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C:\Users\galoa\Desktop\20140822-Palip vs Halop\"/>
    </mc:Choice>
  </mc:AlternateContent>
  <xr:revisionPtr revIDLastSave="0" documentId="13_ncr:1_{48924317-706D-4444-9675-E50B37A61FCF}" xr6:coauthVersionLast="36" xr6:coauthVersionMax="36" xr10:uidLastSave="{00000000-0000-0000-0000-000000000000}"/>
  <bookViews>
    <workbookView xWindow="-110" yWindow="-110" windowWidth="19420" windowHeight="10420" tabRatio="687" xr2:uid="{00000000-000D-0000-FFFF-FFFF00000000}"/>
  </bookViews>
  <sheets>
    <sheet name="fs-1, SLEv A vs B" sheetId="45" r:id="rId1"/>
  </sheets>
  <calcPr calcId="191029"/>
</workbook>
</file>

<file path=xl/calcChain.xml><?xml version="1.0" encoding="utf-8"?>
<calcChain xmlns="http://schemas.openxmlformats.org/spreadsheetml/2006/main">
  <c r="AJ104" i="45" l="1"/>
  <c r="AI104" i="45"/>
  <c r="AJ102" i="45"/>
  <c r="AI102" i="45"/>
  <c r="AO102" i="45"/>
  <c r="AO84" i="45"/>
  <c r="AO100" i="45"/>
  <c r="AO101" i="45" s="1"/>
  <c r="AR100" i="45" s="1"/>
  <c r="AO82" i="45"/>
  <c r="AR81" i="45" s="1"/>
  <c r="AK100" i="45"/>
  <c r="AI99" i="45"/>
  <c r="AK99" i="45" s="1"/>
  <c r="AL99" i="45" s="1"/>
  <c r="AL98" i="45"/>
  <c r="AL100" i="45" s="1"/>
  <c r="AK98" i="45"/>
  <c r="AK82" i="45"/>
  <c r="AI81" i="45"/>
  <c r="AK81" i="45" s="1"/>
  <c r="AL81" i="45" s="1"/>
  <c r="AL80" i="45"/>
  <c r="AL82" i="45" s="1"/>
  <c r="AK80" i="45"/>
  <c r="AR99" i="45" l="1"/>
  <c r="AL101" i="45"/>
  <c r="AO99" i="45"/>
  <c r="AK101" i="45"/>
  <c r="AL83" i="45"/>
  <c r="AO81" i="45"/>
  <c r="AK83" i="45"/>
  <c r="AO83" i="45" s="1"/>
  <c r="AR82" i="45" s="1"/>
  <c r="AJ86" i="45" l="1"/>
  <c r="AI86" i="45"/>
  <c r="AJ84" i="45"/>
  <c r="AI84" i="45"/>
  <c r="G106" i="45"/>
  <c r="E106" i="45"/>
  <c r="F106" i="45" s="1"/>
  <c r="I106" i="45" s="1"/>
  <c r="J106" i="45" s="1"/>
  <c r="C106" i="45"/>
  <c r="G105" i="45"/>
  <c r="E105" i="45"/>
  <c r="F105" i="45" s="1"/>
  <c r="I105" i="45" s="1"/>
  <c r="J105" i="45" s="1"/>
  <c r="C105" i="45"/>
  <c r="G104" i="45"/>
  <c r="E104" i="45"/>
  <c r="F104" i="45" s="1"/>
  <c r="I104" i="45" s="1"/>
  <c r="J104" i="45" s="1"/>
  <c r="C104" i="45"/>
  <c r="G103" i="45"/>
  <c r="E103" i="45"/>
  <c r="F103" i="45" s="1"/>
  <c r="I103" i="45" s="1"/>
  <c r="J103" i="45" s="1"/>
  <c r="C103" i="45"/>
  <c r="G102" i="45"/>
  <c r="E102" i="45"/>
  <c r="F102" i="45" s="1"/>
  <c r="I102" i="45" s="1"/>
  <c r="J102" i="45" s="1"/>
  <c r="C102" i="45"/>
  <c r="G101" i="45"/>
  <c r="E101" i="45"/>
  <c r="F101" i="45" s="1"/>
  <c r="I101" i="45" s="1"/>
  <c r="J101" i="45" s="1"/>
  <c r="C101" i="45"/>
  <c r="G100" i="45"/>
  <c r="E100" i="45"/>
  <c r="F100" i="45" s="1"/>
  <c r="I100" i="45" s="1"/>
  <c r="J100" i="45" s="1"/>
  <c r="C100" i="45"/>
  <c r="G99" i="45"/>
  <c r="E99" i="45"/>
  <c r="F99" i="45" s="1"/>
  <c r="C99" i="45"/>
  <c r="E98" i="45"/>
  <c r="I98" i="45" s="1"/>
  <c r="J98" i="45" s="1"/>
  <c r="K98" i="45" s="1"/>
  <c r="G88" i="45"/>
  <c r="G90" i="45" s="1"/>
  <c r="E88" i="45"/>
  <c r="C88" i="45"/>
  <c r="G87" i="45"/>
  <c r="E87" i="45"/>
  <c r="F87" i="45" s="1"/>
  <c r="I87" i="45" s="1"/>
  <c r="J87" i="45" s="1"/>
  <c r="C87" i="45"/>
  <c r="G86" i="45"/>
  <c r="F86" i="45"/>
  <c r="I86" i="45" s="1"/>
  <c r="J86" i="45" s="1"/>
  <c r="E86" i="45"/>
  <c r="C86" i="45"/>
  <c r="G85" i="45"/>
  <c r="E85" i="45"/>
  <c r="F85" i="45" s="1"/>
  <c r="I85" i="45" s="1"/>
  <c r="J85" i="45" s="1"/>
  <c r="C85" i="45"/>
  <c r="G84" i="45"/>
  <c r="F84" i="45"/>
  <c r="I84" i="45" s="1"/>
  <c r="J84" i="45" s="1"/>
  <c r="E84" i="45"/>
  <c r="C84" i="45"/>
  <c r="G83" i="45"/>
  <c r="E83" i="45"/>
  <c r="F83" i="45" s="1"/>
  <c r="I83" i="45" s="1"/>
  <c r="J83" i="45" s="1"/>
  <c r="C83" i="45"/>
  <c r="G82" i="45"/>
  <c r="F82" i="45"/>
  <c r="I82" i="45" s="1"/>
  <c r="J82" i="45" s="1"/>
  <c r="E82" i="45"/>
  <c r="C82" i="45"/>
  <c r="G81" i="45"/>
  <c r="E81" i="45"/>
  <c r="F81" i="45" s="1"/>
  <c r="C81" i="45"/>
  <c r="E80" i="45"/>
  <c r="I80" i="45" s="1"/>
  <c r="J80" i="45" s="1"/>
  <c r="K80" i="45" s="1"/>
  <c r="I99" i="45" l="1"/>
  <c r="J99" i="45" s="1"/>
  <c r="K99" i="45" s="1"/>
  <c r="K100" i="45" s="1"/>
  <c r="K101" i="45" s="1"/>
  <c r="K102" i="45" s="1"/>
  <c r="K103" i="45" s="1"/>
  <c r="K104" i="45" s="1"/>
  <c r="K105" i="45" s="1"/>
  <c r="K106" i="45" s="1"/>
  <c r="B99" i="45"/>
  <c r="B100" i="45" s="1"/>
  <c r="B101" i="45" s="1"/>
  <c r="B102" i="45" s="1"/>
  <c r="B103" i="45" s="1"/>
  <c r="B104" i="45" s="1"/>
  <c r="B105" i="45" s="1"/>
  <c r="B106" i="45" s="1"/>
  <c r="B81" i="45"/>
  <c r="B82" i="45" s="1"/>
  <c r="B83" i="45" s="1"/>
  <c r="B84" i="45" s="1"/>
  <c r="B85" i="45" s="1"/>
  <c r="B86" i="45" s="1"/>
  <c r="B87" i="45" s="1"/>
  <c r="I81" i="45"/>
  <c r="J81" i="45" s="1"/>
  <c r="K81" i="45" s="1"/>
  <c r="K82" i="45" s="1"/>
  <c r="K83" i="45" s="1"/>
  <c r="K84" i="45" s="1"/>
  <c r="K85" i="45" s="1"/>
  <c r="K86" i="45" s="1"/>
  <c r="K87" i="45" s="1"/>
  <c r="F88" i="45"/>
  <c r="I88" i="45" s="1"/>
  <c r="J88" i="45" s="1"/>
  <c r="F90" i="45" l="1"/>
  <c r="H90" i="45" s="1"/>
  <c r="K88" i="45"/>
  <c r="K90" i="45" s="1"/>
  <c r="B88" i="45"/>
  <c r="B49" i="45" l="1"/>
  <c r="B50" i="45"/>
  <c r="B51" i="45"/>
  <c r="B52" i="45"/>
  <c r="B53" i="45"/>
  <c r="B54" i="45"/>
  <c r="B55" i="45"/>
  <c r="B48" i="45"/>
  <c r="AK104" i="45" l="1"/>
  <c r="AK86" i="45"/>
  <c r="G38" i="45" l="1"/>
  <c r="E38" i="45"/>
  <c r="C38" i="45"/>
  <c r="G37" i="45"/>
  <c r="E37" i="45"/>
  <c r="C37" i="45"/>
  <c r="G36" i="45"/>
  <c r="E36" i="45"/>
  <c r="C36" i="45"/>
  <c r="G35" i="45"/>
  <c r="E35" i="45"/>
  <c r="C35" i="45"/>
  <c r="G34" i="45"/>
  <c r="E34" i="45"/>
  <c r="C34" i="45"/>
  <c r="G33" i="45"/>
  <c r="E33" i="45"/>
  <c r="C33" i="45"/>
  <c r="G32" i="45"/>
  <c r="E32" i="45"/>
  <c r="C32" i="45"/>
  <c r="G31" i="45"/>
  <c r="E31" i="45"/>
  <c r="C31" i="45"/>
  <c r="E30" i="45"/>
  <c r="I30" i="45" s="1"/>
  <c r="J30" i="45" s="1"/>
  <c r="K30" i="45" s="1"/>
  <c r="G23" i="45"/>
  <c r="E23" i="45"/>
  <c r="C23" i="45"/>
  <c r="G22" i="45"/>
  <c r="E22" i="45"/>
  <c r="C22" i="45"/>
  <c r="G21" i="45"/>
  <c r="E21" i="45"/>
  <c r="C21" i="45"/>
  <c r="G20" i="45"/>
  <c r="E20" i="45"/>
  <c r="C20" i="45"/>
  <c r="G19" i="45"/>
  <c r="E19" i="45"/>
  <c r="C19" i="45"/>
  <c r="G18" i="45"/>
  <c r="E18" i="45"/>
  <c r="F18" i="45" s="1"/>
  <c r="I18" i="45" s="1"/>
  <c r="J18" i="45" s="1"/>
  <c r="C18" i="45"/>
  <c r="G17" i="45"/>
  <c r="E17" i="45"/>
  <c r="C17" i="45"/>
  <c r="G16" i="45"/>
  <c r="E16" i="45"/>
  <c r="C16" i="45"/>
  <c r="E15" i="45"/>
  <c r="I15" i="45" s="1"/>
  <c r="J15" i="45" s="1"/>
  <c r="K15" i="45" s="1"/>
  <c r="F37" i="45" l="1"/>
  <c r="I37" i="45" s="1"/>
  <c r="J37" i="45" s="1"/>
  <c r="F36" i="45"/>
  <c r="I36" i="45" s="1"/>
  <c r="J36" i="45" s="1"/>
  <c r="F35" i="45"/>
  <c r="I35" i="45" s="1"/>
  <c r="J35" i="45" s="1"/>
  <c r="F34" i="45"/>
  <c r="I34" i="45" s="1"/>
  <c r="J34" i="45" s="1"/>
  <c r="F33" i="45"/>
  <c r="I33" i="45" s="1"/>
  <c r="J33" i="45" s="1"/>
  <c r="F32" i="45"/>
  <c r="I32" i="45" s="1"/>
  <c r="J32" i="45" s="1"/>
  <c r="F23" i="45"/>
  <c r="I23" i="45" s="1"/>
  <c r="J23" i="45" s="1"/>
  <c r="F22" i="45"/>
  <c r="I22" i="45" s="1"/>
  <c r="J22" i="45" s="1"/>
  <c r="F19" i="45"/>
  <c r="I19" i="45" s="1"/>
  <c r="J19" i="45" s="1"/>
  <c r="F16" i="45"/>
  <c r="F21" i="45"/>
  <c r="I21" i="45" s="1"/>
  <c r="J21" i="45" s="1"/>
  <c r="F17" i="45"/>
  <c r="I17" i="45" s="1"/>
  <c r="J17" i="45" s="1"/>
  <c r="F38" i="45"/>
  <c r="I38" i="45" s="1"/>
  <c r="J38" i="45" s="1"/>
  <c r="F31" i="45"/>
  <c r="F20" i="45"/>
  <c r="I20" i="45" s="1"/>
  <c r="J20" i="45" s="1"/>
  <c r="I31" i="45"/>
  <c r="J31" i="45" s="1"/>
  <c r="K31" i="45" s="1"/>
  <c r="K32" i="45" s="1"/>
  <c r="K33" i="45" s="1"/>
  <c r="K34" i="45" s="1"/>
  <c r="K35" i="45" s="1"/>
  <c r="B31" i="45"/>
  <c r="B32" i="45" s="1"/>
  <c r="B33" i="45" s="1"/>
  <c r="B34" i="45" s="1"/>
  <c r="B35" i="45" s="1"/>
  <c r="B36" i="45" s="1"/>
  <c r="B37" i="45" s="1"/>
  <c r="I16" i="45"/>
  <c r="J16" i="45" s="1"/>
  <c r="K16" i="45" s="1"/>
  <c r="K17" i="45" s="1"/>
  <c r="K18" i="45" s="1"/>
  <c r="K19" i="45" s="1"/>
  <c r="B16" i="45"/>
  <c r="K36" i="45" l="1"/>
  <c r="K37" i="45" s="1"/>
  <c r="K20" i="45"/>
  <c r="K21" i="45" s="1"/>
  <c r="K22" i="45" s="1"/>
  <c r="K23" i="45" s="1"/>
  <c r="K25" i="45" s="1"/>
  <c r="K38" i="45"/>
  <c r="B38" i="45"/>
  <c r="B17" i="45"/>
  <c r="B18" i="45" s="1"/>
  <c r="B19" i="45" s="1"/>
  <c r="B20" i="45" s="1"/>
  <c r="B21" i="45" s="1"/>
  <c r="B22" i="45" s="1"/>
  <c r="B23" i="45" s="1"/>
  <c r="U38" i="45" l="1"/>
  <c r="Q38" i="45"/>
  <c r="P38" i="45"/>
  <c r="U37" i="45"/>
  <c r="Q37" i="45"/>
  <c r="P37" i="45"/>
  <c r="U36" i="45"/>
  <c r="Q36" i="45"/>
  <c r="P36" i="45"/>
  <c r="U35" i="45"/>
  <c r="Q35" i="45"/>
  <c r="P35" i="45"/>
  <c r="U34" i="45"/>
  <c r="Q34" i="45"/>
  <c r="P34" i="45"/>
  <c r="U33" i="45"/>
  <c r="Q33" i="45"/>
  <c r="P33" i="45"/>
  <c r="U32" i="45"/>
  <c r="Q32" i="45"/>
  <c r="P32" i="45"/>
  <c r="U31" i="45"/>
  <c r="Q31" i="45"/>
  <c r="P31" i="45"/>
  <c r="U30" i="45"/>
  <c r="V30" i="45" s="1"/>
  <c r="Q30" i="45"/>
  <c r="P30" i="45"/>
  <c r="R34" i="45" l="1"/>
  <c r="R38" i="45"/>
  <c r="R36" i="45"/>
  <c r="R30" i="45"/>
  <c r="S30" i="45" s="1"/>
  <c r="R32" i="45"/>
  <c r="R31" i="45"/>
  <c r="R35" i="45"/>
  <c r="R33" i="45"/>
  <c r="R37" i="45"/>
  <c r="X30" i="45"/>
  <c r="W30" i="45"/>
  <c r="S31" i="45" l="1"/>
  <c r="S32" i="45"/>
  <c r="Y106" i="45"/>
  <c r="Q106" i="45"/>
  <c r="R106" i="45" s="1"/>
  <c r="S106" i="45" s="1"/>
  <c r="P106" i="45"/>
  <c r="Z106" i="45" s="1"/>
  <c r="O106" i="45"/>
  <c r="Y105" i="45"/>
  <c r="Q105" i="45"/>
  <c r="R105" i="45" s="1"/>
  <c r="S105" i="45" s="1"/>
  <c r="P105" i="45"/>
  <c r="Z105" i="45" s="1"/>
  <c r="O105" i="45"/>
  <c r="Y104" i="45"/>
  <c r="Q104" i="45"/>
  <c r="R104" i="45" s="1"/>
  <c r="S104" i="45" s="1"/>
  <c r="P104" i="45"/>
  <c r="Z104" i="45" s="1"/>
  <c r="O104" i="45"/>
  <c r="Y103" i="45"/>
  <c r="Q103" i="45"/>
  <c r="R103" i="45" s="1"/>
  <c r="S103" i="45" s="1"/>
  <c r="P103" i="45"/>
  <c r="Z103" i="45" s="1"/>
  <c r="O103" i="45"/>
  <c r="Y102" i="45"/>
  <c r="Q102" i="45"/>
  <c r="R102" i="45" s="1"/>
  <c r="S102" i="45" s="1"/>
  <c r="P102" i="45"/>
  <c r="Z102" i="45" s="1"/>
  <c r="O102" i="45"/>
  <c r="Y101" i="45"/>
  <c r="Q101" i="45"/>
  <c r="R101" i="45" s="1"/>
  <c r="S101" i="45" s="1"/>
  <c r="P101" i="45"/>
  <c r="Z101" i="45" s="1"/>
  <c r="O101" i="45"/>
  <c r="Y100" i="45"/>
  <c r="Q100" i="45"/>
  <c r="R100" i="45" s="1"/>
  <c r="S100" i="45" s="1"/>
  <c r="P100" i="45"/>
  <c r="Z100" i="45" s="1"/>
  <c r="O100" i="45"/>
  <c r="Y99" i="45"/>
  <c r="Q99" i="45"/>
  <c r="R99" i="45" s="1"/>
  <c r="P99" i="45"/>
  <c r="Z99" i="45" s="1"/>
  <c r="O99" i="45"/>
  <c r="Y98" i="45"/>
  <c r="P98" i="45"/>
  <c r="Z98" i="45" s="1"/>
  <c r="Y88" i="45"/>
  <c r="U88" i="45"/>
  <c r="Q88" i="45"/>
  <c r="R88" i="45" s="1"/>
  <c r="P88" i="45"/>
  <c r="Z88" i="45" s="1"/>
  <c r="O88" i="45"/>
  <c r="Y87" i="45"/>
  <c r="U87" i="45"/>
  <c r="Q87" i="45"/>
  <c r="R87" i="45" s="1"/>
  <c r="P87" i="45"/>
  <c r="Z87" i="45" s="1"/>
  <c r="O87" i="45"/>
  <c r="Y86" i="45"/>
  <c r="U86" i="45"/>
  <c r="Q86" i="45"/>
  <c r="R86" i="45" s="1"/>
  <c r="P86" i="45"/>
  <c r="Z86" i="45" s="1"/>
  <c r="O86" i="45"/>
  <c r="Y85" i="45"/>
  <c r="U85" i="45"/>
  <c r="Q85" i="45"/>
  <c r="R85" i="45" s="1"/>
  <c r="P85" i="45"/>
  <c r="Z85" i="45" s="1"/>
  <c r="O85" i="45"/>
  <c r="Y84" i="45"/>
  <c r="U84" i="45"/>
  <c r="Q84" i="45"/>
  <c r="R84" i="45" s="1"/>
  <c r="P84" i="45"/>
  <c r="Z84" i="45" s="1"/>
  <c r="O84" i="45"/>
  <c r="Y83" i="45"/>
  <c r="U83" i="45"/>
  <c r="Q83" i="45"/>
  <c r="R83" i="45" s="1"/>
  <c r="P83" i="45"/>
  <c r="Z83" i="45" s="1"/>
  <c r="O83" i="45"/>
  <c r="Y82" i="45"/>
  <c r="U82" i="45"/>
  <c r="Q82" i="45"/>
  <c r="R82" i="45" s="1"/>
  <c r="P82" i="45"/>
  <c r="Z82" i="45" s="1"/>
  <c r="O82" i="45"/>
  <c r="Y81" i="45"/>
  <c r="U81" i="45"/>
  <c r="Q81" i="45"/>
  <c r="R81" i="45" s="1"/>
  <c r="P81" i="45"/>
  <c r="Z81" i="45" s="1"/>
  <c r="O81" i="45"/>
  <c r="Y80" i="45"/>
  <c r="P80" i="45"/>
  <c r="Z80" i="45" s="1"/>
  <c r="P55" i="45"/>
  <c r="M55" i="45"/>
  <c r="D55" i="45"/>
  <c r="P54" i="45"/>
  <c r="M54" i="45"/>
  <c r="D54" i="45"/>
  <c r="P53" i="45"/>
  <c r="M53" i="45"/>
  <c r="D53" i="45"/>
  <c r="P52" i="45"/>
  <c r="M52" i="45"/>
  <c r="D52" i="45"/>
  <c r="P51" i="45"/>
  <c r="M51" i="45"/>
  <c r="D51" i="45"/>
  <c r="P50" i="45"/>
  <c r="M50" i="45"/>
  <c r="D50" i="45"/>
  <c r="P49" i="45"/>
  <c r="M49" i="45"/>
  <c r="D49" i="45"/>
  <c r="P48" i="45"/>
  <c r="M48" i="45"/>
  <c r="D48" i="45"/>
  <c r="P47" i="45"/>
  <c r="M47" i="45"/>
  <c r="G55" i="45"/>
  <c r="O30" i="45"/>
  <c r="U23" i="45"/>
  <c r="C55" i="45"/>
  <c r="U22" i="45"/>
  <c r="U21" i="45"/>
  <c r="C53" i="45"/>
  <c r="U20" i="45"/>
  <c r="P20" i="45"/>
  <c r="U19" i="45"/>
  <c r="C51" i="45"/>
  <c r="U18" i="45"/>
  <c r="U17" i="45"/>
  <c r="C49" i="45"/>
  <c r="U16" i="45"/>
  <c r="P16" i="45"/>
  <c r="U15" i="45"/>
  <c r="V15" i="45" s="1"/>
  <c r="P15" i="45"/>
  <c r="AL84" i="45" l="1"/>
  <c r="AL86" i="45" s="1"/>
  <c r="AI103" i="45"/>
  <c r="AK103" i="45" s="1"/>
  <c r="AK102" i="45"/>
  <c r="AL102" i="45"/>
  <c r="AL104" i="45" s="1"/>
  <c r="AK84" i="45"/>
  <c r="AI85" i="45"/>
  <c r="AK85" i="45" s="1"/>
  <c r="AL85" i="45" s="1"/>
  <c r="S33" i="45"/>
  <c r="E51" i="45"/>
  <c r="E53" i="45"/>
  <c r="E55" i="45"/>
  <c r="P17" i="45"/>
  <c r="E49" i="45"/>
  <c r="O15" i="45"/>
  <c r="Q15" i="45"/>
  <c r="R15" i="45" s="1"/>
  <c r="S15" i="45" s="1"/>
  <c r="Q16" i="45"/>
  <c r="R16" i="45" s="1"/>
  <c r="P21" i="45"/>
  <c r="F50" i="45"/>
  <c r="G52" i="45"/>
  <c r="F53" i="45"/>
  <c r="C48" i="45"/>
  <c r="E48" i="45" s="1"/>
  <c r="Q21" i="45"/>
  <c r="G91" i="45"/>
  <c r="S88" i="45"/>
  <c r="G25" i="45"/>
  <c r="G26" i="45" s="1"/>
  <c r="F49" i="45"/>
  <c r="Q20" i="45"/>
  <c r="R20" i="45" s="1"/>
  <c r="F40" i="45"/>
  <c r="Q17" i="45"/>
  <c r="G51" i="45"/>
  <c r="G54" i="45"/>
  <c r="N47" i="45"/>
  <c r="N30" i="45"/>
  <c r="X15" i="45"/>
  <c r="W15" i="45"/>
  <c r="S84" i="45"/>
  <c r="M30" i="45"/>
  <c r="G50" i="45"/>
  <c r="S86" i="45"/>
  <c r="C50" i="45"/>
  <c r="E50" i="45" s="1"/>
  <c r="C54" i="45"/>
  <c r="E54" i="45" s="1"/>
  <c r="S83" i="45"/>
  <c r="G48" i="45"/>
  <c r="C52" i="45"/>
  <c r="E52" i="45" s="1"/>
  <c r="P18" i="45"/>
  <c r="P22" i="45"/>
  <c r="Q18" i="45"/>
  <c r="Q22" i="45"/>
  <c r="G40" i="45"/>
  <c r="G41" i="45" s="1"/>
  <c r="AA98" i="45"/>
  <c r="S85" i="45"/>
  <c r="P19" i="45"/>
  <c r="P23" i="45"/>
  <c r="Q19" i="45"/>
  <c r="Q23" i="45"/>
  <c r="G53" i="45"/>
  <c r="S87" i="45"/>
  <c r="G49" i="45"/>
  <c r="R89" i="45"/>
  <c r="S81" i="45"/>
  <c r="F108" i="45"/>
  <c r="S82" i="45"/>
  <c r="S99" i="45"/>
  <c r="R107" i="45"/>
  <c r="G108" i="45"/>
  <c r="G109" i="45" s="1"/>
  <c r="AL103" i="45" l="1"/>
  <c r="F109" i="45"/>
  <c r="H108" i="45"/>
  <c r="H109" i="45" s="1"/>
  <c r="AL87" i="45"/>
  <c r="AK87" i="45" s="1"/>
  <c r="AO86" i="45" s="1"/>
  <c r="AO85" i="45"/>
  <c r="AS80" i="45" s="1"/>
  <c r="F41" i="45"/>
  <c r="H40" i="45"/>
  <c r="H41" i="45" s="1"/>
  <c r="S16" i="45"/>
  <c r="F54" i="45"/>
  <c r="H54" i="45" s="1"/>
  <c r="O32" i="45"/>
  <c r="T32" i="45" s="1"/>
  <c r="V32" i="45" s="1"/>
  <c r="W32" i="45" s="1"/>
  <c r="O31" i="45"/>
  <c r="T31" i="45" s="1"/>
  <c r="V31" i="45" s="1"/>
  <c r="S34" i="45"/>
  <c r="R17" i="45"/>
  <c r="O47" i="45"/>
  <c r="Q47" i="45" s="1"/>
  <c r="M15" i="45"/>
  <c r="R21" i="45"/>
  <c r="H53" i="45"/>
  <c r="I53" i="45" s="1"/>
  <c r="H50" i="45"/>
  <c r="J50" i="45" s="1"/>
  <c r="N15" i="45"/>
  <c r="H49" i="45"/>
  <c r="I49" i="45" s="1"/>
  <c r="R23" i="45"/>
  <c r="AA81" i="45"/>
  <c r="R18" i="45"/>
  <c r="N49" i="45"/>
  <c r="AA99" i="45"/>
  <c r="N48" i="45"/>
  <c r="R19" i="45"/>
  <c r="S89" i="45"/>
  <c r="T81" i="45"/>
  <c r="T82" i="45" s="1"/>
  <c r="T99" i="45"/>
  <c r="T100" i="45" s="1"/>
  <c r="T101" i="45" s="1"/>
  <c r="T102" i="45" s="1"/>
  <c r="T103" i="45" s="1"/>
  <c r="T104" i="45" s="1"/>
  <c r="T105" i="45" s="1"/>
  <c r="T106" i="45" s="1"/>
  <c r="S107" i="45"/>
  <c r="M100" i="45"/>
  <c r="M99" i="45"/>
  <c r="N99" i="45" s="1"/>
  <c r="AA80" i="45"/>
  <c r="F52" i="45"/>
  <c r="H52" i="45" s="1"/>
  <c r="F48" i="45"/>
  <c r="O48" i="45"/>
  <c r="F25" i="45"/>
  <c r="F55" i="45"/>
  <c r="H55" i="45" s="1"/>
  <c r="R22" i="45"/>
  <c r="G56" i="45"/>
  <c r="F51" i="45"/>
  <c r="H51" i="45" s="1"/>
  <c r="AL105" i="45" l="1"/>
  <c r="AK105" i="45" s="1"/>
  <c r="AO104" i="45" s="1"/>
  <c r="AS99" i="45" s="1"/>
  <c r="AO103" i="45"/>
  <c r="X32" i="45"/>
  <c r="F91" i="45"/>
  <c r="H91" i="45"/>
  <c r="AS81" i="45"/>
  <c r="AO87" i="45"/>
  <c r="AS82" i="45" s="1"/>
  <c r="F26" i="45"/>
  <c r="H25" i="45"/>
  <c r="H26" i="45" s="1"/>
  <c r="S17" i="45"/>
  <c r="O33" i="45"/>
  <c r="T33" i="45" s="1"/>
  <c r="V33" i="45" s="1"/>
  <c r="W31" i="45"/>
  <c r="M31" i="45" s="1"/>
  <c r="X31" i="45"/>
  <c r="N31" i="45" s="1"/>
  <c r="O34" i="45"/>
  <c r="T34" i="45" s="1"/>
  <c r="V34" i="45" s="1"/>
  <c r="J53" i="45"/>
  <c r="K53" i="45" s="1"/>
  <c r="S35" i="45"/>
  <c r="S47" i="45"/>
  <c r="R47" i="45"/>
  <c r="I50" i="45"/>
  <c r="K50" i="45" s="1"/>
  <c r="J49" i="45"/>
  <c r="K49" i="45" s="1"/>
  <c r="M81" i="45"/>
  <c r="N81" i="45" s="1"/>
  <c r="V81" i="45" s="1"/>
  <c r="AA82" i="45"/>
  <c r="W82" i="45"/>
  <c r="S18" i="45"/>
  <c r="S19" i="45" s="1"/>
  <c r="S20" i="45" s="1"/>
  <c r="S21" i="45" s="1"/>
  <c r="S22" i="45" s="1"/>
  <c r="S23" i="45" s="1"/>
  <c r="N100" i="45"/>
  <c r="J51" i="45"/>
  <c r="I51" i="45"/>
  <c r="Q48" i="45"/>
  <c r="O16" i="45"/>
  <c r="T16" i="45" s="1"/>
  <c r="V16" i="45" s="1"/>
  <c r="I52" i="45"/>
  <c r="J52" i="45"/>
  <c r="N51" i="45"/>
  <c r="O35" i="45"/>
  <c r="H48" i="45"/>
  <c r="F56" i="45"/>
  <c r="J55" i="45"/>
  <c r="I55" i="45"/>
  <c r="T83" i="45"/>
  <c r="N32" i="45"/>
  <c r="M32" i="45"/>
  <c r="W81" i="45"/>
  <c r="AA100" i="45"/>
  <c r="J54" i="45"/>
  <c r="I54" i="45"/>
  <c r="N50" i="45"/>
  <c r="AS98" i="45" l="1"/>
  <c r="AV80" i="45" s="1"/>
  <c r="AO105" i="45"/>
  <c r="AS100" i="45" s="1"/>
  <c r="W33" i="45"/>
  <c r="M33" i="45" s="1"/>
  <c r="X33" i="45"/>
  <c r="N33" i="45" s="1"/>
  <c r="M82" i="45"/>
  <c r="N82" i="45" s="1"/>
  <c r="V82" i="45" s="1"/>
  <c r="M83" i="45"/>
  <c r="S36" i="45"/>
  <c r="T35" i="45"/>
  <c r="V35" i="45" s="1"/>
  <c r="X34" i="45"/>
  <c r="N34" i="45" s="1"/>
  <c r="W34" i="45"/>
  <c r="M34" i="45" s="1"/>
  <c r="K51" i="45"/>
  <c r="K54" i="45"/>
  <c r="AA101" i="45"/>
  <c r="M101" i="45"/>
  <c r="N101" i="45" s="1"/>
  <c r="K52" i="45"/>
  <c r="W83" i="45"/>
  <c r="T84" i="45"/>
  <c r="O49" i="45"/>
  <c r="O17" i="45"/>
  <c r="T17" i="45" s="1"/>
  <c r="V17" i="45" s="1"/>
  <c r="N52" i="45"/>
  <c r="O36" i="45"/>
  <c r="X16" i="45"/>
  <c r="N16" i="45" s="1"/>
  <c r="W16" i="45"/>
  <c r="M16" i="45" s="1"/>
  <c r="V48" i="45"/>
  <c r="S48" i="45"/>
  <c r="R48" i="45"/>
  <c r="K55" i="45"/>
  <c r="I48" i="45"/>
  <c r="H56" i="45"/>
  <c r="J48" i="45"/>
  <c r="J56" i="45" s="1"/>
  <c r="E58" i="45" s="1"/>
  <c r="AA83" i="45" l="1"/>
  <c r="X35" i="45"/>
  <c r="N35" i="45" s="1"/>
  <c r="W35" i="45"/>
  <c r="M35" i="45" s="1"/>
  <c r="S37" i="45"/>
  <c r="T36" i="45"/>
  <c r="V36" i="45" s="1"/>
  <c r="N83" i="45"/>
  <c r="V83" i="45" s="1"/>
  <c r="O50" i="45"/>
  <c r="O18" i="45"/>
  <c r="T18" i="45" s="1"/>
  <c r="V18" i="45" s="1"/>
  <c r="X17" i="45"/>
  <c r="N17" i="45" s="1"/>
  <c r="W17" i="45"/>
  <c r="M17" i="45" s="1"/>
  <c r="S49" i="45"/>
  <c r="R49" i="45"/>
  <c r="Q49" i="45"/>
  <c r="U53" i="45"/>
  <c r="U49" i="45"/>
  <c r="U55" i="45"/>
  <c r="U54" i="45"/>
  <c r="K48" i="45"/>
  <c r="I56" i="45"/>
  <c r="U52" i="45"/>
  <c r="U50" i="45"/>
  <c r="U48" i="45"/>
  <c r="U51" i="45"/>
  <c r="W84" i="45"/>
  <c r="T85" i="45"/>
  <c r="AA84" i="45"/>
  <c r="M85" i="45"/>
  <c r="M84" i="45"/>
  <c r="N53" i="45"/>
  <c r="O37" i="45"/>
  <c r="AA102" i="45"/>
  <c r="M102" i="45"/>
  <c r="N102" i="45" s="1"/>
  <c r="N84" i="45" l="1"/>
  <c r="V84" i="45" s="1"/>
  <c r="X36" i="45"/>
  <c r="N36" i="45" s="1"/>
  <c r="W36" i="45"/>
  <c r="M36" i="45" s="1"/>
  <c r="S38" i="45"/>
  <c r="T37" i="45"/>
  <c r="V37" i="45" s="1"/>
  <c r="K56" i="45"/>
  <c r="J60" i="45"/>
  <c r="C58" i="45"/>
  <c r="G58" i="45" s="1"/>
  <c r="K58" i="45" s="1"/>
  <c r="N54" i="45"/>
  <c r="W49" i="45"/>
  <c r="V49" i="45"/>
  <c r="X49" i="45"/>
  <c r="AA85" i="45"/>
  <c r="M86" i="45"/>
  <c r="W85" i="45"/>
  <c r="T86" i="45"/>
  <c r="O51" i="45"/>
  <c r="O19" i="45"/>
  <c r="T19" i="45" s="1"/>
  <c r="V19" i="45" s="1"/>
  <c r="AA103" i="45"/>
  <c r="X48" i="45"/>
  <c r="W48" i="45"/>
  <c r="X18" i="45"/>
  <c r="N18" i="45" s="1"/>
  <c r="W18" i="45"/>
  <c r="M18" i="45" s="1"/>
  <c r="M103" i="45"/>
  <c r="N103" i="45" s="1"/>
  <c r="R50" i="45"/>
  <c r="S50" i="45"/>
  <c r="Q50" i="45"/>
  <c r="N85" i="45" l="1"/>
  <c r="V85" i="45" s="1"/>
  <c r="O38" i="45"/>
  <c r="T38" i="45" s="1"/>
  <c r="V38" i="45" s="1"/>
  <c r="K40" i="45"/>
  <c r="X37" i="45"/>
  <c r="N37" i="45" s="1"/>
  <c r="W37" i="45"/>
  <c r="M37" i="45" s="1"/>
  <c r="AA104" i="45"/>
  <c r="N55" i="45"/>
  <c r="M104" i="45"/>
  <c r="N104" i="45" s="1"/>
  <c r="O52" i="45"/>
  <c r="O20" i="45"/>
  <c r="T20" i="45" s="1"/>
  <c r="V20" i="45" s="1"/>
  <c r="X19" i="45"/>
  <c r="N19" i="45" s="1"/>
  <c r="W19" i="45"/>
  <c r="M19" i="45" s="1"/>
  <c r="R51" i="45"/>
  <c r="S51" i="45"/>
  <c r="Q51" i="45"/>
  <c r="W50" i="45"/>
  <c r="V50" i="45"/>
  <c r="X50" i="45"/>
  <c r="W86" i="45"/>
  <c r="T87" i="45"/>
  <c r="AA86" i="45"/>
  <c r="M87" i="45"/>
  <c r="N86" i="45" l="1"/>
  <c r="X38" i="45"/>
  <c r="N38" i="45" s="1"/>
  <c r="W38" i="45"/>
  <c r="M38" i="45" s="1"/>
  <c r="N87" i="45"/>
  <c r="V86" i="45"/>
  <c r="O53" i="45"/>
  <c r="O21" i="45"/>
  <c r="T21" i="45" s="1"/>
  <c r="V21" i="45" s="1"/>
  <c r="W87" i="45"/>
  <c r="T88" i="45"/>
  <c r="X20" i="45"/>
  <c r="N20" i="45" s="1"/>
  <c r="W20" i="45"/>
  <c r="M20" i="45" s="1"/>
  <c r="S52" i="45"/>
  <c r="R52" i="45"/>
  <c r="Q52" i="45"/>
  <c r="X51" i="45"/>
  <c r="V51" i="45"/>
  <c r="W51" i="45"/>
  <c r="AA105" i="45"/>
  <c r="AA87" i="45"/>
  <c r="M105" i="45"/>
  <c r="N105" i="45" s="1"/>
  <c r="V87" i="45" l="1"/>
  <c r="AA88" i="45"/>
  <c r="M88" i="45"/>
  <c r="N88" i="45" s="1"/>
  <c r="AA106" i="45"/>
  <c r="M106" i="45"/>
  <c r="N106" i="45" s="1"/>
  <c r="W88" i="45"/>
  <c r="X52" i="45"/>
  <c r="V52" i="45"/>
  <c r="W52" i="45"/>
  <c r="O54" i="45"/>
  <c r="O22" i="45"/>
  <c r="T22" i="45" s="1"/>
  <c r="V22" i="45" s="1"/>
  <c r="X21" i="45"/>
  <c r="N21" i="45" s="1"/>
  <c r="W21" i="45"/>
  <c r="M21" i="45" s="1"/>
  <c r="R53" i="45"/>
  <c r="S53" i="45"/>
  <c r="Q53" i="45"/>
  <c r="V88" i="45" l="1"/>
  <c r="O55" i="45"/>
  <c r="O23" i="45"/>
  <c r="T23" i="45" s="1"/>
  <c r="V23" i="45" s="1"/>
  <c r="X22" i="45"/>
  <c r="N22" i="45" s="1"/>
  <c r="W22" i="45"/>
  <c r="M22" i="45" s="1"/>
  <c r="W53" i="45"/>
  <c r="V53" i="45"/>
  <c r="X53" i="45"/>
  <c r="R54" i="45"/>
  <c r="S54" i="45"/>
  <c r="Q54" i="45"/>
  <c r="W54" i="45" l="1"/>
  <c r="X54" i="45"/>
  <c r="V54" i="45"/>
  <c r="X23" i="45"/>
  <c r="N23" i="45" s="1"/>
  <c r="W23" i="45"/>
  <c r="M23" i="45" s="1"/>
  <c r="R55" i="45"/>
  <c r="S55" i="45"/>
  <c r="Q55" i="45"/>
  <c r="W55" i="45" l="1"/>
  <c r="X55" i="45"/>
  <c r="V55" i="45"/>
</calcChain>
</file>

<file path=xl/sharedStrings.xml><?xml version="1.0" encoding="utf-8"?>
<sst xmlns="http://schemas.openxmlformats.org/spreadsheetml/2006/main" count="229" uniqueCount="109">
  <si>
    <t>Suma:</t>
  </si>
  <si>
    <t>A</t>
  </si>
  <si>
    <t>B</t>
  </si>
  <si>
    <t>Total</t>
  </si>
  <si>
    <t>χ² cal=</t>
  </si>
  <si>
    <t>OR=</t>
  </si>
  <si>
    <t>Test de log-rank (test de Mantel-Haenszel) para comparar la probabilidad de supervivencia entre grupos. </t>
  </si>
  <si>
    <t>g. l. = 1</t>
  </si>
  <si>
    <r>
      <t>Corresponde a</t>
    </r>
    <r>
      <rPr>
        <b/>
        <i/>
        <sz val="10"/>
        <rFont val="Calibri"/>
        <family val="2"/>
      </rPr>
      <t xml:space="preserve"> p</t>
    </r>
    <r>
      <rPr>
        <sz val="10"/>
        <rFont val="Calibri"/>
        <family val="2"/>
      </rPr>
      <t>=</t>
    </r>
  </si>
  <si>
    <t>tiempo final del intervalo (meses)</t>
  </si>
  <si>
    <t>NNT</t>
  </si>
  <si>
    <t>mediana t</t>
  </si>
  <si>
    <t>nº pac mediana</t>
  </si>
  <si>
    <t>Percentil mediana</t>
  </si>
  <si>
    <t>% S sup e inf</t>
  </si>
  <si>
    <t>nº pac sup e inf</t>
  </si>
  <si>
    <t>RAR</t>
  </si>
  <si>
    <t>MATERIAL</t>
  </si>
  <si>
    <t>FORMAL</t>
  </si>
  <si>
    <t>EE LnHR = Raíz (1/Ev espA + 1/Ev espB)</t>
  </si>
  <si>
    <t>ANÁLISIS DE LA FUNCIÓN DE SUPERVIVENCIA LIBRE DE EVENTO DE KAPLAN Y MEIER, Y DE LOS SUPERVIVIENTES LIBRES DE EVENTO</t>
  </si>
  <si>
    <t>tiempo al inicio del intervalo (meses)</t>
  </si>
  <si>
    <r>
      <rPr>
        <b/>
        <sz val="9"/>
        <rFont val="Calibri"/>
        <family val="2"/>
        <scheme val="minor"/>
      </rPr>
      <t>Cens</t>
    </r>
    <r>
      <rPr>
        <b/>
        <vertAlign val="subscript"/>
        <sz val="9"/>
        <rFont val="Calibri"/>
        <family val="2"/>
        <scheme val="minor"/>
      </rPr>
      <t>t</t>
    </r>
    <r>
      <rPr>
        <b/>
        <sz val="9"/>
        <rFont val="Calibri"/>
        <family val="2"/>
        <scheme val="minor"/>
      </rPr>
      <t xml:space="preserve"> </t>
    </r>
    <r>
      <rPr>
        <sz val="9"/>
        <rFont val="Calibri"/>
        <family val="2"/>
        <scheme val="minor"/>
      </rPr>
      <t>Acum al final interva</t>
    </r>
  </si>
  <si>
    <r>
      <rPr>
        <b/>
        <sz val="9"/>
        <rFont val="Calibri"/>
        <family val="2"/>
        <scheme val="minor"/>
      </rPr>
      <t>Ev</t>
    </r>
    <r>
      <rPr>
        <b/>
        <vertAlign val="subscript"/>
        <sz val="9"/>
        <rFont val="Calibri"/>
        <family val="2"/>
        <scheme val="minor"/>
      </rPr>
      <t>t</t>
    </r>
    <r>
      <rPr>
        <b/>
        <sz val="9"/>
        <rFont val="Calibri"/>
        <family val="2"/>
        <scheme val="minor"/>
      </rPr>
      <t xml:space="preserve"> </t>
    </r>
    <r>
      <rPr>
        <sz val="9"/>
        <rFont val="Calibri"/>
        <family val="2"/>
        <scheme val="minor"/>
      </rPr>
      <t>Acum final interva</t>
    </r>
  </si>
  <si>
    <r>
      <rPr>
        <b/>
        <sz val="10"/>
        <rFont val="Calibri"/>
        <family val="2"/>
        <scheme val="minor"/>
      </rPr>
      <t>t</t>
    </r>
    <r>
      <rPr>
        <b/>
        <vertAlign val="subscript"/>
        <sz val="10"/>
        <rFont val="Calibri"/>
        <family val="2"/>
        <scheme val="minor"/>
      </rPr>
      <t>i</t>
    </r>
    <r>
      <rPr>
        <b/>
        <sz val="10"/>
        <rFont val="Calibri"/>
        <family val="2"/>
        <scheme val="minor"/>
      </rPr>
      <t>:</t>
    </r>
    <r>
      <rPr>
        <sz val="10"/>
        <rFont val="Calibri"/>
        <family val="2"/>
        <scheme val="minor"/>
      </rPr>
      <t xml:space="preserve"> tiempo al final del intervalo (meses)</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</si>
  <si>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nº Eventos (al final de cada intervalo)</t>
    </r>
  </si>
  <si>
    <r>
      <rPr>
        <b/>
        <sz val="9"/>
        <rFont val="Calibri"/>
        <family val="2"/>
        <scheme val="minor"/>
      </rPr>
      <t>Cens</t>
    </r>
    <r>
      <rPr>
        <b/>
        <vertAlign val="subscript"/>
        <sz val="9"/>
        <rFont val="Calibri"/>
        <family val="2"/>
        <scheme val="minor"/>
      </rPr>
      <t>i</t>
    </r>
    <r>
      <rPr>
        <b/>
        <sz val="9"/>
        <rFont val="Calibri"/>
        <family val="2"/>
        <scheme val="minor"/>
      </rPr>
      <t xml:space="preserve"> </t>
    </r>
    <r>
      <rPr>
        <sz val="9"/>
        <rFont val="Calibri"/>
        <family val="2"/>
        <scheme val="minor"/>
      </rPr>
      <t>= nº Censurados (al final de cada intervalo)</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</si>
  <si>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eventos de cada intervalo / nº pacientes en riesgo</t>
    </r>
  </si>
  <si>
    <r>
      <t xml:space="preserve">     </t>
    </r>
    <r>
      <rPr>
        <b/>
        <sz val="10"/>
        <rFont val="Calibri"/>
        <family val="2"/>
      </rPr>
      <t>Tercera y última asunción de K-M:</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libres de evento más grandes.</t>
    </r>
  </si>
  <si>
    <t>Nº supervivientes promedio en cada intervalo</t>
  </si>
  <si>
    <t>Nº supervivientes-mes promedio en cada intervalo</t>
  </si>
  <si>
    <t>t interva sup</t>
  </si>
  <si>
    <t>mediana t (meses)</t>
  </si>
  <si>
    <r>
      <rPr>
        <b/>
        <sz val="10"/>
        <rFont val="Calibri"/>
        <family val="2"/>
        <scheme val="minor"/>
      </rPr>
      <t>n</t>
    </r>
    <r>
      <rPr>
        <b/>
        <vertAlign val="subscript"/>
        <sz val="10"/>
        <rFont val="Calibri"/>
        <family val="2"/>
        <scheme val="minor"/>
      </rPr>
      <t>i</t>
    </r>
    <r>
      <rPr>
        <b/>
        <sz val="10"/>
        <rFont val="Calibri"/>
        <family val="2"/>
        <scheme val="minor"/>
      </rPr>
      <t xml:space="preserve"> </t>
    </r>
    <r>
      <rPr>
        <sz val="10"/>
        <rFont val="Calibri"/>
        <family val="2"/>
        <scheme val="minor"/>
      </rPr>
      <t>= pacientes en riesgo (al comienzo de cada intervalo)</t>
    </r>
  </si>
  <si>
    <t>% Eventos</t>
  </si>
  <si>
    <t>% Supervivencia libre de evento K-M condicionada a las censuras</t>
  </si>
  <si>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libre Ev en la Supervivencia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</si>
  <si>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libre de Ev en la Supervivencia K-M, condicionado al % libre de Ev en la Supervivencia K-M del intervalo acumulado anterior</t>
    </r>
  </si>
  <si>
    <t xml:space="preserve">    Eduard L Kaplan y Paul Meier introdujeron en 1958 la muy conocida “Función de supervivencia K-M condicionada a las censuras”, cuyo título nos indica que su particular concepción de las censuras condiciona la interpretación material del resultado. Esta función es un estimador (no paramétrico) de la probabilidad de que uno de los integrantes sobreviva más allá de un tiempo t. El término “supervivencia” se puede generalizar como “supervivencia libre de evento”, refiriéndose al evento de análisis, de modo que podemos aludir a la “supervivencia libre del evento muerte” (que suele decirse “Supervivencia”), y también aludir a la “supervivencia libre del evento progresión o muerte” (que suele decirse “Supervivencia Libre de Progresión”).</t>
  </si>
  <si>
    <r>
      <rPr>
        <b/>
        <sz val="10"/>
        <rFont val="Calibri"/>
        <family val="2"/>
        <scheme val="minor"/>
      </rPr>
      <t xml:space="preserve">     Segunda asunción de K-M: </t>
    </r>
    <r>
      <rPr>
        <sz val="10"/>
        <rFont val="Calibri"/>
        <family val="2"/>
        <scheme val="minor"/>
      </rPr>
      <t>Los pacientes censurados siguen teniendo la misma probabilidad de supervivencia libre de evento que los que siguen en el estudio. A esto se le denomina CENSURA NO INFORMATIVA, es decir que la censura no está relacionada con el tratamiento (como por ejemplo, los efectos adversos).</t>
    </r>
  </si>
  <si>
    <r>
      <t xml:space="preserve">     </t>
    </r>
    <r>
      <rPr>
        <b/>
        <sz val="10"/>
        <rFont val="Calibri"/>
        <family val="2"/>
      </rPr>
      <t>Primera asunción de las censuras en la función de Kaplan-Meier:</t>
    </r>
    <r>
      <rPr>
        <sz val="10"/>
        <rFont val="Calibri"/>
        <family val="2"/>
      </rPr>
      <t xml:space="preserve"> Si un paciente de la cohorte decide retirarse del estudio, sabemos que ha sobrevivido al evento hasta ese momento. Sin embargo habremos perdido la información posterior. Entonces debe hacerse una corrección para que el abandono del protocolo no se registre como “evento”, dado que no sabemos si el paciente sigue o no en la situación inicial (sobreviviendo al evento). Debe haber censura siempre que la falta de datos posteriores a un determinado punto en el tiempo se deba a factores distintos al tratamiento.</t>
    </r>
  </si>
  <si>
    <t xml:space="preserve">     Cuando en la jerga hoy se reduce el título, omitiendo que está condicionada a las censuras, como “Función de supervivencia”, o “Curva de supervivencia K-M”, la interpretación de su resultado formal (la fórmula del “% de Supervivencia”) puede no retener sus referenciales materiales, corpóreos (el “% de Supervivientes”). Ambos coinciden cuando no hay ninguna censura, pero el resultado formal (supervivencia) y el resultado material (supervivientes) se separan más cuantas más censuras haya. </t>
  </si>
  <si>
    <r>
      <t>Abreviaturas</t>
    </r>
    <r>
      <rPr>
        <sz val="10"/>
        <color rgb="FF000000"/>
        <rFont val="Calibri"/>
        <family val="2"/>
      </rPr>
      <t xml:space="preserve">: </t>
    </r>
    <r>
      <rPr>
        <b/>
        <sz val="10"/>
        <color rgb="FF000000"/>
        <rFont val="Calibri"/>
        <family val="2"/>
      </rPr>
      <t>ABC:</t>
    </r>
    <r>
      <rPr>
        <sz val="10"/>
        <color rgb="FF000000"/>
        <rFont val="Calibri"/>
        <family val="2"/>
      </rPr>
      <t xml:space="preserve"> área bajo la curva; </t>
    </r>
    <r>
      <rPr>
        <b/>
        <sz val="10"/>
        <color rgb="FF000000"/>
        <rFont val="Calibri"/>
        <family val="2"/>
      </rPr>
      <t>HR:</t>
    </r>
    <r>
      <rPr>
        <sz val="10"/>
        <color rgb="FF000000"/>
        <rFont val="Calibri"/>
        <family val="2"/>
      </rPr>
      <t xml:space="preserve"> hazard ratio; </t>
    </r>
    <r>
      <rPr>
        <b/>
        <sz val="10"/>
        <color rgb="FF000000"/>
        <rFont val="Calibri"/>
        <family val="2"/>
      </rPr>
      <t>IC 95%:</t>
    </r>
    <r>
      <rPr>
        <sz val="10"/>
        <color rgb="FF000000"/>
        <rFont val="Calibri"/>
        <family val="2"/>
      </rPr>
      <t xml:space="preserve"> intervalo con un nivel de confianza del 95%; </t>
    </r>
    <r>
      <rPr>
        <b/>
        <sz val="10"/>
        <color rgb="FF000000"/>
        <rFont val="Calibri"/>
        <family val="2"/>
      </rPr>
      <t xml:space="preserve">NNT: </t>
    </r>
    <r>
      <rPr>
        <sz val="10"/>
        <color rgb="FF000000"/>
        <rFont val="Calibri"/>
        <family val="2"/>
      </rPr>
      <t>número necesario a tratar con la intervención para evitar 1 evento más que con el control;</t>
    </r>
    <r>
      <rPr>
        <b/>
        <sz val="10"/>
        <color rgb="FF000000"/>
        <rFont val="Calibri"/>
        <family val="2"/>
      </rPr>
      <t xml:space="preserve"> OR: </t>
    </r>
    <r>
      <rPr>
        <sz val="10"/>
        <color rgb="FF000000"/>
        <rFont val="Calibri"/>
        <family val="2"/>
      </rPr>
      <t>odds ratio;</t>
    </r>
    <r>
      <rPr>
        <b/>
        <sz val="10"/>
        <color rgb="FF000000"/>
        <rFont val="Calibri"/>
        <family val="2"/>
      </rPr>
      <t xml:space="preserve"> RAR:</t>
    </r>
    <r>
      <rPr>
        <sz val="10"/>
        <color rgb="FF000000"/>
        <rFont val="Calibri"/>
        <family val="2"/>
      </rPr>
      <t xml:space="preserve"> reducción absoluta del riesgo.</t>
    </r>
    <r>
      <rPr>
        <b/>
        <sz val="10"/>
        <color rgb="FF000000"/>
        <rFont val="Calibri"/>
        <family val="2"/>
      </rPr>
      <t xml:space="preserve"> </t>
    </r>
  </si>
  <si>
    <t>en la Supervivencia K-M, grupo control</t>
  </si>
  <si>
    <t>en los Supervivientes, grupo control</t>
  </si>
  <si>
    <t>Diferencias entre los grupos en las medianas de tiempo libres de eventos</t>
  </si>
  <si>
    <r>
      <t xml:space="preserve">Diferencia entre los grupos en las </t>
    </r>
    <r>
      <rPr>
        <b/>
        <sz val="9"/>
        <color rgb="FF008000"/>
        <rFont val="Calibri"/>
        <family val="2"/>
        <scheme val="minor"/>
      </rPr>
      <t>Medianas del t libre de Ev</t>
    </r>
    <r>
      <rPr>
        <sz val="9"/>
        <color rgb="FF008000"/>
        <rFont val="Calibri"/>
        <family val="2"/>
        <scheme val="minor"/>
      </rPr>
      <t xml:space="preserve"> en los Supervivientes (meses)</t>
    </r>
  </si>
  <si>
    <r>
      <t xml:space="preserve">Diferencia entre los grupos en las </t>
    </r>
    <r>
      <rPr>
        <b/>
        <i/>
        <sz val="9"/>
        <color theme="7" tint="-0.249977111117893"/>
        <rFont val="Calibri"/>
        <family val="2"/>
        <scheme val="minor"/>
      </rPr>
      <t>Medianas del t libre de Ev</t>
    </r>
    <r>
      <rPr>
        <i/>
        <sz val="9"/>
        <color theme="7" tint="-0.249977111117893"/>
        <rFont val="Calibri"/>
        <family val="2"/>
        <scheme val="minor"/>
      </rPr>
      <t xml:space="preserve"> en la Superviviencia K-M (meses)</t>
    </r>
  </si>
  <si>
    <t>Lím inferior IC 95%</t>
  </si>
  <si>
    <t>Lím superior IC 95%</t>
  </si>
  <si>
    <r>
      <t>LI IC 95% = S</t>
    </r>
    <r>
      <rPr>
        <vertAlign val="subscript"/>
        <sz val="9"/>
        <color theme="7" tint="-0.249977111117893"/>
        <rFont val="Calibri"/>
        <family val="2"/>
      </rPr>
      <t>t</t>
    </r>
    <r>
      <rPr>
        <vertAlign val="superscript"/>
        <sz val="9"/>
        <color theme="7" tint="-0.249977111117893"/>
        <rFont val="Calibri"/>
        <family val="2"/>
      </rPr>
      <t>EXP (+  Z α/2 * EEt)</t>
    </r>
  </si>
  <si>
    <r>
      <t>LI IC 95% = S</t>
    </r>
    <r>
      <rPr>
        <vertAlign val="subscript"/>
        <sz val="9"/>
        <color theme="7" tint="-0.249977111117893"/>
        <rFont val="Calibri"/>
        <family val="2"/>
      </rPr>
      <t>t</t>
    </r>
    <r>
      <rPr>
        <vertAlign val="superscript"/>
        <sz val="9"/>
        <color theme="7" tint="-0.249977111117893"/>
        <rFont val="Calibri"/>
        <family val="2"/>
      </rPr>
      <t>EXP ( - Z α/2 * EEt)</t>
    </r>
  </si>
  <si>
    <r>
      <t>Implicaría: 1-S</t>
    </r>
    <r>
      <rPr>
        <i/>
        <vertAlign val="subscript"/>
        <sz val="10"/>
        <rFont val="Calibri"/>
        <family val="2"/>
        <scheme val="minor"/>
      </rPr>
      <t>t</t>
    </r>
    <r>
      <rPr>
        <i/>
        <sz val="10"/>
        <rFont val="Calibri"/>
        <family val="2"/>
        <scheme val="minor"/>
      </rPr>
      <t>=</t>
    </r>
  </si>
  <si>
    <t>% libre de evento en Función de Supervivencia K-M condicionada a las censuras</t>
  </si>
  <si>
    <r>
      <t>obtenidos por fórmula: S</t>
    </r>
    <r>
      <rPr>
        <vertAlign val="subscript"/>
        <sz val="8"/>
        <rFont val="Calibri"/>
        <family val="2"/>
      </rPr>
      <t>i</t>
    </r>
    <r>
      <rPr>
        <sz val="8"/>
        <rFont val="Calibri"/>
        <family val="2"/>
      </rPr>
      <t xml:space="preserve"> = S</t>
    </r>
    <r>
      <rPr>
        <vertAlign val="subscript"/>
        <sz val="8"/>
        <rFont val="Calibri"/>
        <family val="2"/>
      </rPr>
      <t>c</t>
    </r>
    <r>
      <rPr>
        <vertAlign val="superscript"/>
        <sz val="8"/>
        <rFont val="Calibri"/>
        <family val="2"/>
      </rPr>
      <t>HR</t>
    </r>
    <r>
      <rPr>
        <sz val="8"/>
        <rFont val="Calibri"/>
        <family val="2"/>
      </rPr>
      <t xml:space="preserve"> =&gt; Log </t>
    </r>
    <r>
      <rPr>
        <vertAlign val="subscript"/>
        <sz val="8"/>
        <rFont val="Calibri"/>
        <family val="2"/>
      </rPr>
      <t>Sc</t>
    </r>
    <r>
      <rPr>
        <sz val="8"/>
        <rFont val="Calibri"/>
        <family val="2"/>
      </rPr>
      <t xml:space="preserve"> S</t>
    </r>
    <r>
      <rPr>
        <vertAlign val="subscript"/>
        <sz val="8"/>
        <rFont val="Calibri"/>
        <family val="2"/>
      </rPr>
      <t>i</t>
    </r>
    <r>
      <rPr>
        <sz val="8"/>
        <rFont val="Calibri"/>
        <family val="2"/>
      </rPr>
      <t xml:space="preserve"> = HR</t>
    </r>
  </si>
  <si>
    <t>tiempo libre de evento de los Supervivientes, por ABC</t>
  </si>
  <si>
    <r>
      <rPr>
        <b/>
        <sz val="9"/>
        <color rgb="FF008000"/>
        <rFont val="Calibri"/>
        <family val="2"/>
        <scheme val="minor"/>
      </rPr>
      <t>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t libre de Ev acumulado de los Supervivientes, por ABC acumuladas (meses)</t>
    </r>
  </si>
  <si>
    <r>
      <rPr>
        <b/>
        <sz val="9"/>
        <color rgb="FF008000"/>
        <rFont val="Calibri"/>
        <family val="2"/>
        <scheme val="minor"/>
      </rPr>
      <t>tS</t>
    </r>
    <r>
      <rPr>
        <b/>
        <vertAlign val="subscript"/>
        <sz val="9"/>
        <color rgb="FF008000"/>
        <rFont val="Calibri"/>
        <family val="2"/>
        <scheme val="minor"/>
      </rPr>
      <t>i</t>
    </r>
    <r>
      <rPr>
        <b/>
        <sz val="9"/>
        <color rgb="FF008000"/>
        <rFont val="Calibri"/>
        <family val="2"/>
        <scheme val="minor"/>
      </rPr>
      <t>:</t>
    </r>
    <r>
      <rPr>
        <sz val="9"/>
        <color rgb="FF008000"/>
        <rFont val="Calibri"/>
        <family val="2"/>
        <scheme val="minor"/>
      </rPr>
      <t xml:space="preserve"> tiempo libre Ev de los Supervivientes en cada intervalo, por ABC (meses)</t>
    </r>
  </si>
  <si>
    <r>
      <rPr>
        <b/>
        <sz val="9"/>
        <color rgb="FF008000"/>
        <rFont val="Calibri"/>
        <family val="2"/>
        <scheme val="minor"/>
      </rPr>
      <t>PtS</t>
    </r>
    <r>
      <rPr>
        <b/>
        <vertAlign val="subscript"/>
        <sz val="9"/>
        <color rgb="FF008000"/>
        <rFont val="Calibri"/>
        <family val="2"/>
        <scheme val="minor"/>
      </rPr>
      <t xml:space="preserve">t </t>
    </r>
    <r>
      <rPr>
        <sz val="9"/>
        <color rgb="FF008000"/>
        <rFont val="Calibri"/>
        <family val="2"/>
        <scheme val="minor"/>
      </rPr>
      <t>= prolongación del t libre de Ev de los Supervivientes = [diferencia tS</t>
    </r>
    <r>
      <rPr>
        <vertAlign val="subscript"/>
        <sz val="9"/>
        <color rgb="FF008000"/>
        <rFont val="Calibri"/>
        <family val="2"/>
        <scheme val="minor"/>
      </rPr>
      <t>t</t>
    </r>
    <r>
      <rPr>
        <sz val="9"/>
        <color rgb="FF008000"/>
        <rFont val="Calibri"/>
        <family val="2"/>
        <scheme val="minor"/>
      </rPr>
      <t xml:space="preserve"> acumulado intervenc y control] (meses)</t>
    </r>
  </si>
  <si>
    <t>Diferencias entre los grupos en el tiempo libre de eventos</t>
  </si>
  <si>
    <r>
      <t xml:space="preserve">Cálculo manual de la </t>
    </r>
    <r>
      <rPr>
        <b/>
        <i/>
        <sz val="11"/>
        <color theme="7" tint="-0.249977111117893"/>
        <rFont val="Calibri"/>
        <family val="2"/>
        <scheme val="minor"/>
      </rPr>
      <t>Mediana de tiempo de Supervivencia libre de evento K-M</t>
    </r>
    <r>
      <rPr>
        <b/>
        <sz val="11"/>
        <rFont val="Calibri"/>
        <family val="2"/>
        <scheme val="minor"/>
      </rPr>
      <t xml:space="preserve"> y la </t>
    </r>
    <r>
      <rPr>
        <b/>
        <sz val="11"/>
        <color rgb="FF008000"/>
        <rFont val="Calibri"/>
        <family val="2"/>
        <scheme val="minor"/>
      </rPr>
      <t>Mediana de tiempo que permanecen los Supervivientes libres de evento</t>
    </r>
    <r>
      <rPr>
        <b/>
        <sz val="11"/>
        <rFont val="Calibri"/>
        <family val="2"/>
        <scheme val="minor"/>
      </rPr>
      <t>, y del nº del paciente de entre los supervivientes en riesgo que la establecen</t>
    </r>
  </si>
  <si>
    <t>tiempo de Supervivencia libre de evento K-M, por ABC</t>
  </si>
  <si>
    <r>
      <rPr>
        <b/>
        <i/>
        <sz val="8"/>
        <color theme="7" tint="-0.249977111117893"/>
        <rFont val="Calibri"/>
        <family val="2"/>
        <scheme val="minor"/>
      </rPr>
      <t>tS</t>
    </r>
    <r>
      <rPr>
        <b/>
        <i/>
        <vertAlign val="subscript"/>
        <sz val="8"/>
        <color theme="7" tint="-0.249977111117893"/>
        <rFont val="Calibri"/>
        <family val="2"/>
        <scheme val="minor"/>
      </rPr>
      <t xml:space="preserve">t </t>
    </r>
    <r>
      <rPr>
        <i/>
        <sz val="8"/>
        <color theme="7" tint="-0.249977111117893"/>
        <rFont val="Calibri"/>
        <family val="2"/>
        <scheme val="minor"/>
      </rPr>
      <t>= tiempo de Supervivencia libre Ev K-M, por ABC acumuladas (meses)</t>
    </r>
  </si>
  <si>
    <r>
      <rPr>
        <b/>
        <i/>
        <sz val="8"/>
        <color theme="7" tint="-0.249977111117893"/>
        <rFont val="Calibri"/>
        <family val="2"/>
        <scheme val="minor"/>
      </rPr>
      <t>tS</t>
    </r>
    <r>
      <rPr>
        <b/>
        <i/>
        <vertAlign val="subscript"/>
        <sz val="8"/>
        <color theme="7" tint="-0.249977111117893"/>
        <rFont val="Calibri"/>
        <family val="2"/>
        <scheme val="minor"/>
      </rPr>
      <t xml:space="preserve">i </t>
    </r>
    <r>
      <rPr>
        <i/>
        <sz val="8"/>
        <color theme="7" tint="-0.249977111117893"/>
        <rFont val="Calibri"/>
        <family val="2"/>
        <scheme val="minor"/>
      </rPr>
      <t>= tiempo de Supervivencia libre Ev K-M, por ABC de cada intervalo (meses)</t>
    </r>
  </si>
  <si>
    <r>
      <rPr>
        <b/>
        <i/>
        <sz val="9"/>
        <color theme="7" tint="-0.249977111117893"/>
        <rFont val="Calibri"/>
        <family val="2"/>
        <scheme val="minor"/>
      </rPr>
      <t>PtS</t>
    </r>
    <r>
      <rPr>
        <b/>
        <i/>
        <vertAlign val="subscript"/>
        <sz val="9"/>
        <color theme="7" tint="-0.249977111117893"/>
        <rFont val="Calibri"/>
        <family val="2"/>
        <scheme val="minor"/>
      </rPr>
      <t>t</t>
    </r>
    <r>
      <rPr>
        <i/>
        <sz val="9"/>
        <color theme="7" tint="-0.249977111117893"/>
        <rFont val="Calibri"/>
        <family val="2"/>
        <scheme val="minor"/>
      </rPr>
      <t xml:space="preserve"> = prolongación del t de Superviviencia libre Ev K-M = [diferencia entre tS</t>
    </r>
    <r>
      <rPr>
        <i/>
        <vertAlign val="subscript"/>
        <sz val="9"/>
        <color theme="7" tint="-0.249977111117893"/>
        <rFont val="Calibri"/>
        <family val="2"/>
        <scheme val="minor"/>
      </rPr>
      <t>t</t>
    </r>
    <r>
      <rPr>
        <i/>
        <sz val="9"/>
        <color theme="7" tint="-0.249977111117893"/>
        <rFont val="Calibri"/>
        <family val="2"/>
        <scheme val="minor"/>
      </rPr>
      <t xml:space="preserve"> acumulado intervenc y control] (meses)</t>
    </r>
  </si>
  <si>
    <r>
      <rPr>
        <b/>
        <sz val="9"/>
        <color rgb="FF008000"/>
        <rFont val="Calibri"/>
        <family val="2"/>
        <scheme val="minor"/>
      </rPr>
      <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 xml:space="preserve"> % supervivientes libres Ev acumulados en el tiempo t/ nº pac inicio del estudio</t>
    </r>
  </si>
  <si>
    <r>
      <t>G</t>
    </r>
    <r>
      <rPr>
        <u/>
        <sz val="11"/>
        <rFont val="Calibri"/>
        <family val="2"/>
        <scheme val="minor"/>
      </rPr>
      <t>losario de términos que surgen de las operaciones entre los términos de primer orden</t>
    </r>
    <r>
      <rPr>
        <sz val="11"/>
        <rFont val="Calibri"/>
        <family val="2"/>
        <scheme val="minor"/>
      </rPr>
      <t>:</t>
    </r>
    <r>
      <rPr>
        <b/>
        <sz val="11"/>
        <rFont val="Calibri"/>
        <family val="2"/>
        <scheme val="minor"/>
      </rPr>
      <t xml:space="preserve"> </t>
    </r>
    <r>
      <rPr>
        <sz val="11"/>
        <rFont val="Calibri"/>
        <family val="2"/>
        <scheme val="minor"/>
      </rPr>
      <t xml:space="preserve"> </t>
    </r>
    <r>
      <rPr>
        <b/>
        <i/>
        <sz val="11"/>
        <color theme="7" tint="-0.249977111117893"/>
        <rFont val="Calibri"/>
        <family val="2"/>
        <scheme val="minor"/>
      </rPr>
      <t>%S</t>
    </r>
    <r>
      <rPr>
        <b/>
        <i/>
        <vertAlign val="subscript"/>
        <sz val="11"/>
        <color theme="7" tint="-0.249977111117893"/>
        <rFont val="Calibri"/>
        <family val="2"/>
        <scheme val="minor"/>
      </rPr>
      <t>i</t>
    </r>
    <r>
      <rPr>
        <b/>
        <i/>
        <sz val="11"/>
        <color theme="7" tint="-0.249977111117893"/>
        <rFont val="Calibri"/>
        <family val="2"/>
        <scheme val="minor"/>
      </rPr>
      <t>:</t>
    </r>
    <r>
      <rPr>
        <i/>
        <sz val="11"/>
        <color theme="7" tint="-0.249977111117893"/>
        <rFont val="Calibri"/>
        <family val="2"/>
        <scheme val="minor"/>
      </rPr>
      <t xml:space="preserve"> % deSupervivencia libre de evento K-M al final de cada intervalo; </t>
    </r>
    <r>
      <rPr>
        <b/>
        <i/>
        <sz val="11"/>
        <color theme="7" tint="-0.249977111117893"/>
        <rFont val="Calibri"/>
        <family val="2"/>
        <scheme val="minor"/>
      </rPr>
      <t>%S</t>
    </r>
    <r>
      <rPr>
        <b/>
        <i/>
        <vertAlign val="subscript"/>
        <sz val="11"/>
        <color theme="7" tint="-0.249977111117893"/>
        <rFont val="Calibri"/>
        <family val="2"/>
        <scheme val="minor"/>
      </rPr>
      <t>t</t>
    </r>
    <r>
      <rPr>
        <b/>
        <i/>
        <sz val="11"/>
        <color theme="7" tint="-0.249977111117893"/>
        <rFont val="Calibri"/>
        <family val="2"/>
        <scheme val="minor"/>
      </rPr>
      <t xml:space="preserve">: </t>
    </r>
    <r>
      <rPr>
        <i/>
        <sz val="11"/>
        <color theme="7" tint="-0.249977111117893"/>
        <rFont val="Calibri"/>
        <family val="2"/>
        <scheme val="minor"/>
      </rPr>
      <t>% de Supervivencia libre de evento K-M, condicionado al % de Supervivencia libre de evento K-M del intervalo acumulado anterior;</t>
    </r>
    <r>
      <rPr>
        <b/>
        <i/>
        <sz val="11"/>
        <color theme="7" tint="-0.249977111117893"/>
        <rFont val="Calibri"/>
        <family val="2"/>
        <scheme val="minor"/>
      </rPr>
      <t xml:space="preserve"> tS</t>
    </r>
    <r>
      <rPr>
        <b/>
        <i/>
        <vertAlign val="subscript"/>
        <sz val="11"/>
        <color theme="7" tint="-0.249977111117893"/>
        <rFont val="Calibri"/>
        <family val="2"/>
        <scheme val="minor"/>
      </rPr>
      <t>i</t>
    </r>
    <r>
      <rPr>
        <b/>
        <i/>
        <sz val="11"/>
        <color theme="7" tint="-0.249977111117893"/>
        <rFont val="Calibri"/>
        <family val="2"/>
        <scheme val="minor"/>
      </rPr>
      <t xml:space="preserve"> </t>
    </r>
    <r>
      <rPr>
        <i/>
        <sz val="11"/>
        <color theme="7" tint="-0.249977111117893"/>
        <rFont val="Calibri"/>
        <family val="2"/>
        <scheme val="minor"/>
      </rPr>
      <t xml:space="preserve">= tiempo en días, meses o años de Supervivencia libre de evento K-M al final de cada intervalo, obtenido por el Área Bajo la Curva; </t>
    </r>
    <r>
      <rPr>
        <b/>
        <i/>
        <sz val="11"/>
        <color theme="7" tint="-0.249977111117893"/>
        <rFont val="Calibri"/>
        <family val="2"/>
        <scheme val="minor"/>
      </rPr>
      <t>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tiempo en días, meses o años de Supervivencia libre de evento K-M acumulado en el tiempo t, obtenido por las Áreas Bajo la Curva acumuladas en el tiempo t;</t>
    </r>
    <r>
      <rPr>
        <b/>
        <i/>
        <sz val="11"/>
        <color theme="7" tint="-0.249977111117893"/>
        <rFont val="Calibri"/>
        <family val="2"/>
        <scheme val="minor"/>
      </rPr>
      <t xml:space="preserve"> PtS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prolongación del tiempo de Supervivencia libre de evento K-M acumulado del grupo de intervención respecto al grupo de control = [diferencia entre los tS</t>
    </r>
    <r>
      <rPr>
        <i/>
        <vertAlign val="subscript"/>
        <sz val="11"/>
        <color theme="7" tint="-0.249977111117893"/>
        <rFont val="Calibri"/>
        <family val="2"/>
        <scheme val="minor"/>
      </rPr>
      <t>t</t>
    </r>
    <r>
      <rPr>
        <i/>
        <sz val="11"/>
        <color theme="7" tint="-0.249977111117893"/>
        <rFont val="Calibri"/>
        <family val="2"/>
        <scheme val="minor"/>
      </rPr>
      <t xml:space="preserve"> de la intervención y del control]; </t>
    </r>
    <r>
      <rPr>
        <b/>
        <i/>
        <sz val="11"/>
        <color theme="7" tint="-0.249977111117893"/>
        <rFont val="Calibri"/>
        <family val="2"/>
        <scheme val="minor"/>
      </rPr>
      <t>Mediana Supervivencia K-M:</t>
    </r>
    <r>
      <rPr>
        <i/>
        <sz val="11"/>
        <color theme="7" tint="-0.249977111117893"/>
        <rFont val="Calibri"/>
        <family val="2"/>
        <scheme val="minor"/>
      </rPr>
      <t xml:space="preserve"> mediana de tiempo de Supervivencia libre de evento K-M; </t>
    </r>
    <r>
      <rPr>
        <b/>
        <sz val="11"/>
        <color rgb="FF008000"/>
        <rFont val="Calibri"/>
        <family val="2"/>
        <scheme val="minor"/>
      </rPr>
      <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nº de Supervivientes libres de evento acumulados en el tiempo t/ nº de pacientes en riesgo en el inicio del estudio]; </t>
    </r>
    <r>
      <rPr>
        <b/>
        <sz val="11"/>
        <color rgb="FF008000"/>
        <rFont val="Calibri"/>
        <family val="2"/>
        <scheme val="minor"/>
      </rPr>
      <t>tS</t>
    </r>
    <r>
      <rPr>
        <b/>
        <vertAlign val="subscript"/>
        <sz val="11"/>
        <color rgb="FF008000"/>
        <rFont val="Calibri"/>
        <family val="2"/>
        <scheme val="minor"/>
      </rPr>
      <t>i</t>
    </r>
    <r>
      <rPr>
        <b/>
        <sz val="11"/>
        <color rgb="FF008000"/>
        <rFont val="Calibri"/>
        <family val="2"/>
        <scheme val="minor"/>
      </rPr>
      <t>:</t>
    </r>
    <r>
      <rPr>
        <sz val="11"/>
        <color rgb="FF008000"/>
        <rFont val="Calibri"/>
        <family val="2"/>
        <scheme val="minor"/>
      </rPr>
      <t xml:space="preserve"> tiempo en días, meses o años que los Supervivientes permanecen libres de evento al final de cada intervalo, obtenido por el Área Bajo la Curva; </t>
    </r>
    <r>
      <rPr>
        <b/>
        <sz val="11"/>
        <color rgb="FF008000"/>
        <rFont val="Calibri"/>
        <family val="2"/>
        <scheme val="minor"/>
      </rPr>
      <t>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tiempo en días, meses o años que los Supervivientes permanecen libres de evento acumulado en el tiempo t, obtenido por las Áreas Bajo la Curva acumuladas en el tiempo t;</t>
    </r>
    <r>
      <rPr>
        <b/>
        <sz val="11"/>
        <color rgb="FF008000"/>
        <rFont val="Calibri"/>
        <family val="2"/>
        <scheme val="minor"/>
      </rPr>
      <t xml:space="preserve"> PtS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polongación del tiempo que los Supervivientes permanecen libres de evento en el grupo de intervencion respecto al grupo = [diferencia entre los tS</t>
    </r>
    <r>
      <rPr>
        <vertAlign val="subscript"/>
        <sz val="11"/>
        <color rgb="FF008000"/>
        <rFont val="Calibri"/>
        <family val="2"/>
        <scheme val="minor"/>
      </rPr>
      <t>t</t>
    </r>
    <r>
      <rPr>
        <sz val="11"/>
        <color rgb="FF008000"/>
        <rFont val="Calibri"/>
        <family val="2"/>
        <scheme val="minor"/>
      </rPr>
      <t xml:space="preserve"> de la intervención y del control]; </t>
    </r>
    <r>
      <rPr>
        <b/>
        <sz val="11"/>
        <color rgb="FF008000"/>
        <rFont val="Calibri"/>
        <family val="2"/>
        <scheme val="minor"/>
      </rPr>
      <t>Mediana de Supervivientes:</t>
    </r>
    <r>
      <rPr>
        <sz val="11"/>
        <color rgb="FF008000"/>
        <rFont val="Calibri"/>
        <family val="2"/>
        <scheme val="minor"/>
      </rPr>
      <t xml:space="preserve"> mediana de tiempo que los Supervivientes permanecen libres de evento, que la establece el percentil 50</t>
    </r>
    <r>
      <rPr>
        <sz val="11"/>
        <rFont val="Calibri"/>
        <family val="2"/>
        <scheme val="minor"/>
      </rPr>
      <t>.</t>
    </r>
  </si>
  <si>
    <r>
      <t>t</t>
    </r>
    <r>
      <rPr>
        <b/>
        <vertAlign val="subscript"/>
        <sz val="8"/>
        <rFont val="Calibri"/>
        <family val="2"/>
      </rPr>
      <t>i</t>
    </r>
    <r>
      <rPr>
        <b/>
        <sz val="8"/>
        <rFont val="Calibri"/>
        <family val="2"/>
      </rPr>
      <t xml:space="preserve">: </t>
    </r>
    <r>
      <rPr>
        <sz val="8"/>
        <rFont val="Calibri"/>
        <family val="2"/>
      </rPr>
      <t>tiempo al final del intervalo (meses)</t>
    </r>
  </si>
  <si>
    <t>Pacientes en riesgo al comienzo intervalo</t>
  </si>
  <si>
    <t>Esperados pacientes con evento al final intervalo</t>
  </si>
  <si>
    <t>Observados pacientes con evento al final intervalo</t>
  </si>
  <si>
    <t>Grupos</t>
  </si>
  <si>
    <t>Este es t libre de evento acumulado de los supervivientes (es decir que no incluye el t libre de evento acumulado que aportan los censurados hasta que salen del ensayo)</t>
  </si>
  <si>
    <t>Con Evento</t>
  </si>
  <si>
    <t>Censurados</t>
  </si>
  <si>
    <t>Supervivientes</t>
  </si>
  <si>
    <t>No alcan</t>
  </si>
  <si>
    <t>No evaluable</t>
  </si>
  <si>
    <r>
      <rPr>
        <b/>
        <sz val="9"/>
        <color rgb="FF008000"/>
        <rFont val="Calibri"/>
        <family val="2"/>
        <scheme val="minor"/>
      </rPr>
      <t>S</t>
    </r>
    <r>
      <rPr>
        <b/>
        <vertAlign val="subscript"/>
        <sz val="9"/>
        <color rgb="FF008000"/>
        <rFont val="Calibri"/>
        <family val="2"/>
      </rPr>
      <t>i</t>
    </r>
    <r>
      <rPr>
        <b/>
        <sz val="9"/>
        <color rgb="FF008000"/>
        <rFont val="Calibri"/>
        <family val="2"/>
      </rPr>
      <t xml:space="preserve"> </t>
    </r>
    <r>
      <rPr>
        <sz val="9"/>
        <color rgb="FF008000"/>
        <rFont val="Calibri"/>
        <family val="2"/>
      </rPr>
      <t>= nº de supervivientes libres de evento (al final de cada intervalo)</t>
    </r>
  </si>
  <si>
    <r>
      <rPr>
        <u/>
        <sz val="11"/>
        <rFont val="Calibri"/>
        <family val="2"/>
        <scheme val="minor"/>
      </rPr>
      <t>Glosario de términos de primer orden</t>
    </r>
    <r>
      <rPr>
        <sz val="11"/>
        <rFont val="Calibri"/>
        <family val="2"/>
        <scheme val="minor"/>
      </rPr>
      <t>:</t>
    </r>
    <r>
      <rPr>
        <b/>
        <sz val="11"/>
        <rFont val="Calibri"/>
        <family val="2"/>
        <scheme val="minor"/>
      </rPr>
      <t xml:space="preserve"> n</t>
    </r>
    <r>
      <rPr>
        <b/>
        <vertAlign val="subscript"/>
        <sz val="11"/>
        <rFont val="Calibri"/>
        <family val="2"/>
        <scheme val="minor"/>
      </rPr>
      <t>i</t>
    </r>
    <r>
      <rPr>
        <b/>
        <sz val="11"/>
        <rFont val="Calibri"/>
        <family val="2"/>
        <scheme val="minor"/>
      </rPr>
      <t xml:space="preserve">: </t>
    </r>
    <r>
      <rPr>
        <sz val="11"/>
        <rFont val="Calibri"/>
        <family val="2"/>
        <scheme val="minor"/>
      </rPr>
      <t>nº de pacientes en riesgo, debiendo especificarse cuando es al principio o al final del intervalo;</t>
    </r>
    <r>
      <rPr>
        <b/>
        <sz val="11"/>
        <rFont val="Calibri"/>
        <family val="2"/>
        <scheme val="minor"/>
      </rPr>
      <t xml:space="preserve">  t: </t>
    </r>
    <r>
      <rPr>
        <sz val="11"/>
        <rFont val="Calibri"/>
        <family val="2"/>
        <scheme val="minor"/>
      </rPr>
      <t>tiempo en días, meses o años, debiendo especificarse cuando es al principo o al final del intervalo</t>
    </r>
    <r>
      <rPr>
        <b/>
        <sz val="11"/>
        <rFont val="Calibri"/>
        <family val="2"/>
        <scheme val="minor"/>
      </rPr>
      <t xml:space="preserve">; Ev: </t>
    </r>
    <r>
      <rPr>
        <sz val="11"/>
        <rFont val="Calibri"/>
        <family val="2"/>
        <scheme val="minor"/>
      </rPr>
      <t xml:space="preserve">evento (puede referirse a cualquier tipo de evento, por lo que debe especificarse, como el evento "muerte" o el evento "progresión o muerte"; </t>
    </r>
    <r>
      <rPr>
        <b/>
        <sz val="11"/>
        <rFont val="Calibri"/>
        <family val="2"/>
        <scheme val="minor"/>
      </rPr>
      <t>Ev</t>
    </r>
    <r>
      <rPr>
        <b/>
        <vertAlign val="subscript"/>
        <sz val="11"/>
        <rFont val="Calibri"/>
        <family val="2"/>
        <scheme val="minor"/>
      </rPr>
      <t>i</t>
    </r>
    <r>
      <rPr>
        <sz val="11"/>
        <rFont val="Calibri"/>
        <family val="2"/>
        <scheme val="minor"/>
      </rPr>
      <t xml:space="preserve">: nº de eventos al final de cada intervalo; </t>
    </r>
    <r>
      <rPr>
        <b/>
        <sz val="11"/>
        <rFont val="Calibri"/>
        <family val="2"/>
        <scheme val="minor"/>
      </rPr>
      <t>%Ev</t>
    </r>
    <r>
      <rPr>
        <b/>
        <vertAlign val="subscript"/>
        <sz val="11"/>
        <rFont val="Calibri"/>
        <family val="2"/>
        <scheme val="minor"/>
      </rPr>
      <t>i</t>
    </r>
    <r>
      <rPr>
        <b/>
        <sz val="11"/>
        <rFont val="Calibri"/>
        <family val="2"/>
        <scheme val="minor"/>
      </rPr>
      <t>:</t>
    </r>
    <r>
      <rPr>
        <sz val="11"/>
        <rFont val="Calibri"/>
        <family val="2"/>
        <scheme val="minor"/>
      </rPr>
      <t xml:space="preserve"> nº eventos/ nº de pacientes en riesgo] al final de cada intervalo; </t>
    </r>
    <r>
      <rPr>
        <b/>
        <sz val="11"/>
        <rFont val="Calibri"/>
        <family val="2"/>
        <scheme val="minor"/>
      </rPr>
      <t>Ev</t>
    </r>
    <r>
      <rPr>
        <b/>
        <vertAlign val="subscript"/>
        <sz val="11"/>
        <rFont val="Calibri"/>
        <family val="2"/>
        <scheme val="minor"/>
      </rPr>
      <t>t</t>
    </r>
    <r>
      <rPr>
        <b/>
        <sz val="11"/>
        <rFont val="Calibri"/>
        <family val="2"/>
        <scheme val="minor"/>
      </rPr>
      <t xml:space="preserve">: </t>
    </r>
    <r>
      <rPr>
        <sz val="11"/>
        <rFont val="Calibri"/>
        <family val="2"/>
        <scheme val="minor"/>
      </rPr>
      <t xml:space="preserve">nº de eventos acumulados al final del tempo t; </t>
    </r>
    <r>
      <rPr>
        <b/>
        <sz val="11"/>
        <rFont val="Calibri"/>
        <family val="2"/>
        <scheme val="minor"/>
      </rPr>
      <t>Cens</t>
    </r>
    <r>
      <rPr>
        <b/>
        <vertAlign val="subscript"/>
        <sz val="11"/>
        <rFont val="Calibri"/>
        <family val="2"/>
        <scheme val="minor"/>
      </rPr>
      <t>i</t>
    </r>
    <r>
      <rPr>
        <b/>
        <sz val="11"/>
        <rFont val="Calibri"/>
        <family val="2"/>
        <scheme val="minor"/>
      </rPr>
      <t>:</t>
    </r>
    <r>
      <rPr>
        <sz val="11"/>
        <rFont val="Calibri"/>
        <family val="2"/>
        <scheme val="minor"/>
      </rPr>
      <t xml:space="preserve"> nº de pacientes censurados al final de cada intervalo; </t>
    </r>
    <r>
      <rPr>
        <b/>
        <sz val="11"/>
        <rFont val="Calibri"/>
        <family val="2"/>
        <scheme val="minor"/>
      </rPr>
      <t>Cens</t>
    </r>
    <r>
      <rPr>
        <b/>
        <vertAlign val="subscript"/>
        <sz val="11"/>
        <rFont val="Calibri"/>
        <family val="2"/>
        <scheme val="minor"/>
      </rPr>
      <t>t:</t>
    </r>
    <r>
      <rPr>
        <sz val="11"/>
        <rFont val="Calibri"/>
        <family val="2"/>
        <scheme val="minor"/>
      </rPr>
      <t xml:space="preserve"> nº de pacientes censurados acumulados al final del tiempo t ; </t>
    </r>
    <r>
      <rPr>
        <sz val="11"/>
        <color rgb="FF008000"/>
        <rFont val="Calibri"/>
        <family val="2"/>
        <scheme val="minor"/>
      </rPr>
      <t>S</t>
    </r>
    <r>
      <rPr>
        <b/>
        <vertAlign val="subscript"/>
        <sz val="11"/>
        <color rgb="FF008000"/>
        <rFont val="Calibri"/>
        <family val="2"/>
        <scheme val="minor"/>
      </rPr>
      <t>i</t>
    </r>
    <r>
      <rPr>
        <b/>
        <sz val="11"/>
        <color rgb="FF008000"/>
        <rFont val="Calibri"/>
        <family val="2"/>
        <scheme val="minor"/>
      </rPr>
      <t xml:space="preserve">: </t>
    </r>
    <r>
      <rPr>
        <sz val="11"/>
        <color rgb="FF008000"/>
        <rFont val="Calibri"/>
        <family val="2"/>
        <scheme val="minor"/>
      </rPr>
      <t>nº de supervivientes libres de evento al final de cada intervalo</t>
    </r>
    <r>
      <rPr>
        <sz val="11"/>
        <rFont val="Calibri"/>
        <family val="2"/>
        <scheme val="minor"/>
      </rPr>
      <t>.</t>
    </r>
  </si>
  <si>
    <r>
      <t>HR</t>
    </r>
    <r>
      <rPr>
        <b/>
        <i/>
        <vertAlign val="subscript"/>
        <sz val="10"/>
        <color theme="7" tint="-0.249977111117893"/>
        <rFont val="Calibri"/>
        <family val="2"/>
      </rPr>
      <t>i</t>
    </r>
  </si>
  <si>
    <r>
      <rPr>
        <b/>
        <i/>
        <sz val="10"/>
        <color theme="7" tint="-0.249977111117893"/>
        <rFont val="Calibri"/>
        <family val="2"/>
      </rPr>
      <t>LI IC</t>
    </r>
    <r>
      <rPr>
        <i/>
        <sz val="6"/>
        <color theme="7" tint="-0.249977111117893"/>
        <rFont val="Calibri"/>
        <family val="2"/>
      </rPr>
      <t xml:space="preserve"> = EXP[LnHR - (1,96*EE LnHR)]</t>
    </r>
  </si>
  <si>
    <r>
      <rPr>
        <b/>
        <i/>
        <sz val="10"/>
        <color theme="7" tint="-0.249977111117893"/>
        <rFont val="Calibri"/>
        <family val="2"/>
      </rPr>
      <t>LS IC</t>
    </r>
    <r>
      <rPr>
        <i/>
        <sz val="7"/>
        <color theme="7" tint="-0.249977111117893"/>
        <rFont val="Calibri"/>
        <family val="2"/>
      </rPr>
      <t xml:space="preserve"> </t>
    </r>
    <r>
      <rPr>
        <i/>
        <sz val="6"/>
        <color theme="7" tint="-0.249977111117893"/>
        <rFont val="Calibri"/>
        <family val="2"/>
      </rPr>
      <t>= EXP[LnHR + (1,96*EE LnHR)]</t>
    </r>
  </si>
  <si>
    <t>en la Supervivencia K-M, grupo intervenc</t>
  </si>
  <si>
    <t>en los Supervivientes, grupo intervenc</t>
  </si>
  <si>
    <t>% Supervivientes-LEv control</t>
  </si>
  <si>
    <t>% Supervivencia-LEv K-M control</t>
  </si>
  <si>
    <t>% Supervivientes-LEv interv</t>
  </si>
  <si>
    <t>% Supervivencia-LEv K-M interv</t>
  </si>
  <si>
    <t>% Supervivencia-LEv K-M intervención</t>
  </si>
  <si>
    <t>20140521-ECA 2y, PalipPalmit vs HalopDecan, =33pcRecaída +Peso Prolac –Acatis.McEvoy</t>
  </si>
  <si>
    <t>McEvoy JP, Byerly M, Hamer RM, et al. Effectiveness of paliperidone palmitate vs haloperidol decanoate for maintenance treatment of schizophrenia: a randomized clinical trial. JAMA. 2014 May 21;311(19):1978-87.</t>
  </si>
  <si>
    <t>Grupo de control B: Haloperidol decanoato, n= 145</t>
  </si>
  <si>
    <r>
      <rPr>
        <b/>
        <sz val="14"/>
        <color rgb="FF993300"/>
        <rFont val="Calibri"/>
        <family val="2"/>
        <scheme val="minor"/>
      </rPr>
      <t xml:space="preserve">Hoja fs-1.a [% SLEv, y los HR; % Supervivencia libre del evento "fracaso de la eficacia", y los HR; A vs B]: </t>
    </r>
    <r>
      <rPr>
        <b/>
        <i/>
        <sz val="14"/>
        <color theme="7" tint="-0.249977111117893"/>
        <rFont val="Calibri"/>
        <family val="2"/>
        <scheme val="minor"/>
      </rPr>
      <t>% de Supervivencia libre de evento K-M, y los HR</t>
    </r>
    <r>
      <rPr>
        <b/>
        <sz val="14"/>
        <rFont val="Calibri"/>
        <family val="2"/>
        <scheme val="minor"/>
      </rPr>
      <t>, Grupo A [Paliperidona palmitato] vs Grupo B [Haloperidol decanoato]; (Figura 3, pág 1983 del artículo original)</t>
    </r>
  </si>
  <si>
    <r>
      <rPr>
        <i/>
        <sz val="10"/>
        <color rgb="FFFF9900"/>
        <rFont val="Calibri"/>
        <family val="2"/>
      </rPr>
      <t xml:space="preserve">p </t>
    </r>
    <r>
      <rPr>
        <sz val="10"/>
        <color rgb="FFFF9900"/>
        <rFont val="Calibri"/>
        <family val="2"/>
      </rPr>
      <t>&gt; 0,05 en todos los cortes temporales</t>
    </r>
  </si>
  <si>
    <r>
      <rPr>
        <b/>
        <sz val="14"/>
        <color rgb="FF993300"/>
        <rFont val="Calibri"/>
        <family val="2"/>
        <scheme val="minor"/>
      </rPr>
      <t xml:space="preserve">Hoja fs-1.c [mediana t SLEv; mediana t Supervivencia libre del evento "fracaso de la eficacia"; A vs B]: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Grupo A [Paliperidona palmitato] vs Grupo B [Haloperidol decanoato]; (Figura 3, pág 1983 del artículo original)</t>
    </r>
  </si>
  <si>
    <r>
      <rPr>
        <b/>
        <sz val="14"/>
        <color rgb="FF993300"/>
        <rFont val="Calibri"/>
        <family val="2"/>
        <scheme val="minor"/>
      </rPr>
      <t xml:space="preserve">Hoja fs-1.b [% y t SLEv; % y t medio de Supervivencia libre del evento "fracaso de la eficacia"; A vs B]: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Grupo A [Paliperidona palmitato] vs Grupo B [Haloperidol decanoato]; (Figura 3, pág 1983 del artículo original)</t>
    </r>
  </si>
  <si>
    <t>Grupo de intervención A: Paliperidona palmitato, n= 145</t>
  </si>
  <si>
    <t>No alc a 24m</t>
  </si>
  <si>
    <r>
      <t>[ln %S</t>
    </r>
    <r>
      <rPr>
        <vertAlign val="subscript"/>
        <sz val="10"/>
        <color theme="0" tint="-0.249977111117893"/>
        <rFont val="Calibri"/>
        <family val="2"/>
      </rPr>
      <t>t</t>
    </r>
    <r>
      <rPr>
        <sz val="10"/>
        <color theme="0" tint="-0.249977111117893"/>
        <rFont val="Calibri"/>
        <family val="2"/>
      </rPr>
      <t>]</t>
    </r>
    <r>
      <rPr>
        <vertAlign val="superscript"/>
        <sz val="10"/>
        <color theme="0" tint="-0.249977111117893"/>
        <rFont val="Calibri"/>
        <family val="2"/>
      </rPr>
      <t>2</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</si>
  <si>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</si>
  <si>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</si>
  <si>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</si>
  <si>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Sumat acumulado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t>
    </r>
  </si>
  <si>
    <r>
      <t>EE</t>
    </r>
    <r>
      <rPr>
        <vertAlign val="subscript"/>
        <sz val="10"/>
        <color theme="0" tint="-0.249977111117893"/>
        <rFont val="Calibri"/>
        <family val="2"/>
      </rPr>
      <t>t</t>
    </r>
  </si>
  <si>
    <r>
      <t xml:space="preserve">Z </t>
    </r>
    <r>
      <rPr>
        <vertAlign val="subscript"/>
        <sz val="10"/>
        <color theme="0" tint="-0.249977111117893"/>
        <rFont val="Calibri"/>
        <family val="2"/>
      </rPr>
      <t>α/2</t>
    </r>
    <r>
      <rPr>
        <sz val="10"/>
        <color theme="0" tint="-0.249977111117893"/>
        <rFont val="Calibri"/>
        <family val="2"/>
      </rPr>
      <t xml:space="preserve"> (0,05)</t>
    </r>
  </si>
  <si>
    <r>
      <t xml:space="preserve">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</si>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</sst>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 _€_-;\-* #,##0\ _€_-;_-* &quot;-&quot;??\ _€_-;_-@_-"/>
    <numFmt numFmtId="165" formatCode="0.0%"/>
    <numFmt numFmtId="166" formatCode="_-* #,##0.000\ _€_-;\-* #,##0.000\ _€_-;_-* &quot;-&quot;??\ _€_-;_-@_-"/>
    <numFmt numFmtId="167" formatCode="_-* #,##0.0000\ _€_-;\-* #,##0.0000\ _€_-;_-* &quot;-&quot;??\ _€_-;_-@_-"/>
    <numFmt numFmtId="168" formatCode="0.000"/>
    <numFmt numFmtId="169" formatCode="0.0"/>
    <numFmt numFmtId="170" formatCode="#,##0.0"/>
  </numFmts>
  <fonts count="102" x14ac:knownFonts="1">
    <font>
      <sz val="10"/>
      <name val="Arial"/>
    </font>
    <font>
      <sz val="10"/>
      <name val="Arial"/>
      <family val="2"/>
    </font>
    <font>
      <sz val="10"/>
      <name val="Calibri"/>
      <family val="2"/>
    </font>
    <font>
      <b/>
      <sz val="10"/>
      <name val="Calibri"/>
      <family val="2"/>
    </font>
    <font>
      <b/>
      <i/>
      <sz val="10"/>
      <name val="Calibri"/>
      <family val="2"/>
    </font>
    <font>
      <b/>
      <sz val="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9"/>
      <color rgb="FF0000FF"/>
      <name val="Calibri"/>
      <family val="2"/>
      <scheme val="minor"/>
    </font>
    <font>
      <sz val="8"/>
      <name val="Calibri"/>
      <family val="2"/>
      <scheme val="minor"/>
    </font>
    <font>
      <i/>
      <sz val="10"/>
      <name val="Calibri"/>
      <family val="2"/>
      <scheme val="minor"/>
    </font>
    <font>
      <b/>
      <sz val="11"/>
      <color rgb="FF0000FF"/>
      <name val="Calibri"/>
      <family val="2"/>
      <scheme val="minor"/>
    </font>
    <font>
      <sz val="10"/>
      <color theme="1"/>
      <name val="Calibri"/>
      <family val="2"/>
      <scheme val="minor"/>
    </font>
    <font>
      <sz val="10"/>
      <color rgb="FFFF9900"/>
      <name val="Calibri"/>
      <family val="2"/>
    </font>
    <font>
      <sz val="10"/>
      <color rgb="FF009900"/>
      <name val="Calibri"/>
      <family val="2"/>
    </font>
    <font>
      <i/>
      <sz val="9"/>
      <name val="Calibri"/>
      <family val="2"/>
      <scheme val="minor"/>
    </font>
    <font>
      <b/>
      <sz val="10"/>
      <color theme="1"/>
      <name val="Calibri"/>
      <family val="2"/>
      <scheme val="minor"/>
    </font>
    <font>
      <i/>
      <sz val="10"/>
      <color theme="2" tint="-9.9978637043366805E-2"/>
      <name val="Calibri"/>
      <family val="2"/>
      <scheme val="minor"/>
    </font>
    <font>
      <b/>
      <i/>
      <sz val="10"/>
      <name val="Calibri"/>
      <family val="2"/>
      <scheme val="minor"/>
    </font>
    <font>
      <i/>
      <sz val="10"/>
      <color rgb="FFFF9900"/>
      <name val="Calibri"/>
      <family val="2"/>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b/>
      <sz val="10"/>
      <color rgb="FF00CC00"/>
      <name val="Calibri"/>
      <family val="2"/>
      <scheme val="minor"/>
    </font>
    <font>
      <b/>
      <sz val="11"/>
      <name val="Calibri"/>
      <family val="2"/>
      <scheme val="minor"/>
    </font>
    <font>
      <sz val="10"/>
      <color theme="2" tint="-0.249977111117893"/>
      <name val="Calibri"/>
      <family val="2"/>
      <scheme val="minor"/>
    </font>
    <font>
      <b/>
      <i/>
      <sz val="10"/>
      <color theme="7" tint="-0.249977111117893"/>
      <name val="Calibri"/>
      <family val="2"/>
      <scheme val="minor"/>
    </font>
    <font>
      <b/>
      <sz val="10"/>
      <color rgb="FF008000"/>
      <name val="Calibri"/>
      <family val="2"/>
      <scheme val="minor"/>
    </font>
    <font>
      <i/>
      <sz val="9"/>
      <color theme="7" tint="-0.249977111117893"/>
      <name val="Calibri"/>
      <family val="2"/>
      <scheme val="minor"/>
    </font>
    <font>
      <i/>
      <sz val="9"/>
      <color theme="7" tint="-0.249977111117893"/>
      <name val="Calibri"/>
      <family val="2"/>
    </font>
    <font>
      <sz val="9"/>
      <color rgb="FF008000"/>
      <name val="Calibri"/>
      <family val="2"/>
      <scheme val="minor"/>
    </font>
    <font>
      <i/>
      <sz val="8"/>
      <color theme="7" tint="-0.249977111117893"/>
      <name val="Calibri"/>
      <family val="2"/>
      <scheme val="minor"/>
    </font>
    <font>
      <vertAlign val="subscript"/>
      <sz val="9"/>
      <color theme="7" tint="-0.249977111117893"/>
      <name val="Calibri"/>
      <family val="2"/>
    </font>
    <font>
      <vertAlign val="superscript"/>
      <sz val="9"/>
      <color theme="7" tint="-0.249977111117893"/>
      <name val="Calibri"/>
      <family val="2"/>
    </font>
    <font>
      <sz val="6"/>
      <color theme="0" tint="-0.34998626667073579"/>
      <name val="Calibri"/>
      <family val="2"/>
      <scheme val="minor"/>
    </font>
    <font>
      <sz val="10"/>
      <color theme="0" tint="-0.34998626667073579"/>
      <name val="Calibri"/>
      <family val="2"/>
      <scheme val="minor"/>
    </font>
    <font>
      <i/>
      <sz val="10"/>
      <name val="Calibri"/>
      <family val="2"/>
    </font>
    <font>
      <u/>
      <sz val="10"/>
      <color rgb="FF000000"/>
      <name val="Calibri"/>
      <family val="2"/>
    </font>
    <font>
      <sz val="10"/>
      <color rgb="FF000000"/>
      <name val="Calibri"/>
      <family val="2"/>
    </font>
    <font>
      <b/>
      <sz val="10"/>
      <color rgb="FF000000"/>
      <name val="Calibri"/>
      <family val="2"/>
    </font>
    <font>
      <i/>
      <sz val="8"/>
      <color theme="7" tint="-0.249977111117893"/>
      <name val="Calibri"/>
      <family val="2"/>
    </font>
    <font>
      <sz val="9"/>
      <color rgb="FF008000"/>
      <name val="Calibri"/>
      <family val="2"/>
    </font>
    <font>
      <b/>
      <sz val="14"/>
      <name val="Calibri"/>
      <family val="2"/>
      <scheme val="minor"/>
    </font>
    <font>
      <b/>
      <vertAlign val="subscript"/>
      <sz val="10"/>
      <name val="Calibri"/>
      <family val="2"/>
      <scheme val="minor"/>
    </font>
    <font>
      <b/>
      <sz val="9"/>
      <name val="Calibri"/>
      <family val="2"/>
      <scheme val="minor"/>
    </font>
    <font>
      <b/>
      <vertAlign val="subscript"/>
      <sz val="9"/>
      <name val="Calibri"/>
      <family val="2"/>
      <scheme val="minor"/>
    </font>
    <font>
      <b/>
      <sz val="9"/>
      <color rgb="FF008000"/>
      <name val="Calibri"/>
      <family val="2"/>
      <scheme val="minor"/>
    </font>
    <font>
      <b/>
      <vertAlign val="subscript"/>
      <sz val="9"/>
      <color rgb="FF008000"/>
      <name val="Calibri"/>
      <family val="2"/>
    </font>
    <font>
      <b/>
      <sz val="9"/>
      <color rgb="FF008000"/>
      <name val="Calibri"/>
      <family val="2"/>
    </font>
    <font>
      <b/>
      <i/>
      <sz val="9"/>
      <color theme="7" tint="-0.249977111117893"/>
      <name val="Calibri"/>
      <family val="2"/>
      <scheme val="minor"/>
    </font>
    <font>
      <b/>
      <i/>
      <vertAlign val="subscript"/>
      <sz val="9"/>
      <color theme="7" tint="-0.249977111117893"/>
      <name val="Calibri"/>
      <family val="2"/>
    </font>
    <font>
      <b/>
      <i/>
      <sz val="9"/>
      <color theme="7" tint="-0.249977111117893"/>
      <name val="Calibri"/>
      <family val="2"/>
    </font>
    <font>
      <b/>
      <i/>
      <sz val="8"/>
      <color theme="7" tint="-0.249977111117893"/>
      <name val="Calibri"/>
      <family val="2"/>
      <scheme val="minor"/>
    </font>
    <font>
      <b/>
      <i/>
      <vertAlign val="subscript"/>
      <sz val="8"/>
      <color theme="7" tint="-0.249977111117893"/>
      <name val="Calibri"/>
      <family val="2"/>
    </font>
    <font>
      <b/>
      <i/>
      <sz val="8"/>
      <color theme="7" tint="-0.249977111117893"/>
      <name val="Calibri"/>
      <family val="2"/>
    </font>
    <font>
      <vertAlign val="subscript"/>
      <sz val="9"/>
      <color rgb="FF008000"/>
      <name val="Calibri"/>
      <family val="2"/>
      <scheme val="minor"/>
    </font>
    <font>
      <i/>
      <vertAlign val="subscript"/>
      <sz val="9"/>
      <color theme="7" tint="-0.249977111117893"/>
      <name val="Calibri"/>
      <family val="2"/>
      <scheme val="minor"/>
    </font>
    <font>
      <b/>
      <i/>
      <vertAlign val="subscript"/>
      <sz val="8"/>
      <color theme="7" tint="-0.249977111117893"/>
      <name val="Calibri"/>
      <family val="2"/>
      <scheme val="minor"/>
    </font>
    <font>
      <b/>
      <vertAlign val="subscript"/>
      <sz val="9"/>
      <color rgb="FF008000"/>
      <name val="Calibri"/>
      <family val="2"/>
      <scheme val="minor"/>
    </font>
    <font>
      <b/>
      <i/>
      <vertAlign val="subscript"/>
      <sz val="9"/>
      <color theme="7" tint="-0.249977111117893"/>
      <name val="Calibri"/>
      <family val="2"/>
      <scheme val="minor"/>
    </font>
    <font>
      <b/>
      <sz val="14"/>
      <color rgb="FF993300"/>
      <name val="Calibri"/>
      <family val="2"/>
      <scheme val="minor"/>
    </font>
    <font>
      <b/>
      <i/>
      <sz val="14"/>
      <color theme="7" tint="-0.249977111117893"/>
      <name val="Calibri"/>
      <family val="2"/>
      <scheme val="minor"/>
    </font>
    <font>
      <b/>
      <sz val="14"/>
      <color rgb="FF008000"/>
      <name val="Calibri"/>
      <family val="2"/>
      <scheme val="minor"/>
    </font>
    <font>
      <b/>
      <i/>
      <sz val="11"/>
      <color theme="7" tint="-0.249977111117893"/>
      <name val="Calibri"/>
      <family val="2"/>
      <scheme val="minor"/>
    </font>
    <font>
      <b/>
      <sz val="11"/>
      <color rgb="FF008000"/>
      <name val="Calibri"/>
      <family val="2"/>
      <scheme val="minor"/>
    </font>
    <font>
      <i/>
      <sz val="10"/>
      <color rgb="FF996600"/>
      <name val="Calibri"/>
      <family val="2"/>
      <scheme val="minor"/>
    </font>
    <font>
      <sz val="10"/>
      <color theme="7" tint="-0.249977111117893"/>
      <name val="Calibri"/>
      <family val="2"/>
      <scheme val="minor"/>
    </font>
    <font>
      <i/>
      <vertAlign val="subscript"/>
      <sz val="10"/>
      <name val="Calibri"/>
      <family val="2"/>
      <scheme val="minor"/>
    </font>
    <font>
      <vertAlign val="subscript"/>
      <sz val="8"/>
      <name val="Calibri"/>
      <family val="2"/>
    </font>
    <font>
      <sz val="8"/>
      <name val="Calibri"/>
      <family val="2"/>
    </font>
    <font>
      <vertAlign val="superscript"/>
      <sz val="8"/>
      <name val="Calibri"/>
      <family val="2"/>
    </font>
    <font>
      <b/>
      <sz val="12"/>
      <name val="Calibri"/>
      <family val="2"/>
      <scheme val="minor"/>
    </font>
    <font>
      <sz val="11"/>
      <name val="Calibri"/>
      <family val="2"/>
      <scheme val="minor"/>
    </font>
    <font>
      <u/>
      <sz val="11"/>
      <name val="Calibri"/>
      <family val="2"/>
      <scheme val="minor"/>
    </font>
    <font>
      <b/>
      <i/>
      <vertAlign val="subscript"/>
      <sz val="11"/>
      <color theme="7" tint="-0.249977111117893"/>
      <name val="Calibri"/>
      <family val="2"/>
      <scheme val="minor"/>
    </font>
    <font>
      <i/>
      <sz val="11"/>
      <color theme="7" tint="-0.249977111117893"/>
      <name val="Calibri"/>
      <family val="2"/>
      <scheme val="minor"/>
    </font>
    <font>
      <i/>
      <vertAlign val="subscript"/>
      <sz val="11"/>
      <color theme="7" tint="-0.249977111117893"/>
      <name val="Calibri"/>
      <family val="2"/>
      <scheme val="minor"/>
    </font>
    <font>
      <b/>
      <vertAlign val="subscript"/>
      <sz val="11"/>
      <color rgb="FF008000"/>
      <name val="Calibri"/>
      <family val="2"/>
      <scheme val="minor"/>
    </font>
    <font>
      <sz val="11"/>
      <color rgb="FF008000"/>
      <name val="Calibri"/>
      <family val="2"/>
      <scheme val="minor"/>
    </font>
    <font>
      <vertAlign val="subscript"/>
      <sz val="11"/>
      <color rgb="FF008000"/>
      <name val="Calibri"/>
      <family val="2"/>
      <scheme val="minor"/>
    </font>
    <font>
      <b/>
      <vertAlign val="subscript"/>
      <sz val="11"/>
      <name val="Calibri"/>
      <family val="2"/>
      <scheme val="minor"/>
    </font>
    <font>
      <b/>
      <sz val="8"/>
      <name val="Calibri"/>
      <family val="2"/>
    </font>
    <font>
      <b/>
      <vertAlign val="subscript"/>
      <sz val="8"/>
      <name val="Calibri"/>
      <family val="2"/>
    </font>
    <font>
      <sz val="9"/>
      <color rgb="FFFF0000"/>
      <name val="Calibri"/>
      <family val="2"/>
      <scheme val="minor"/>
    </font>
    <font>
      <sz val="9"/>
      <color rgb="FFFF9933"/>
      <name val="Calibri"/>
      <family val="2"/>
      <scheme val="minor"/>
    </font>
    <font>
      <sz val="10"/>
      <color theme="0" tint="-0.249977111117893"/>
      <name val="Calibri"/>
      <family val="2"/>
      <scheme val="minor"/>
    </font>
    <font>
      <b/>
      <sz val="10"/>
      <color rgb="FF0000FF"/>
      <name val="Calibri"/>
      <family val="2"/>
      <scheme val="minor"/>
    </font>
    <font>
      <b/>
      <i/>
      <vertAlign val="subscript"/>
      <sz val="10"/>
      <color theme="7" tint="-0.249977111117893"/>
      <name val="Calibri"/>
      <family val="2"/>
    </font>
    <font>
      <i/>
      <sz val="6"/>
      <color theme="7" tint="-0.249977111117893"/>
      <name val="Calibri"/>
      <family val="2"/>
    </font>
    <font>
      <b/>
      <i/>
      <sz val="10"/>
      <color theme="7" tint="-0.249977111117893"/>
      <name val="Calibri"/>
      <family val="2"/>
    </font>
    <font>
      <i/>
      <sz val="7"/>
      <color theme="7" tint="-0.249977111117893"/>
      <name val="Calibri"/>
      <family val="2"/>
    </font>
    <font>
      <vertAlign val="subscript"/>
      <sz val="10"/>
      <color theme="0" tint="-0.249977111117893"/>
      <name val="Calibri"/>
      <family val="2"/>
    </font>
    <font>
      <sz val="10"/>
      <color theme="0" tint="-0.249977111117893"/>
      <name val="Calibri"/>
      <family val="2"/>
    </font>
    <font>
      <vertAlign val="superscript"/>
      <sz val="10"/>
      <color theme="0" tint="-0.249977111117893"/>
      <name val="Calibri"/>
      <family val="2"/>
    </font>
    <font>
      <sz val="9"/>
      <color theme="0" tint="-0.249977111117893"/>
      <name val="Calibri"/>
      <family val="2"/>
      <scheme val="minor"/>
    </font>
    <font>
      <vertAlign val="subscript"/>
      <sz val="9"/>
      <color theme="0" tint="-0.249977111117893"/>
      <name val="Calibri"/>
      <family val="2"/>
    </font>
    <font>
      <sz val="9"/>
      <color theme="0" tint="-0.249977111117893"/>
      <name val="Calibri"/>
      <family val="2"/>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right/>
      <top style="thin">
        <color indexed="21"/>
      </top>
      <bottom style="thin">
        <color indexed="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21"/>
      </left>
      <right style="thin">
        <color indexed="2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right" vertical="center"/>
    </xf>
    <xf numFmtId="43" fontId="2" fillId="3" borderId="1" xfId="1" applyFont="1" applyFill="1" applyBorder="1" applyAlignment="1">
      <alignment horizontal="center" vertical="center"/>
    </xf>
    <xf numFmtId="166" fontId="2" fillId="3" borderId="1" xfId="1" applyNumberFormat="1" applyFont="1" applyFill="1" applyBorder="1" applyAlignment="1">
      <alignment vertical="center"/>
    </xf>
    <xf numFmtId="9" fontId="14" fillId="0" borderId="0" xfId="0" applyNumberFormat="1" applyFont="1" applyFill="1" applyAlignment="1">
      <alignment horizontal="center" vertical="center"/>
    </xf>
    <xf numFmtId="164" fontId="13" fillId="0" borderId="0" xfId="0" applyNumberFormat="1" applyFont="1" applyBorder="1" applyAlignment="1">
      <alignment horizontal="center" vertical="center" wrapText="1"/>
    </xf>
    <xf numFmtId="0" fontId="17" fillId="0" borderId="0" xfId="0" applyFont="1" applyAlignment="1">
      <alignment vertical="center"/>
    </xf>
    <xf numFmtId="165" fontId="6" fillId="0" borderId="0" xfId="2" applyNumberFormat="1" applyFont="1" applyAlignment="1">
      <alignment horizontal="center" vertical="center"/>
    </xf>
    <xf numFmtId="9" fontId="24" fillId="0" borderId="0" xfId="0" applyNumberFormat="1" applyFont="1" applyAlignment="1">
      <alignment horizontal="center" vertical="center"/>
    </xf>
    <xf numFmtId="9" fontId="25" fillId="0" borderId="0" xfId="0" applyNumberFormat="1" applyFont="1" applyAlignment="1">
      <alignment horizontal="center" vertical="center"/>
    </xf>
    <xf numFmtId="9" fontId="26" fillId="0" borderId="0" xfId="0" applyNumberFormat="1" applyFont="1" applyAlignment="1">
      <alignment horizontal="center" vertical="center"/>
    </xf>
    <xf numFmtId="0" fontId="6" fillId="0" borderId="0" xfId="0" applyFont="1" applyAlignment="1">
      <alignment horizontal="right" vertical="center"/>
    </xf>
    <xf numFmtId="0" fontId="11" fillId="0" borderId="1" xfId="0" applyFont="1" applyBorder="1" applyAlignment="1">
      <alignment horizontal="center" vertical="center" wrapText="1"/>
    </xf>
    <xf numFmtId="10" fontId="26" fillId="0" borderId="1" xfId="2" applyNumberFormat="1" applyFont="1" applyFill="1" applyBorder="1" applyAlignment="1">
      <alignment horizontal="center" vertical="center"/>
    </xf>
    <xf numFmtId="10" fontId="27" fillId="0" borderId="1" xfId="2" applyNumberFormat="1" applyFont="1" applyFill="1" applyBorder="1" applyAlignment="1">
      <alignment horizontal="center" vertical="center"/>
    </xf>
    <xf numFmtId="43" fontId="6" fillId="0" borderId="14" xfId="1" applyFont="1" applyFill="1" applyBorder="1" applyAlignment="1">
      <alignment vertical="center"/>
    </xf>
    <xf numFmtId="43" fontId="6" fillId="0" borderId="15" xfId="1" applyFont="1" applyFill="1" applyBorder="1" applyAlignment="1">
      <alignment vertical="center"/>
    </xf>
    <xf numFmtId="0" fontId="13" fillId="0" borderId="0" xfId="0" applyFont="1" applyAlignment="1">
      <alignment horizontal="right" vertical="center"/>
    </xf>
    <xf numFmtId="2"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2" fontId="22" fillId="0" borderId="0" xfId="1" applyNumberFormat="1" applyFont="1" applyFill="1" applyBorder="1" applyAlignment="1">
      <alignment horizontal="center" vertical="center"/>
    </xf>
    <xf numFmtId="49" fontId="11" fillId="0" borderId="1" xfId="0" applyNumberFormat="1" applyFont="1" applyBorder="1" applyAlignment="1">
      <alignment horizontal="center" vertical="center" wrapText="1"/>
    </xf>
    <xf numFmtId="164" fontId="13" fillId="0" borderId="0" xfId="0" applyNumberFormat="1" applyFont="1" applyBorder="1" applyAlignment="1">
      <alignment horizontal="righ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35" fillId="4" borderId="1" xfId="0" applyFont="1" applyFill="1" applyBorder="1" applyAlignment="1">
      <alignment horizontal="center" vertical="center" wrapText="1"/>
    </xf>
    <xf numFmtId="165" fontId="26" fillId="0" borderId="1" xfId="2" applyNumberFormat="1" applyFont="1" applyFill="1" applyBorder="1" applyAlignment="1">
      <alignment horizontal="center" vertical="center"/>
    </xf>
    <xf numFmtId="165" fontId="27" fillId="0" borderId="1" xfId="2" applyNumberFormat="1" applyFont="1" applyFill="1" applyBorder="1" applyAlignment="1">
      <alignment horizontal="center" vertical="center"/>
    </xf>
    <xf numFmtId="0" fontId="39" fillId="0" borderId="0" xfId="0" applyFont="1" applyAlignment="1">
      <alignment horizontal="center" vertical="center" wrapText="1"/>
    </xf>
    <xf numFmtId="0" fontId="7" fillId="0" borderId="0" xfId="0" applyFont="1" applyAlignment="1">
      <alignment vertical="center"/>
    </xf>
    <xf numFmtId="1" fontId="6" fillId="0" borderId="1" xfId="0" applyNumberFormat="1" applyFont="1" applyFill="1" applyBorder="1" applyAlignment="1">
      <alignment horizontal="center" vertical="center" wrapText="1"/>
    </xf>
    <xf numFmtId="0" fontId="6" fillId="0" borderId="12" xfId="0" applyFont="1" applyBorder="1" applyAlignment="1">
      <alignment horizontal="right" vertical="center"/>
    </xf>
    <xf numFmtId="49" fontId="13" fillId="0" borderId="1" xfId="0" applyNumberFormat="1" applyFont="1" applyBorder="1" applyAlignment="1">
      <alignment horizontal="center" vertical="center" wrapText="1"/>
    </xf>
    <xf numFmtId="0" fontId="11" fillId="0" borderId="0" xfId="0" applyFont="1" applyAlignment="1">
      <alignment horizontal="left" vertical="center"/>
    </xf>
    <xf numFmtId="2" fontId="14" fillId="0" borderId="22" xfId="1" applyNumberFormat="1" applyFont="1" applyFill="1" applyBorder="1" applyAlignment="1">
      <alignment horizontal="center" vertical="center"/>
    </xf>
    <xf numFmtId="0" fontId="33" fillId="0" borderId="1" xfId="0" applyFont="1" applyFill="1" applyBorder="1" applyAlignment="1">
      <alignment horizontal="center" vertical="center" wrapText="1"/>
    </xf>
    <xf numFmtId="165" fontId="14" fillId="4" borderId="0" xfId="2" applyNumberFormat="1" applyFont="1" applyFill="1" applyBorder="1" applyAlignment="1">
      <alignment horizontal="center" vertical="center"/>
    </xf>
    <xf numFmtId="10" fontId="14" fillId="0" borderId="0" xfId="1" applyNumberFormat="1" applyFont="1" applyFill="1" applyBorder="1" applyAlignment="1">
      <alignment vertical="center"/>
    </xf>
    <xf numFmtId="2" fontId="41" fillId="0" borderId="0" xfId="0" applyNumberFormat="1" applyFont="1" applyFill="1" applyAlignment="1">
      <alignment horizontal="center" vertical="center"/>
    </xf>
    <xf numFmtId="0" fontId="11"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57" fillId="3" borderId="1" xfId="0" applyFont="1" applyFill="1" applyBorder="1" applyAlignment="1">
      <alignment horizontal="center" vertical="center" wrapText="1"/>
    </xf>
    <xf numFmtId="49" fontId="35" fillId="3" borderId="1" xfId="1" applyNumberFormat="1" applyFont="1" applyFill="1" applyBorder="1" applyAlignment="1">
      <alignment horizontal="center" vertical="center" wrapText="1"/>
    </xf>
    <xf numFmtId="49" fontId="33" fillId="3" borderId="1" xfId="1" applyNumberFormat="1" applyFont="1" applyFill="1" applyBorder="1" applyAlignment="1">
      <alignment horizontal="center" vertical="center" wrapText="1"/>
    </xf>
    <xf numFmtId="169" fontId="27" fillId="0" borderId="1" xfId="0" applyNumberFormat="1" applyFont="1" applyFill="1" applyBorder="1" applyAlignment="1">
      <alignment horizontal="center" vertical="center"/>
    </xf>
    <xf numFmtId="169" fontId="26" fillId="0" borderId="1" xfId="0" applyNumberFormat="1" applyFont="1" applyFill="1" applyBorder="1" applyAlignment="1">
      <alignment horizontal="center" vertical="center"/>
    </xf>
    <xf numFmtId="1" fontId="27" fillId="0" borderId="1" xfId="0" applyNumberFormat="1" applyFont="1" applyFill="1" applyBorder="1" applyAlignment="1">
      <alignment horizontal="center" vertical="center"/>
    </xf>
    <xf numFmtId="1" fontId="26" fillId="0" borderId="1" xfId="0" applyNumberFormat="1" applyFont="1" applyFill="1" applyBorder="1" applyAlignment="1">
      <alignment horizontal="center" vertical="center"/>
    </xf>
    <xf numFmtId="9" fontId="27" fillId="0" borderId="1" xfId="2" applyFont="1" applyFill="1" applyBorder="1" applyAlignment="1">
      <alignment horizontal="center" vertical="center"/>
    </xf>
    <xf numFmtId="9" fontId="26" fillId="0" borderId="1" xfId="2" applyFont="1" applyFill="1" applyBorder="1" applyAlignment="1">
      <alignment horizontal="center" vertical="center"/>
    </xf>
    <xf numFmtId="0" fontId="33"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right" vertical="center"/>
    </xf>
    <xf numFmtId="1" fontId="7"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71" fillId="0" borderId="1"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Alignment="1">
      <alignment horizontal="center" vertical="center"/>
    </xf>
    <xf numFmtId="1" fontId="6" fillId="0" borderId="1" xfId="1"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1"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0" fontId="6" fillId="0" borderId="1" xfId="2" applyNumberFormat="1" applyFont="1" applyBorder="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43" fontId="6" fillId="0" borderId="0" xfId="1" applyFont="1" applyAlignment="1">
      <alignment vertical="center"/>
    </xf>
    <xf numFmtId="43" fontId="6" fillId="0" borderId="0" xfId="1" applyFont="1" applyBorder="1" applyAlignment="1">
      <alignment vertical="center"/>
    </xf>
    <xf numFmtId="43" fontId="16" fillId="0" borderId="0" xfId="1" applyFont="1" applyBorder="1" applyAlignment="1">
      <alignment vertical="center"/>
    </xf>
    <xf numFmtId="1" fontId="16"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vertical="center"/>
    </xf>
    <xf numFmtId="0" fontId="6" fillId="0" borderId="0" xfId="0" applyFont="1" applyAlignment="1">
      <alignment horizontal="center" vertical="center"/>
    </xf>
    <xf numFmtId="1" fontId="6" fillId="0" borderId="0" xfId="1" applyNumberFormat="1" applyFont="1" applyBorder="1" applyAlignment="1">
      <alignment horizontal="center" vertical="center"/>
    </xf>
    <xf numFmtId="0" fontId="14" fillId="0" borderId="0" xfId="0" applyFont="1" applyAlignment="1">
      <alignment horizontal="right" vertical="center"/>
    </xf>
    <xf numFmtId="43" fontId="16" fillId="0" borderId="0" xfId="1" applyFont="1" applyAlignment="1">
      <alignment vertical="center"/>
    </xf>
    <xf numFmtId="0" fontId="14" fillId="0" borderId="0" xfId="0" applyFont="1" applyFill="1" applyAlignment="1">
      <alignment vertical="center"/>
    </xf>
    <xf numFmtId="0" fontId="20" fillId="0" borderId="0" xfId="0" applyFont="1" applyAlignment="1">
      <alignment vertical="center"/>
    </xf>
    <xf numFmtId="0" fontId="20" fillId="0" borderId="19" xfId="0" applyFont="1" applyBorder="1" applyAlignment="1">
      <alignment vertical="center"/>
    </xf>
    <xf numFmtId="0" fontId="16" fillId="0" borderId="0" xfId="0" applyFont="1" applyAlignment="1">
      <alignment vertical="center"/>
    </xf>
    <xf numFmtId="1" fontId="6" fillId="0" borderId="0" xfId="0" applyNumberFormat="1" applyFont="1" applyBorder="1" applyAlignment="1">
      <alignment horizontal="center" vertical="center"/>
    </xf>
    <xf numFmtId="164" fontId="7" fillId="0" borderId="0" xfId="0" applyNumberFormat="1" applyFont="1" applyBorder="1" applyAlignment="1">
      <alignment vertical="center"/>
    </xf>
    <xf numFmtId="1" fontId="6" fillId="0" borderId="0" xfId="0" applyNumberFormat="1" applyFont="1" applyAlignment="1">
      <alignment vertical="center"/>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70" fillId="0" borderId="1" xfId="2"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40" fillId="0" borderId="0" xfId="0" applyFont="1" applyAlignment="1">
      <alignment vertical="center"/>
    </xf>
    <xf numFmtId="1" fontId="2" fillId="0" borderId="4"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1" fontId="2" fillId="2" borderId="6" xfId="0" applyNumberFormat="1" applyFont="1" applyFill="1" applyBorder="1" applyAlignment="1">
      <alignment horizontal="center" vertical="center" wrapText="1"/>
    </xf>
    <xf numFmtId="2" fontId="40" fillId="0" borderId="0" xfId="0" applyNumberFormat="1" applyFont="1" applyAlignment="1">
      <alignment horizontal="center" vertical="center"/>
    </xf>
    <xf numFmtId="2" fontId="14" fillId="0" borderId="0" xfId="0" applyNumberFormat="1" applyFont="1" applyFill="1" applyAlignment="1">
      <alignment horizontal="center" vertical="center"/>
    </xf>
    <xf numFmtId="0" fontId="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69" fontId="3" fillId="2" borderId="4" xfId="1"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2" fillId="0" borderId="0" xfId="0" applyFont="1" applyAlignment="1">
      <alignment vertical="center"/>
    </xf>
    <xf numFmtId="2" fontId="2" fillId="0" borderId="0" xfId="0" applyNumberFormat="1" applyFont="1" applyAlignment="1">
      <alignment vertical="center"/>
    </xf>
    <xf numFmtId="0" fontId="3" fillId="0" borderId="3" xfId="0" applyFont="1" applyBorder="1" applyAlignment="1">
      <alignment horizontal="right" vertical="center"/>
    </xf>
    <xf numFmtId="166" fontId="2" fillId="0" borderId="7" xfId="0" applyNumberFormat="1" applyFont="1" applyBorder="1" applyAlignment="1">
      <alignment vertical="center"/>
    </xf>
    <xf numFmtId="0" fontId="2" fillId="0" borderId="7" xfId="0" applyFont="1" applyBorder="1" applyAlignment="1">
      <alignment vertical="center"/>
    </xf>
    <xf numFmtId="167" fontId="2" fillId="0" borderId="7" xfId="0" applyNumberFormat="1" applyFont="1" applyBorder="1" applyAlignment="1">
      <alignment vertical="center"/>
    </xf>
    <xf numFmtId="167" fontId="2" fillId="0" borderId="2" xfId="1" applyNumberFormat="1" applyFont="1" applyFill="1" applyBorder="1" applyAlignment="1">
      <alignment horizontal="center" vertical="center"/>
    </xf>
    <xf numFmtId="0" fontId="2" fillId="0" borderId="2" xfId="0" applyFont="1" applyFill="1" applyBorder="1" applyAlignment="1">
      <alignment horizontal="right" vertical="center"/>
    </xf>
    <xf numFmtId="166" fontId="2" fillId="0" borderId="0" xfId="1" applyNumberFormat="1" applyFont="1" applyAlignment="1">
      <alignment vertical="center"/>
    </xf>
    <xf numFmtId="0" fontId="2" fillId="0" borderId="0" xfId="0" applyFont="1" applyBorder="1" applyAlignment="1">
      <alignment vertical="center"/>
    </xf>
    <xf numFmtId="0" fontId="18" fillId="0" borderId="0" xfId="0" applyFont="1" applyAlignment="1">
      <alignment vertical="center"/>
    </xf>
    <xf numFmtId="43" fontId="2" fillId="0" borderId="0" xfId="0" applyNumberFormat="1" applyFont="1" applyFill="1" applyBorder="1" applyAlignment="1">
      <alignment vertical="center"/>
    </xf>
    <xf numFmtId="43" fontId="6" fillId="0" borderId="0" xfId="1" applyFont="1" applyFill="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1" fillId="0" borderId="1" xfId="0" applyFont="1" applyFill="1" applyBorder="1" applyAlignment="1">
      <alignment vertical="center"/>
    </xf>
    <xf numFmtId="0" fontId="14" fillId="0" borderId="1" xfId="0" applyFont="1" applyFill="1" applyBorder="1" applyAlignment="1">
      <alignment vertical="center"/>
    </xf>
    <xf numFmtId="165" fontId="26" fillId="0" borderId="0" xfId="2" applyNumberFormat="1" applyFont="1" applyFill="1" applyBorder="1" applyAlignment="1">
      <alignment horizontal="center" vertical="center"/>
    </xf>
    <xf numFmtId="170" fontId="27" fillId="0" borderId="1" xfId="0" applyNumberFormat="1" applyFont="1" applyFill="1" applyBorder="1" applyAlignment="1">
      <alignment horizontal="center" vertical="center"/>
    </xf>
    <xf numFmtId="1" fontId="40" fillId="0" borderId="0" xfId="0" applyNumberFormat="1" applyFont="1" applyAlignment="1">
      <alignment vertical="center"/>
    </xf>
    <xf numFmtId="3" fontId="6" fillId="0" borderId="0" xfId="0" applyNumberFormat="1" applyFont="1" applyFill="1" applyAlignment="1">
      <alignment horizontal="center" vertical="center"/>
    </xf>
    <xf numFmtId="170" fontId="26" fillId="0" borderId="0" xfId="0" applyNumberFormat="1" applyFont="1" applyFill="1" applyAlignment="1">
      <alignment horizontal="center" vertical="center"/>
    </xf>
    <xf numFmtId="1" fontId="30" fillId="0" borderId="0" xfId="0" applyNumberFormat="1" applyFont="1" applyFill="1" applyAlignment="1">
      <alignment vertical="center"/>
    </xf>
    <xf numFmtId="170" fontId="26" fillId="0" borderId="1" xfId="0" applyNumberFormat="1" applyFont="1" applyFill="1" applyBorder="1" applyAlignment="1">
      <alignment horizontal="center" vertical="center"/>
    </xf>
    <xf numFmtId="167" fontId="6" fillId="0" borderId="0" xfId="0" applyNumberFormat="1" applyFont="1" applyBorder="1" applyAlignment="1">
      <alignment vertical="center"/>
    </xf>
    <xf numFmtId="3" fontId="7" fillId="0" borderId="1" xfId="0" applyNumberFormat="1" applyFont="1" applyFill="1" applyBorder="1" applyAlignment="1">
      <alignment horizontal="center" vertical="center"/>
    </xf>
    <xf numFmtId="170" fontId="26" fillId="3" borderId="0" xfId="0" applyNumberFormat="1" applyFont="1" applyFill="1" applyAlignment="1">
      <alignment horizontal="center" vertical="center"/>
    </xf>
    <xf numFmtId="1" fontId="30" fillId="0" borderId="0" xfId="0" applyNumberFormat="1" applyFont="1" applyAlignment="1">
      <alignment vertical="center"/>
    </xf>
    <xf numFmtId="43" fontId="6" fillId="0" borderId="0" xfId="1" applyFont="1" applyAlignment="1">
      <alignment horizontal="center" vertical="center"/>
    </xf>
    <xf numFmtId="0" fontId="6" fillId="0" borderId="0" xfId="0" applyFont="1" applyFill="1" applyBorder="1" applyAlignment="1">
      <alignment vertical="center"/>
    </xf>
    <xf numFmtId="1" fontId="6" fillId="0" borderId="0" xfId="1" applyNumberFormat="1" applyFont="1" applyFill="1" applyBorder="1" applyAlignment="1">
      <alignment horizontal="center" vertical="center"/>
    </xf>
    <xf numFmtId="0" fontId="16" fillId="5" borderId="0" xfId="0" applyFont="1" applyFill="1" applyAlignment="1">
      <alignment vertical="center"/>
    </xf>
    <xf numFmtId="1" fontId="16" fillId="5" borderId="0" xfId="1" applyNumberFormat="1" applyFont="1" applyFill="1" applyBorder="1" applyAlignment="1">
      <alignment horizontal="center" vertical="center"/>
    </xf>
    <xf numFmtId="43" fontId="16" fillId="5" borderId="0" xfId="1" applyFont="1" applyFill="1" applyAlignment="1">
      <alignment vertical="center"/>
    </xf>
    <xf numFmtId="1" fontId="7" fillId="0" borderId="0" xfId="1" applyNumberFormat="1" applyFont="1" applyFill="1" applyBorder="1" applyAlignment="1">
      <alignment horizontal="center" vertical="center"/>
    </xf>
    <xf numFmtId="43" fontId="6" fillId="0" borderId="0" xfId="0" applyNumberFormat="1" applyFont="1" applyAlignment="1">
      <alignment vertical="center"/>
    </xf>
    <xf numFmtId="164" fontId="6" fillId="0" borderId="0" xfId="0" applyNumberFormat="1" applyFont="1" applyAlignment="1">
      <alignment vertical="center"/>
    </xf>
    <xf numFmtId="0" fontId="28" fillId="0" borderId="0" xfId="0" applyFont="1" applyAlignment="1">
      <alignment horizontal="left" vertical="center"/>
    </xf>
    <xf numFmtId="0" fontId="6" fillId="0" borderId="0" xfId="0" applyFont="1" applyFill="1" applyBorder="1" applyAlignment="1">
      <alignment horizontal="right" vertical="center"/>
    </xf>
    <xf numFmtId="1" fontId="35" fillId="0" borderId="0" xfId="0" applyNumberFormat="1" applyFont="1" applyAlignment="1">
      <alignment horizontal="center" vertical="center"/>
    </xf>
    <xf numFmtId="1" fontId="88" fillId="0" borderId="0" xfId="0" applyNumberFormat="1" applyFont="1" applyAlignment="1">
      <alignment horizontal="center" vertical="center"/>
    </xf>
    <xf numFmtId="1" fontId="89" fillId="0" borderId="0" xfId="0" applyNumberFormat="1" applyFont="1" applyAlignment="1">
      <alignment horizontal="center" vertical="center"/>
    </xf>
    <xf numFmtId="0" fontId="26" fillId="0" borderId="11" xfId="0" applyFont="1" applyBorder="1" applyAlignment="1">
      <alignment horizontal="right" vertical="center"/>
    </xf>
    <xf numFmtId="165" fontId="26" fillId="4" borderId="12" xfId="2" applyNumberFormat="1" applyFont="1" applyFill="1" applyBorder="1" applyAlignment="1">
      <alignment vertical="center"/>
    </xf>
    <xf numFmtId="0" fontId="26" fillId="0" borderId="12" xfId="0" applyFont="1" applyBorder="1" applyAlignment="1">
      <alignment vertical="center"/>
    </xf>
    <xf numFmtId="43" fontId="26" fillId="0" borderId="13" xfId="1" applyFont="1" applyFill="1" applyBorder="1" applyAlignment="1">
      <alignment horizontal="right" vertical="center"/>
    </xf>
    <xf numFmtId="0" fontId="26" fillId="0" borderId="0" xfId="0" applyFont="1" applyBorder="1" applyAlignment="1">
      <alignment vertical="center"/>
    </xf>
    <xf numFmtId="0" fontId="26" fillId="0" borderId="0" xfId="0" applyFont="1" applyBorder="1" applyAlignment="1">
      <alignment horizontal="right" vertical="center"/>
    </xf>
    <xf numFmtId="169" fontId="26" fillId="3" borderId="1" xfId="0" applyNumberFormat="1" applyFont="1" applyFill="1" applyBorder="1" applyAlignment="1">
      <alignment horizontal="center" vertical="center"/>
    </xf>
    <xf numFmtId="1" fontId="26" fillId="3" borderId="1" xfId="0" applyNumberFormat="1" applyFont="1" applyFill="1" applyBorder="1" applyAlignment="1">
      <alignment vertical="center"/>
    </xf>
    <xf numFmtId="0" fontId="26" fillId="0" borderId="15" xfId="0" applyFont="1" applyBorder="1" applyAlignment="1">
      <alignment vertical="center"/>
    </xf>
    <xf numFmtId="0" fontId="26" fillId="0" borderId="15" xfId="0" applyFont="1" applyBorder="1" applyAlignment="1">
      <alignment horizontal="right" vertical="center"/>
    </xf>
    <xf numFmtId="9" fontId="26" fillId="3" borderId="1" xfId="2" applyFont="1" applyFill="1" applyBorder="1" applyAlignment="1">
      <alignment vertical="center"/>
    </xf>
    <xf numFmtId="0" fontId="27" fillId="0" borderId="11" xfId="0" applyFont="1" applyBorder="1" applyAlignment="1">
      <alignment horizontal="right" vertical="center"/>
    </xf>
    <xf numFmtId="165" fontId="27" fillId="4" borderId="12" xfId="2" applyNumberFormat="1" applyFont="1" applyFill="1" applyBorder="1" applyAlignment="1">
      <alignment vertical="center"/>
    </xf>
    <xf numFmtId="0" fontId="27" fillId="0" borderId="12" xfId="0" applyFont="1" applyBorder="1" applyAlignment="1">
      <alignment vertical="center"/>
    </xf>
    <xf numFmtId="43" fontId="27" fillId="0" borderId="13" xfId="1" applyFont="1" applyFill="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right" vertical="center"/>
    </xf>
    <xf numFmtId="169" fontId="27" fillId="3" borderId="1" xfId="0" applyNumberFormat="1" applyFont="1" applyFill="1" applyBorder="1" applyAlignment="1">
      <alignment horizontal="center" vertical="center"/>
    </xf>
    <xf numFmtId="1" fontId="27" fillId="3" borderId="1" xfId="0" applyNumberFormat="1" applyFont="1" applyFill="1" applyBorder="1" applyAlignment="1">
      <alignment vertical="center"/>
    </xf>
    <xf numFmtId="0" fontId="27" fillId="0" borderId="15" xfId="0" applyFont="1" applyBorder="1" applyAlignment="1">
      <alignment vertical="center"/>
    </xf>
    <xf numFmtId="0" fontId="27" fillId="0" borderId="15" xfId="0" applyFont="1" applyBorder="1" applyAlignment="1">
      <alignment horizontal="right" vertical="center"/>
    </xf>
    <xf numFmtId="9" fontId="27" fillId="3" borderId="1" xfId="2" applyFont="1" applyFill="1" applyBorder="1" applyAlignment="1">
      <alignment vertical="center"/>
    </xf>
    <xf numFmtId="1" fontId="6" fillId="4" borderId="1" xfId="1" applyNumberFormat="1" applyFont="1" applyFill="1" applyBorder="1" applyAlignment="1">
      <alignment horizontal="center" vertical="center"/>
    </xf>
    <xf numFmtId="1" fontId="90" fillId="0" borderId="0" xfId="1" applyNumberFormat="1" applyFont="1" applyFill="1" applyBorder="1" applyAlignment="1">
      <alignment horizontal="center" vertical="center"/>
    </xf>
    <xf numFmtId="1" fontId="90" fillId="0" borderId="0" xfId="0" applyNumberFormat="1" applyFont="1" applyBorder="1" applyAlignment="1">
      <alignment horizontal="center" vertical="center"/>
    </xf>
    <xf numFmtId="1" fontId="90" fillId="0" borderId="15" xfId="1" applyNumberFormat="1" applyFont="1" applyFill="1" applyBorder="1" applyAlignment="1">
      <alignment horizontal="center" vertical="center"/>
    </xf>
    <xf numFmtId="1" fontId="90" fillId="0" borderId="15" xfId="0" applyNumberFormat="1" applyFont="1" applyBorder="1" applyAlignment="1">
      <alignment horizontal="center" vertical="center"/>
    </xf>
    <xf numFmtId="9" fontId="90" fillId="0" borderId="12" xfId="2" applyNumberFormat="1" applyFont="1" applyFill="1" applyBorder="1" applyAlignment="1">
      <alignment horizontal="center" vertical="center"/>
    </xf>
    <xf numFmtId="1" fontId="90" fillId="0" borderId="12" xfId="0" applyNumberFormat="1" applyFont="1" applyBorder="1" applyAlignment="1">
      <alignment horizontal="center" vertical="center"/>
    </xf>
    <xf numFmtId="165" fontId="90" fillId="0" borderId="0" xfId="2" applyNumberFormat="1" applyFont="1" applyFill="1" applyBorder="1" applyAlignment="1">
      <alignment horizontal="center" vertical="center"/>
    </xf>
    <xf numFmtId="169" fontId="90" fillId="0" borderId="0" xfId="0" applyNumberFormat="1" applyFont="1" applyBorder="1" applyAlignment="1">
      <alignment horizontal="center" vertical="center"/>
    </xf>
    <xf numFmtId="165" fontId="90" fillId="0" borderId="0" xfId="2" applyNumberFormat="1" applyFont="1" applyFill="1" applyBorder="1" applyAlignment="1">
      <alignment vertical="center"/>
    </xf>
    <xf numFmtId="0" fontId="31"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12" fillId="0" borderId="0" xfId="0" applyFont="1"/>
    <xf numFmtId="1" fontId="26" fillId="4" borderId="0" xfId="1" applyNumberFormat="1" applyFont="1" applyFill="1" applyBorder="1" applyAlignment="1">
      <alignment horizontal="center" vertical="center"/>
    </xf>
    <xf numFmtId="0" fontId="91" fillId="0" borderId="0" xfId="0" applyFont="1"/>
    <xf numFmtId="0" fontId="31" fillId="3" borderId="22" xfId="0" applyFont="1" applyFill="1" applyBorder="1" applyAlignment="1">
      <alignment horizontal="center" vertical="center" wrapText="1"/>
    </xf>
    <xf numFmtId="2" fontId="31" fillId="3" borderId="2" xfId="1" applyNumberFormat="1" applyFont="1" applyFill="1" applyBorder="1" applyAlignment="1">
      <alignment horizontal="center" vertical="center"/>
    </xf>
    <xf numFmtId="2" fontId="31" fillId="3" borderId="1" xfId="1" applyNumberFormat="1" applyFont="1" applyFill="1" applyBorder="1" applyAlignment="1">
      <alignment horizontal="center" vertical="center"/>
    </xf>
    <xf numFmtId="0" fontId="93" fillId="3" borderId="1" xfId="0" applyFont="1" applyFill="1" applyBorder="1" applyAlignment="1">
      <alignment horizontal="center" vertical="center" wrapText="1"/>
    </xf>
    <xf numFmtId="0" fontId="95" fillId="3" borderId="1" xfId="0" applyFont="1" applyFill="1" applyBorder="1" applyAlignment="1">
      <alignment horizontal="center" vertical="center" wrapText="1"/>
    </xf>
    <xf numFmtId="0" fontId="90" fillId="0" borderId="2" xfId="0" applyFont="1" applyBorder="1" applyAlignment="1">
      <alignment horizontal="center" vertical="center" wrapText="1"/>
    </xf>
    <xf numFmtId="0" fontId="90" fillId="0" borderId="1" xfId="0" applyFont="1" applyBorder="1" applyAlignment="1">
      <alignment horizontal="center" vertical="center" wrapText="1"/>
    </xf>
    <xf numFmtId="0" fontId="99" fillId="0" borderId="1" xfId="0" applyFont="1" applyBorder="1" applyAlignment="1">
      <alignment horizontal="center" vertical="center" wrapText="1"/>
    </xf>
    <xf numFmtId="2" fontId="90" fillId="0" borderId="1" xfId="1" applyNumberFormat="1" applyFont="1" applyBorder="1" applyAlignment="1">
      <alignment horizontal="center" vertical="center"/>
    </xf>
    <xf numFmtId="1" fontId="90" fillId="0" borderId="1" xfId="0" applyNumberFormat="1" applyFont="1" applyBorder="1" applyAlignment="1">
      <alignment horizontal="center" vertical="center"/>
    </xf>
    <xf numFmtId="168" fontId="90" fillId="0" borderId="1" xfId="0" applyNumberFormat="1" applyFont="1" applyBorder="1" applyAlignment="1">
      <alignment horizontal="center" vertical="center"/>
    </xf>
    <xf numFmtId="2" fontId="90" fillId="0" borderId="1" xfId="0" applyNumberFormat="1" applyFont="1" applyBorder="1" applyAlignment="1">
      <alignment horizontal="center" vertical="center"/>
    </xf>
    <xf numFmtId="43" fontId="90" fillId="0" borderId="1" xfId="1" applyFont="1" applyFill="1" applyBorder="1" applyAlignment="1">
      <alignment horizontal="center" vertical="center"/>
    </xf>
    <xf numFmtId="2" fontId="90" fillId="0" borderId="1" xfId="2" applyNumberFormat="1" applyFont="1" applyBorder="1" applyAlignment="1">
      <alignment horizontal="center" vertical="center"/>
    </xf>
    <xf numFmtId="0" fontId="42" fillId="0" borderId="1" xfId="0" applyFont="1" applyBorder="1" applyAlignment="1">
      <alignment horizontal="left" vertical="center" wrapText="1"/>
    </xf>
    <xf numFmtId="0" fontId="77" fillId="0" borderId="1" xfId="0" applyFont="1" applyBorder="1" applyAlignment="1">
      <alignment horizontal="left" vertical="center" wrapText="1"/>
    </xf>
    <xf numFmtId="43" fontId="6" fillId="0" borderId="0" xfId="1" applyFont="1" applyAlignment="1">
      <alignment horizontal="left"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47" fillId="0" borderId="16"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18" xfId="0" applyFont="1" applyFill="1" applyBorder="1" applyAlignment="1">
      <alignment horizontal="left" vertical="center" wrapText="1"/>
    </xf>
    <xf numFmtId="0" fontId="76" fillId="0" borderId="16" xfId="0" applyFont="1" applyBorder="1" applyAlignment="1">
      <alignment horizontal="center" vertical="center" wrapText="1"/>
    </xf>
    <xf numFmtId="0" fontId="76" fillId="0" borderId="18"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1" xfId="0" applyFont="1" applyBorder="1" applyAlignment="1">
      <alignment horizontal="center" vertical="center" wrapText="1"/>
    </xf>
    <xf numFmtId="0" fontId="33" fillId="3" borderId="22"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47" fillId="5" borderId="16" xfId="0" applyFont="1" applyFill="1" applyBorder="1" applyAlignment="1">
      <alignment horizontal="left" vertical="center" wrapText="1"/>
    </xf>
    <xf numFmtId="0" fontId="47" fillId="5" borderId="17" xfId="0" applyFont="1" applyFill="1" applyBorder="1" applyAlignment="1">
      <alignment horizontal="left" vertical="center" wrapText="1"/>
    </xf>
    <xf numFmtId="0" fontId="47" fillId="5" borderId="18" xfId="0" applyFont="1" applyFill="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0" fontId="29" fillId="0" borderId="2" xfId="0" applyFont="1" applyBorder="1" applyAlignment="1">
      <alignment horizontal="left"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86" fillId="5" borderId="5" xfId="0" applyFont="1" applyFill="1" applyBorder="1" applyAlignment="1">
      <alignment horizontal="center" vertical="center" wrapText="1"/>
    </xf>
    <xf numFmtId="0" fontId="86" fillId="5" borderId="9" xfId="0" applyFont="1" applyFill="1" applyBorder="1" applyAlignment="1">
      <alignment horizontal="center" vertical="center" wrapText="1"/>
    </xf>
    <xf numFmtId="0" fontId="86" fillId="5" borderId="25"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1" xfId="0" applyFont="1" applyBorder="1" applyAlignment="1">
      <alignment horizontal="left" vertical="center" wrapText="1"/>
    </xf>
    <xf numFmtId="0" fontId="47" fillId="5" borderId="16" xfId="0" applyFont="1" applyFill="1" applyBorder="1" applyAlignment="1">
      <alignment horizontal="left" vertical="center"/>
    </xf>
    <xf numFmtId="0" fontId="47" fillId="5" borderId="17" xfId="0" applyFont="1" applyFill="1" applyBorder="1" applyAlignment="1">
      <alignment horizontal="left" vertical="center"/>
    </xf>
    <xf numFmtId="0" fontId="47" fillId="5" borderId="18" xfId="0" applyFont="1" applyFill="1" applyBorder="1"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8000"/>
      <color rgb="FFCCFFFF"/>
      <color rgb="FFFFFF99"/>
      <color rgb="FFFF9933"/>
      <color rgb="FF996633"/>
      <color rgb="FF996600"/>
      <color rgb="FF0000FF"/>
      <color rgb="FF663300"/>
      <color rgb="FF99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rPr>
              <a:t>Hazard Ratio al final de cada tiempo acumulado desde el inicio</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159492563429572"/>
          <c:y val="0.17563065597468167"/>
          <c:w val="0.83518285214348198"/>
          <c:h val="0.6434907563695722"/>
        </c:manualLayout>
      </c:layout>
      <c:scatterChart>
        <c:scatterStyle val="lineMarker"/>
        <c:varyColors val="0"/>
        <c:ser>
          <c:idx val="0"/>
          <c:order val="0"/>
          <c:tx>
            <c:strRef>
              <c:f>'fs-1, SLEv A vs B'!$Q$46</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SLEv A vs B'!$P$47:$P$55</c:f>
              <c:numCache>
                <c:formatCode>0</c:formatCode>
                <c:ptCount val="9"/>
                <c:pt idx="0">
                  <c:v>0</c:v>
                </c:pt>
                <c:pt idx="1">
                  <c:v>3</c:v>
                </c:pt>
                <c:pt idx="2">
                  <c:v>6</c:v>
                </c:pt>
                <c:pt idx="3">
                  <c:v>9</c:v>
                </c:pt>
                <c:pt idx="4">
                  <c:v>12</c:v>
                </c:pt>
                <c:pt idx="5">
                  <c:v>15</c:v>
                </c:pt>
                <c:pt idx="6">
                  <c:v>18</c:v>
                </c:pt>
                <c:pt idx="7">
                  <c:v>21</c:v>
                </c:pt>
                <c:pt idx="8">
                  <c:v>24</c:v>
                </c:pt>
              </c:numCache>
            </c:numRef>
          </c:xVal>
          <c:yVal>
            <c:numRef>
              <c:f>'fs-1, SLEv A vs B'!$Q$47:$Q$55</c:f>
              <c:numCache>
                <c:formatCode>0.00</c:formatCode>
                <c:ptCount val="9"/>
                <c:pt idx="0">
                  <c:v>1</c:v>
                </c:pt>
                <c:pt idx="1">
                  <c:v>0.89773014558112474</c:v>
                </c:pt>
                <c:pt idx="2">
                  <c:v>1.1572552829021465</c:v>
                </c:pt>
                <c:pt idx="3">
                  <c:v>0.87453874847984692</c:v>
                </c:pt>
                <c:pt idx="4">
                  <c:v>0.98153429063470599</c:v>
                </c:pt>
                <c:pt idx="5">
                  <c:v>0.98539861165773612</c:v>
                </c:pt>
                <c:pt idx="6">
                  <c:v>0.98666533677643919</c:v>
                </c:pt>
                <c:pt idx="7">
                  <c:v>0.99188336469225835</c:v>
                </c:pt>
                <c:pt idx="8">
                  <c:v>1.0724001638513974</c:v>
                </c:pt>
              </c:numCache>
            </c:numRef>
          </c:yVal>
          <c:smooth val="0"/>
          <c:extLst>
            <c:ext xmlns:c16="http://schemas.microsoft.com/office/drawing/2014/chart" uri="{C3380CC4-5D6E-409C-BE32-E72D297353CC}">
              <c16:uniqueId val="{00000000-26E8-429A-8DFD-23C25CBFABB7}"/>
            </c:ext>
          </c:extLst>
        </c:ser>
        <c:dLbls>
          <c:showLegendKey val="0"/>
          <c:showVal val="0"/>
          <c:showCatName val="0"/>
          <c:showSerName val="0"/>
          <c:showPercent val="0"/>
          <c:showBubbleSize val="0"/>
        </c:dLbls>
        <c:axId val="1065192239"/>
        <c:axId val="1039657039"/>
      </c:scatterChart>
      <c:valAx>
        <c:axId val="1065192239"/>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6316535433070866"/>
              <c:y val="0.9052948741037035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9657039"/>
        <c:crosses val="autoZero"/>
        <c:crossBetween val="midCat"/>
        <c:majorUnit val="3"/>
      </c:valAx>
      <c:valAx>
        <c:axId val="1039657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Hazard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651922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a:t>
            </a:r>
            <a:r>
              <a:rPr lang="es-ES" sz="1100" b="1" baseline="0">
                <a:solidFill>
                  <a:schemeClr val="tx1"/>
                </a:solidFill>
              </a:rPr>
              <a:t> fs-... [SLEv, Grupo A vs Grupo B]: </a:t>
            </a:r>
            <a:r>
              <a:rPr lang="es-ES" sz="1100" b="1" i="1" baseline="0">
                <a:solidFill>
                  <a:schemeClr val="accent4">
                    <a:lumMod val="75000"/>
                  </a:schemeClr>
                </a:solidFill>
              </a:rPr>
              <a:t>% Supervivencia libre de evento K-M</a:t>
            </a:r>
            <a:endParaRPr lang="es-ES" sz="1100" b="1" i="1">
              <a:solidFill>
                <a:schemeClr val="accent4">
                  <a:lumMod val="75000"/>
                </a:schemeClr>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1589771391193543"/>
          <c:y val="0.18061907178230938"/>
          <c:w val="0.84858138008674411"/>
          <c:h val="0.65026093907409066"/>
        </c:manualLayout>
      </c:layout>
      <c:scatterChart>
        <c:scatterStyle val="lineMarker"/>
        <c:varyColors val="0"/>
        <c:ser>
          <c:idx val="0"/>
          <c:order val="0"/>
          <c:tx>
            <c:strRef>
              <c:f>'fs-1, SLEv A vs B'!$N$46</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SLEv A vs B'!$M$47:$M$55</c:f>
              <c:numCache>
                <c:formatCode>General</c:formatCode>
                <c:ptCount val="9"/>
                <c:pt idx="0">
                  <c:v>0</c:v>
                </c:pt>
                <c:pt idx="1">
                  <c:v>3</c:v>
                </c:pt>
                <c:pt idx="2">
                  <c:v>6</c:v>
                </c:pt>
                <c:pt idx="3">
                  <c:v>9</c:v>
                </c:pt>
                <c:pt idx="4">
                  <c:v>12</c:v>
                </c:pt>
                <c:pt idx="5">
                  <c:v>15</c:v>
                </c:pt>
                <c:pt idx="6">
                  <c:v>18</c:v>
                </c:pt>
                <c:pt idx="7">
                  <c:v>21</c:v>
                </c:pt>
                <c:pt idx="8">
                  <c:v>24</c:v>
                </c:pt>
              </c:numCache>
            </c:numRef>
          </c:xVal>
          <c:yVal>
            <c:numRef>
              <c:f>'fs-1, SLEv A vs B'!$N$47:$N$55</c:f>
              <c:numCache>
                <c:formatCode>0.0%</c:formatCode>
                <c:ptCount val="9"/>
                <c:pt idx="0">
                  <c:v>1</c:v>
                </c:pt>
                <c:pt idx="1">
                  <c:v>0.85517241379310338</c:v>
                </c:pt>
                <c:pt idx="2">
                  <c:v>0.7752497582984208</c:v>
                </c:pt>
                <c:pt idx="3">
                  <c:v>0.68715319485541848</c:v>
                </c:pt>
                <c:pt idx="4">
                  <c:v>0.67747498084337032</c:v>
                </c:pt>
                <c:pt idx="5">
                  <c:v>0.65630388769201498</c:v>
                </c:pt>
                <c:pt idx="6">
                  <c:v>0.63056648033154383</c:v>
                </c:pt>
                <c:pt idx="7">
                  <c:v>0.61439810904099146</c:v>
                </c:pt>
                <c:pt idx="8">
                  <c:v>0.61439810904099146</c:v>
                </c:pt>
              </c:numCache>
            </c:numRef>
          </c:yVal>
          <c:smooth val="0"/>
          <c:extLst>
            <c:ext xmlns:c16="http://schemas.microsoft.com/office/drawing/2014/chart" uri="{C3380CC4-5D6E-409C-BE32-E72D297353CC}">
              <c16:uniqueId val="{00000000-73B4-47A8-86AD-FCB4C8B28906}"/>
            </c:ext>
          </c:extLst>
        </c:ser>
        <c:ser>
          <c:idx val="1"/>
          <c:order val="1"/>
          <c:tx>
            <c:strRef>
              <c:f>'fs-1, SLEv A vs B'!$O$46</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SLEv A vs B'!$M$47:$M$55</c:f>
              <c:numCache>
                <c:formatCode>General</c:formatCode>
                <c:ptCount val="9"/>
                <c:pt idx="0">
                  <c:v>0</c:v>
                </c:pt>
                <c:pt idx="1">
                  <c:v>3</c:v>
                </c:pt>
                <c:pt idx="2">
                  <c:v>6</c:v>
                </c:pt>
                <c:pt idx="3">
                  <c:v>9</c:v>
                </c:pt>
                <c:pt idx="4">
                  <c:v>12</c:v>
                </c:pt>
                <c:pt idx="5">
                  <c:v>15</c:v>
                </c:pt>
                <c:pt idx="6">
                  <c:v>18</c:v>
                </c:pt>
                <c:pt idx="7">
                  <c:v>21</c:v>
                </c:pt>
                <c:pt idx="8">
                  <c:v>24</c:v>
                </c:pt>
              </c:numCache>
            </c:numRef>
          </c:xVal>
          <c:yVal>
            <c:numRef>
              <c:f>'fs-1, SLEv A vs B'!$O$47:$O$55</c:f>
              <c:numCache>
                <c:formatCode>0.0%</c:formatCode>
                <c:ptCount val="9"/>
                <c:pt idx="0">
                  <c:v>1</c:v>
                </c:pt>
                <c:pt idx="1">
                  <c:v>0.86896551724137927</c:v>
                </c:pt>
                <c:pt idx="2">
                  <c:v>0.7448275862068966</c:v>
                </c:pt>
                <c:pt idx="3">
                  <c:v>0.72027283061765823</c:v>
                </c:pt>
                <c:pt idx="4">
                  <c:v>0.68236373426936048</c:v>
                </c:pt>
                <c:pt idx="5">
                  <c:v>0.66035200090583279</c:v>
                </c:pt>
                <c:pt idx="6">
                  <c:v>0.63445584400756483</c:v>
                </c:pt>
                <c:pt idx="7">
                  <c:v>0.61683207056291023</c:v>
                </c:pt>
                <c:pt idx="8">
                  <c:v>0.59310776015664446</c:v>
                </c:pt>
              </c:numCache>
            </c:numRef>
          </c:yVal>
          <c:smooth val="0"/>
          <c:extLst>
            <c:ext xmlns:c16="http://schemas.microsoft.com/office/drawing/2014/chart" uri="{C3380CC4-5D6E-409C-BE32-E72D297353CC}">
              <c16:uniqueId val="{00000001-73B4-47A8-86AD-FCB4C8B28906}"/>
            </c:ext>
          </c:extLst>
        </c:ser>
        <c:dLbls>
          <c:showLegendKey val="0"/>
          <c:showVal val="0"/>
          <c:showCatName val="0"/>
          <c:showSerName val="0"/>
          <c:showPercent val="0"/>
          <c:showBubbleSize val="0"/>
        </c:dLbls>
        <c:axId val="960205759"/>
        <c:axId val="1039608783"/>
      </c:scatterChart>
      <c:valAx>
        <c:axId val="960205759"/>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1568381051466416"/>
              <c:y val="0.8944309778897782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39608783"/>
        <c:crosses val="autoZero"/>
        <c:crossBetween val="midCat"/>
        <c:majorUnit val="3"/>
      </c:valAx>
      <c:valAx>
        <c:axId val="103960878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i="1">
                    <a:solidFill>
                      <a:schemeClr val="accent4">
                        <a:lumMod val="75000"/>
                      </a:schemeClr>
                    </a:solidFill>
                  </a:rPr>
                  <a:t>%</a:t>
                </a:r>
                <a:r>
                  <a:rPr lang="es-ES" sz="900" i="1" baseline="0">
                    <a:solidFill>
                      <a:schemeClr val="accent4">
                        <a:lumMod val="75000"/>
                      </a:schemeClr>
                    </a:solidFill>
                  </a:rPr>
                  <a:t> Supervivencia libre de evento K-M</a:t>
                </a:r>
                <a:endParaRPr lang="es-ES" sz="900" i="1">
                  <a:solidFill>
                    <a:schemeClr val="accent4">
                      <a:lumMod val="75000"/>
                    </a:schemeClr>
                  </a:solidFill>
                </a:endParaRPr>
              </a:p>
            </c:rich>
          </c:tx>
          <c:layout>
            <c:manualLayout>
              <c:xMode val="edge"/>
              <c:yMode val="edge"/>
              <c:x val="1.542782746587926E-2"/>
              <c:y val="0.307158573997434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960205759"/>
        <c:crosses val="autoZero"/>
        <c:crossBetween val="midCat"/>
      </c:valAx>
      <c:spPr>
        <a:noFill/>
        <a:ln>
          <a:noFill/>
        </a:ln>
        <a:effectLst/>
      </c:spPr>
    </c:plotArea>
    <c:legend>
      <c:legendPos val="b"/>
      <c:layout>
        <c:manualLayout>
          <c:xMode val="edge"/>
          <c:yMode val="edge"/>
          <c:x val="0.24730845714715061"/>
          <c:y val="0.92878553267481079"/>
          <c:w val="0.75192921990509531"/>
          <c:h val="4.8311430801833963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a:t>
            </a:r>
            <a:r>
              <a:rPr lang="es-ES" sz="1100" b="1" baseline="0">
                <a:solidFill>
                  <a:schemeClr val="tx1"/>
                </a:solidFill>
              </a:rPr>
              <a:t> [solo Grupo Interv A]: </a:t>
            </a:r>
            <a:r>
              <a:rPr lang="es-ES" sz="1100" b="1" i="1" baseline="0">
                <a:solidFill>
                  <a:schemeClr val="accent4">
                    <a:lumMod val="75000"/>
                  </a:schemeClr>
                </a:solidFill>
              </a:rPr>
              <a:t>% Supervivencia libre de evento K-M </a:t>
            </a:r>
            <a:r>
              <a:rPr lang="es-ES" sz="1100" b="1" baseline="0">
                <a:solidFill>
                  <a:schemeClr val="tx1"/>
                </a:solidFill>
              </a:rPr>
              <a:t>vs</a:t>
            </a:r>
            <a:r>
              <a:rPr lang="es-ES" sz="1100" b="1" baseline="0">
                <a:solidFill>
                  <a:srgbClr val="008000"/>
                </a:solidFill>
              </a:rPr>
              <a:t> % Supervivientes libres de evento</a:t>
            </a:r>
            <a:endParaRPr lang="es-ES" sz="1100" b="1">
              <a:solidFill>
                <a:srgbClr val="008000"/>
              </a:solidFill>
            </a:endParaRPr>
          </a:p>
        </c:rich>
      </c:tx>
      <c:layout>
        <c:manualLayout>
          <c:xMode val="edge"/>
          <c:yMode val="edge"/>
          <c:x val="0.24568644659481279"/>
          <c:y val="1.703917500876276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1863116895163718"/>
          <c:y val="0.14134587508952265"/>
          <c:w val="0.84236752746553301"/>
          <c:h val="0.69682506492601315"/>
        </c:manualLayout>
      </c:layout>
      <c:scatterChart>
        <c:scatterStyle val="lineMarker"/>
        <c:varyColors val="0"/>
        <c:ser>
          <c:idx val="0"/>
          <c:order val="0"/>
          <c:tx>
            <c:strRef>
              <c:f>'fs-1, SLEv A vs B'!$Z$79</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SLEv A vs B'!$Y$80:$Y$88</c:f>
              <c:numCache>
                <c:formatCode>General</c:formatCode>
                <c:ptCount val="9"/>
                <c:pt idx="0">
                  <c:v>0</c:v>
                </c:pt>
                <c:pt idx="1">
                  <c:v>3</c:v>
                </c:pt>
                <c:pt idx="2">
                  <c:v>6</c:v>
                </c:pt>
                <c:pt idx="3">
                  <c:v>9</c:v>
                </c:pt>
                <c:pt idx="4">
                  <c:v>12</c:v>
                </c:pt>
                <c:pt idx="5">
                  <c:v>15</c:v>
                </c:pt>
                <c:pt idx="6">
                  <c:v>18</c:v>
                </c:pt>
                <c:pt idx="7">
                  <c:v>21</c:v>
                </c:pt>
                <c:pt idx="8">
                  <c:v>24</c:v>
                </c:pt>
              </c:numCache>
            </c:numRef>
          </c:xVal>
          <c:yVal>
            <c:numRef>
              <c:f>'fs-1, SLEv A vs B'!$Z$80:$Z$88</c:f>
              <c:numCache>
                <c:formatCode>0.00%</c:formatCode>
                <c:ptCount val="9"/>
                <c:pt idx="0">
                  <c:v>1</c:v>
                </c:pt>
                <c:pt idx="1">
                  <c:v>0.82068965517241377</c:v>
                </c:pt>
                <c:pt idx="2">
                  <c:v>0.62758620689655176</c:v>
                </c:pt>
                <c:pt idx="3">
                  <c:v>0.52413793103448281</c:v>
                </c:pt>
                <c:pt idx="4">
                  <c:v>0.42758620689655175</c:v>
                </c:pt>
                <c:pt idx="5">
                  <c:v>0.35172413793103446</c:v>
                </c:pt>
                <c:pt idx="6">
                  <c:v>0.24827586206896551</c:v>
                </c:pt>
                <c:pt idx="7">
                  <c:v>0.1793103448275862</c:v>
                </c:pt>
                <c:pt idx="8">
                  <c:v>6.8965517241379309E-2</c:v>
                </c:pt>
              </c:numCache>
            </c:numRef>
          </c:yVal>
          <c:smooth val="0"/>
          <c:extLst>
            <c:ext xmlns:c16="http://schemas.microsoft.com/office/drawing/2014/chart" uri="{C3380CC4-5D6E-409C-BE32-E72D297353CC}">
              <c16:uniqueId val="{00000000-8030-466E-9CA2-F873CD7A0FB8}"/>
            </c:ext>
          </c:extLst>
        </c:ser>
        <c:ser>
          <c:idx val="1"/>
          <c:order val="1"/>
          <c:tx>
            <c:strRef>
              <c:f>'fs-1, SLEv A vs B'!$AA$79</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SLEv A vs B'!$Y$80:$Y$88</c:f>
              <c:numCache>
                <c:formatCode>General</c:formatCode>
                <c:ptCount val="9"/>
                <c:pt idx="0">
                  <c:v>0</c:v>
                </c:pt>
                <c:pt idx="1">
                  <c:v>3</c:v>
                </c:pt>
                <c:pt idx="2">
                  <c:v>6</c:v>
                </c:pt>
                <c:pt idx="3">
                  <c:v>9</c:v>
                </c:pt>
                <c:pt idx="4">
                  <c:v>12</c:v>
                </c:pt>
                <c:pt idx="5">
                  <c:v>15</c:v>
                </c:pt>
                <c:pt idx="6">
                  <c:v>18</c:v>
                </c:pt>
                <c:pt idx="7">
                  <c:v>21</c:v>
                </c:pt>
                <c:pt idx="8">
                  <c:v>24</c:v>
                </c:pt>
              </c:numCache>
            </c:numRef>
          </c:xVal>
          <c:yVal>
            <c:numRef>
              <c:f>'fs-1, SLEv A vs B'!$AA$80:$AA$88</c:f>
              <c:numCache>
                <c:formatCode>0.00%</c:formatCode>
                <c:ptCount val="9"/>
                <c:pt idx="0">
                  <c:v>1</c:v>
                </c:pt>
                <c:pt idx="1">
                  <c:v>0.86896551724137927</c:v>
                </c:pt>
                <c:pt idx="2">
                  <c:v>0.7448275862068966</c:v>
                </c:pt>
                <c:pt idx="3">
                  <c:v>0.72027283061765823</c:v>
                </c:pt>
                <c:pt idx="4">
                  <c:v>0.68236373426936048</c:v>
                </c:pt>
                <c:pt idx="5">
                  <c:v>0.66035200090583279</c:v>
                </c:pt>
                <c:pt idx="6">
                  <c:v>0.63445584400756483</c:v>
                </c:pt>
                <c:pt idx="7">
                  <c:v>0.61683207056291023</c:v>
                </c:pt>
                <c:pt idx="8">
                  <c:v>0.59310776015664446</c:v>
                </c:pt>
              </c:numCache>
            </c:numRef>
          </c:yVal>
          <c:smooth val="0"/>
          <c:extLst>
            <c:ext xmlns:c16="http://schemas.microsoft.com/office/drawing/2014/chart" uri="{C3380CC4-5D6E-409C-BE32-E72D297353CC}">
              <c16:uniqueId val="{00000001-8030-466E-9CA2-F873CD7A0FB8}"/>
            </c:ext>
          </c:extLst>
        </c:ser>
        <c:dLbls>
          <c:showLegendKey val="0"/>
          <c:showVal val="0"/>
          <c:showCatName val="0"/>
          <c:showSerName val="0"/>
          <c:showPercent val="0"/>
          <c:showBubbleSize val="0"/>
        </c:dLbls>
        <c:axId val="960248959"/>
        <c:axId val="1039622095"/>
      </c:scatterChart>
      <c:valAx>
        <c:axId val="960248959"/>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 (meses)</a:t>
                </a:r>
              </a:p>
            </c:rich>
          </c:tx>
          <c:layout>
            <c:manualLayout>
              <c:xMode val="edge"/>
              <c:yMode val="edge"/>
              <c:x val="0.10841940828589219"/>
              <c:y val="0.8976914593454539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39622095"/>
        <c:crosses val="autoZero"/>
        <c:crossBetween val="midCat"/>
        <c:majorUnit val="3"/>
      </c:valAx>
      <c:valAx>
        <c:axId val="103962209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a:t>
                </a:r>
                <a:r>
                  <a:rPr lang="es-ES" sz="900" baseline="0">
                    <a:solidFill>
                      <a:srgbClr val="008000"/>
                    </a:solidFill>
                  </a:rPr>
                  <a:t> Supervivientes </a:t>
                </a:r>
                <a:r>
                  <a:rPr lang="es-ES" sz="900" baseline="0"/>
                  <a:t>vs </a:t>
                </a:r>
                <a:r>
                  <a:rPr lang="es-ES" sz="900" i="1" baseline="0">
                    <a:solidFill>
                      <a:schemeClr val="accent4">
                        <a:lumMod val="75000"/>
                      </a:schemeClr>
                    </a:solidFill>
                  </a:rPr>
                  <a:t>% Supervivencia K-M</a:t>
                </a:r>
                <a:endParaRPr lang="es-ES" sz="900" i="1">
                  <a:solidFill>
                    <a:schemeClr val="accent4">
                      <a:lumMod val="75000"/>
                    </a:schemeClr>
                  </a:solidFill>
                </a:endParaRPr>
              </a:p>
            </c:rich>
          </c:tx>
          <c:layout>
            <c:manualLayout>
              <c:xMode val="edge"/>
              <c:yMode val="edge"/>
              <c:x val="1.1375018379432403E-2"/>
              <c:y val="0.2798755117563812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960248959"/>
        <c:crosses val="autoZero"/>
        <c:crossBetween val="midCat"/>
      </c:valAx>
      <c:spPr>
        <a:noFill/>
        <a:ln>
          <a:noFill/>
        </a:ln>
        <a:effectLst/>
      </c:spPr>
    </c:plotArea>
    <c:legend>
      <c:legendPos val="b"/>
      <c:layout>
        <c:manualLayout>
          <c:xMode val="edge"/>
          <c:yMode val="edge"/>
          <c:x val="0.22710643097573321"/>
          <c:y val="0.94387442889856588"/>
          <c:w val="0.77137288685868111"/>
          <c:h val="4.3296938401350349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a:t>
            </a:r>
            <a:r>
              <a:rPr lang="es-ES" sz="1100" b="1" baseline="0">
                <a:solidFill>
                  <a:schemeClr val="tx1"/>
                </a:solidFill>
              </a:rPr>
              <a:t> [solo Grupo de Control B</a:t>
            </a:r>
            <a:r>
              <a:rPr lang="es-ES" sz="1100" b="1" i="0" baseline="0">
                <a:solidFill>
                  <a:schemeClr val="tx1"/>
                </a:solidFill>
              </a:rPr>
              <a:t>]: </a:t>
            </a:r>
            <a:r>
              <a:rPr lang="es-ES" sz="1100" b="1" i="1" baseline="0">
                <a:solidFill>
                  <a:schemeClr val="accent4">
                    <a:lumMod val="75000"/>
                  </a:schemeClr>
                </a:solidFill>
              </a:rPr>
              <a:t>% Supervivencia libre de evento K-M </a:t>
            </a:r>
            <a:r>
              <a:rPr lang="es-ES" sz="1100" b="1" baseline="0">
                <a:solidFill>
                  <a:schemeClr val="tx1"/>
                </a:solidFill>
              </a:rPr>
              <a:t>vs </a:t>
            </a:r>
            <a:r>
              <a:rPr lang="es-ES" sz="1100" b="1" baseline="0">
                <a:solidFill>
                  <a:srgbClr val="008000"/>
                </a:solidFill>
              </a:rPr>
              <a:t>% Supervivientes libres de evento</a:t>
            </a:r>
            <a:endParaRPr lang="es-ES" sz="1100" b="1">
              <a:solidFill>
                <a:srgbClr val="008000"/>
              </a:solidFill>
            </a:endParaRPr>
          </a:p>
        </c:rich>
      </c:tx>
      <c:layout>
        <c:manualLayout>
          <c:xMode val="edge"/>
          <c:yMode val="edge"/>
          <c:x val="0.22811554266907921"/>
          <c:y val="4.0997789347547624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2368786775478725"/>
          <c:y val="0.11377971858321204"/>
          <c:w val="0.83176126658967675"/>
          <c:h val="0.7199857775422861"/>
        </c:manualLayout>
      </c:layout>
      <c:scatterChart>
        <c:scatterStyle val="lineMarker"/>
        <c:varyColors val="0"/>
        <c:ser>
          <c:idx val="0"/>
          <c:order val="0"/>
          <c:tx>
            <c:strRef>
              <c:f>'fs-1, SLEv A vs B'!$Z$97</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SLEv A vs B'!$Y$98:$Y$106</c:f>
              <c:numCache>
                <c:formatCode>General</c:formatCode>
                <c:ptCount val="9"/>
                <c:pt idx="0">
                  <c:v>0</c:v>
                </c:pt>
                <c:pt idx="1">
                  <c:v>3</c:v>
                </c:pt>
                <c:pt idx="2">
                  <c:v>6</c:v>
                </c:pt>
                <c:pt idx="3">
                  <c:v>9</c:v>
                </c:pt>
                <c:pt idx="4">
                  <c:v>12</c:v>
                </c:pt>
                <c:pt idx="5">
                  <c:v>15</c:v>
                </c:pt>
                <c:pt idx="6">
                  <c:v>18</c:v>
                </c:pt>
                <c:pt idx="7">
                  <c:v>21</c:v>
                </c:pt>
                <c:pt idx="8">
                  <c:v>24</c:v>
                </c:pt>
              </c:numCache>
            </c:numRef>
          </c:xVal>
          <c:yVal>
            <c:numRef>
              <c:f>'fs-1, SLEv A vs B'!$Z$98:$Z$106</c:f>
              <c:numCache>
                <c:formatCode>0.0%</c:formatCode>
                <c:ptCount val="9"/>
                <c:pt idx="0">
                  <c:v>1</c:v>
                </c:pt>
                <c:pt idx="1">
                  <c:v>0.73793103448275865</c:v>
                </c:pt>
                <c:pt idx="2">
                  <c:v>0.60689655172413792</c:v>
                </c:pt>
                <c:pt idx="3">
                  <c:v>0.48965517241379308</c:v>
                </c:pt>
                <c:pt idx="4">
                  <c:v>0.44137931034482758</c:v>
                </c:pt>
                <c:pt idx="5">
                  <c:v>0.35172413793103446</c:v>
                </c:pt>
                <c:pt idx="6">
                  <c:v>0.26896551724137929</c:v>
                </c:pt>
                <c:pt idx="7">
                  <c:v>0.20689655172413793</c:v>
                </c:pt>
                <c:pt idx="8">
                  <c:v>8.9655172413793102E-2</c:v>
                </c:pt>
              </c:numCache>
            </c:numRef>
          </c:yVal>
          <c:smooth val="0"/>
          <c:extLst>
            <c:ext xmlns:c16="http://schemas.microsoft.com/office/drawing/2014/chart" uri="{C3380CC4-5D6E-409C-BE32-E72D297353CC}">
              <c16:uniqueId val="{00000000-13BE-4AD8-85D5-2B207F8B9240}"/>
            </c:ext>
          </c:extLst>
        </c:ser>
        <c:ser>
          <c:idx val="1"/>
          <c:order val="1"/>
          <c:tx>
            <c:strRef>
              <c:f>'fs-1, SLEv A vs B'!$AA$97</c:f>
              <c:strCache>
                <c:ptCount val="1"/>
                <c:pt idx="0">
                  <c:v>% Supervivencia-LEv K-M control</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SLEv A vs B'!$Y$98:$Y$106</c:f>
              <c:numCache>
                <c:formatCode>General</c:formatCode>
                <c:ptCount val="9"/>
                <c:pt idx="0">
                  <c:v>0</c:v>
                </c:pt>
                <c:pt idx="1">
                  <c:v>3</c:v>
                </c:pt>
                <c:pt idx="2">
                  <c:v>6</c:v>
                </c:pt>
                <c:pt idx="3">
                  <c:v>9</c:v>
                </c:pt>
                <c:pt idx="4">
                  <c:v>12</c:v>
                </c:pt>
                <c:pt idx="5">
                  <c:v>15</c:v>
                </c:pt>
                <c:pt idx="6">
                  <c:v>18</c:v>
                </c:pt>
                <c:pt idx="7">
                  <c:v>21</c:v>
                </c:pt>
                <c:pt idx="8">
                  <c:v>24</c:v>
                </c:pt>
              </c:numCache>
            </c:numRef>
          </c:xVal>
          <c:yVal>
            <c:numRef>
              <c:f>'fs-1, SLEv A vs B'!$AA$98:$AA$106</c:f>
              <c:numCache>
                <c:formatCode>0.0%</c:formatCode>
                <c:ptCount val="9"/>
                <c:pt idx="0">
                  <c:v>1</c:v>
                </c:pt>
                <c:pt idx="1">
                  <c:v>0.85517241379310338</c:v>
                </c:pt>
                <c:pt idx="2">
                  <c:v>0.7752497582984208</c:v>
                </c:pt>
                <c:pt idx="3">
                  <c:v>0.68715319485541848</c:v>
                </c:pt>
                <c:pt idx="4">
                  <c:v>0.67747498084337032</c:v>
                </c:pt>
                <c:pt idx="5">
                  <c:v>0.65630388769201498</c:v>
                </c:pt>
                <c:pt idx="6">
                  <c:v>0.63056648033154383</c:v>
                </c:pt>
                <c:pt idx="7">
                  <c:v>0.61439810904099146</c:v>
                </c:pt>
                <c:pt idx="8">
                  <c:v>0.61439810904099146</c:v>
                </c:pt>
              </c:numCache>
            </c:numRef>
          </c:yVal>
          <c:smooth val="0"/>
          <c:extLst>
            <c:ext xmlns:c16="http://schemas.microsoft.com/office/drawing/2014/chart" uri="{C3380CC4-5D6E-409C-BE32-E72D297353CC}">
              <c16:uniqueId val="{00000001-13BE-4AD8-85D5-2B207F8B9240}"/>
            </c:ext>
          </c:extLst>
        </c:ser>
        <c:dLbls>
          <c:showLegendKey val="0"/>
          <c:showVal val="0"/>
          <c:showCatName val="0"/>
          <c:showSerName val="0"/>
          <c:showPercent val="0"/>
          <c:showBubbleSize val="0"/>
        </c:dLbls>
        <c:axId val="971565167"/>
        <c:axId val="997705823"/>
      </c:scatterChart>
      <c:valAx>
        <c:axId val="971565167"/>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1939416338403952"/>
              <c:y val="0.8962059793001656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997705823"/>
        <c:crosses val="autoZero"/>
        <c:crossBetween val="midCat"/>
        <c:majorUnit val="3"/>
      </c:valAx>
      <c:valAx>
        <c:axId val="99770582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 </a:t>
                </a:r>
                <a:r>
                  <a:rPr lang="es-ES" sz="900" baseline="0">
                    <a:solidFill>
                      <a:schemeClr val="tx1"/>
                    </a:solidFill>
                  </a:rPr>
                  <a:t>vs </a:t>
                </a:r>
                <a:r>
                  <a:rPr lang="es-ES" sz="900" i="1" baseline="0">
                    <a:solidFill>
                      <a:schemeClr val="accent4">
                        <a:lumMod val="75000"/>
                      </a:schemeClr>
                    </a:solidFill>
                  </a:rPr>
                  <a:t>% Supervivencia K-M</a:t>
                </a:r>
                <a:endParaRPr lang="es-ES" sz="900" i="1">
                  <a:solidFill>
                    <a:schemeClr val="accent4">
                      <a:lumMod val="75000"/>
                    </a:schemeClr>
                  </a:solidFill>
                </a:endParaRPr>
              </a:p>
            </c:rich>
          </c:tx>
          <c:layout>
            <c:manualLayout>
              <c:xMode val="edge"/>
              <c:yMode val="edge"/>
              <c:x val="1.4872823262927848E-2"/>
              <c:y val="0.29378077934731578"/>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971565167"/>
        <c:crosses val="autoZero"/>
        <c:crossBetween val="midCat"/>
      </c:valAx>
      <c:spPr>
        <a:noFill/>
        <a:ln>
          <a:noFill/>
        </a:ln>
        <a:effectLst/>
      </c:spPr>
    </c:plotArea>
    <c:legend>
      <c:legendPos val="b"/>
      <c:layout>
        <c:manualLayout>
          <c:xMode val="edge"/>
          <c:yMode val="edge"/>
          <c:x val="0.25924042176860418"/>
          <c:y val="0.94468541865233946"/>
          <c:w val="0.74075970688247361"/>
          <c:h val="4.25910435872869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124241</xdr:colOff>
      <xdr:row>56</xdr:row>
      <xdr:rowOff>149087</xdr:rowOff>
    </xdr:from>
    <xdr:to>
      <xdr:col>3</xdr:col>
      <xdr:colOff>441861</xdr:colOff>
      <xdr:row>58</xdr:row>
      <xdr:rowOff>16566</xdr:rowOff>
    </xdr:to>
    <xdr:sp macro="" textlink="">
      <xdr:nvSpPr>
        <xdr:cNvPr id="2" name="Más 8">
          <a:extLst>
            <a:ext uri="{FF2B5EF4-FFF2-40B4-BE49-F238E27FC236}">
              <a16:creationId xmlns:a16="http://schemas.microsoft.com/office/drawing/2014/main" id="{7DAE415E-DBB1-492A-AFFB-1D5D515EC335}"/>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56</xdr:row>
      <xdr:rowOff>140804</xdr:rowOff>
    </xdr:from>
    <xdr:to>
      <xdr:col>5</xdr:col>
      <xdr:colOff>482494</xdr:colOff>
      <xdr:row>58</xdr:row>
      <xdr:rowOff>33131</xdr:rowOff>
    </xdr:to>
    <xdr:sp macro="" textlink="">
      <xdr:nvSpPr>
        <xdr:cNvPr id="3" name="Igual que 9">
          <a:extLst>
            <a:ext uri="{FF2B5EF4-FFF2-40B4-BE49-F238E27FC236}">
              <a16:creationId xmlns:a16="http://schemas.microsoft.com/office/drawing/2014/main" id="{FCC7E991-E1F7-4CBD-8182-C2711179E0FF}"/>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644072</xdr:colOff>
      <xdr:row>22</xdr:row>
      <xdr:rowOff>81643</xdr:rowOff>
    </xdr:from>
    <xdr:to>
      <xdr:col>10</xdr:col>
      <xdr:colOff>498928</xdr:colOff>
      <xdr:row>25</xdr:row>
      <xdr:rowOff>90715</xdr:rowOff>
    </xdr:to>
    <xdr:sp macro="" textlink="">
      <xdr:nvSpPr>
        <xdr:cNvPr id="5" name="Forma libre: forma 4">
          <a:extLst>
            <a:ext uri="{FF2B5EF4-FFF2-40B4-BE49-F238E27FC236}">
              <a16:creationId xmlns:a16="http://schemas.microsoft.com/office/drawing/2014/main" id="{193BCFC4-FDF1-428C-AE28-5ABBF765EFBF}"/>
            </a:ext>
          </a:extLst>
        </xdr:cNvPr>
        <xdr:cNvSpPr/>
      </xdr:nvSpPr>
      <xdr:spPr>
        <a:xfrm>
          <a:off x="5207001" y="6213929"/>
          <a:ext cx="2458356" cy="4898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616857</xdr:colOff>
      <xdr:row>37</xdr:row>
      <xdr:rowOff>81643</xdr:rowOff>
    </xdr:from>
    <xdr:to>
      <xdr:col>10</xdr:col>
      <xdr:colOff>462642</xdr:colOff>
      <xdr:row>40</xdr:row>
      <xdr:rowOff>81642</xdr:rowOff>
    </xdr:to>
    <xdr:sp macro="" textlink="">
      <xdr:nvSpPr>
        <xdr:cNvPr id="6" name="Forma libre: forma 5">
          <a:extLst>
            <a:ext uri="{FF2B5EF4-FFF2-40B4-BE49-F238E27FC236}">
              <a16:creationId xmlns:a16="http://schemas.microsoft.com/office/drawing/2014/main" id="{184CD60A-10B4-4A77-B416-11B2AB4E7716}"/>
            </a:ext>
          </a:extLst>
        </xdr:cNvPr>
        <xdr:cNvSpPr/>
      </xdr:nvSpPr>
      <xdr:spPr>
        <a:xfrm>
          <a:off x="5179786" y="9434286"/>
          <a:ext cx="2449285" cy="480785"/>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23</xdr:row>
      <xdr:rowOff>0</xdr:rowOff>
    </xdr:from>
    <xdr:to>
      <xdr:col>10</xdr:col>
      <xdr:colOff>542193</xdr:colOff>
      <xdr:row>24</xdr:row>
      <xdr:rowOff>48846</xdr:rowOff>
    </xdr:to>
    <xdr:cxnSp macro="">
      <xdr:nvCxnSpPr>
        <xdr:cNvPr id="9" name="Conector recto de flecha 8">
          <a:extLst>
            <a:ext uri="{FF2B5EF4-FFF2-40B4-BE49-F238E27FC236}">
              <a16:creationId xmlns:a16="http://schemas.microsoft.com/office/drawing/2014/main" id="{6F0175A4-C5D8-4B0F-B791-D543A7A7EE82}"/>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145143</xdr:colOff>
      <xdr:row>106</xdr:row>
      <xdr:rowOff>0</xdr:rowOff>
    </xdr:from>
    <xdr:to>
      <xdr:col>19</xdr:col>
      <xdr:colOff>381000</xdr:colOff>
      <xdr:row>108</xdr:row>
      <xdr:rowOff>0</xdr:rowOff>
    </xdr:to>
    <xdr:cxnSp macro="">
      <xdr:nvCxnSpPr>
        <xdr:cNvPr id="10" name="Conector recto de flecha 9">
          <a:extLst>
            <a:ext uri="{FF2B5EF4-FFF2-40B4-BE49-F238E27FC236}">
              <a16:creationId xmlns:a16="http://schemas.microsoft.com/office/drawing/2014/main" id="{08D2737A-B41A-412C-9BC9-5A035A37F6AF}"/>
            </a:ext>
          </a:extLst>
        </xdr:cNvPr>
        <xdr:cNvCxnSpPr/>
      </xdr:nvCxnSpPr>
      <xdr:spPr>
        <a:xfrm flipV="1">
          <a:off x="15416893" y="36718422"/>
          <a:ext cx="235857" cy="3592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145143</xdr:colOff>
      <xdr:row>88</xdr:row>
      <xdr:rowOff>0</xdr:rowOff>
    </xdr:from>
    <xdr:to>
      <xdr:col>19</xdr:col>
      <xdr:colOff>381000</xdr:colOff>
      <xdr:row>90</xdr:row>
      <xdr:rowOff>0</xdr:rowOff>
    </xdr:to>
    <xdr:cxnSp macro="">
      <xdr:nvCxnSpPr>
        <xdr:cNvPr id="11" name="Conector recto de flecha 10">
          <a:extLst>
            <a:ext uri="{FF2B5EF4-FFF2-40B4-BE49-F238E27FC236}">
              <a16:creationId xmlns:a16="http://schemas.microsoft.com/office/drawing/2014/main" id="{AB9597F1-23A1-4238-8B9B-0ED50AA5B5C6}"/>
            </a:ext>
          </a:extLst>
        </xdr:cNvPr>
        <xdr:cNvCxnSpPr/>
      </xdr:nvCxnSpPr>
      <xdr:spPr>
        <a:xfrm flipV="1">
          <a:off x="15416893" y="30171572"/>
          <a:ext cx="235857" cy="3592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489858</xdr:colOff>
      <xdr:row>76</xdr:row>
      <xdr:rowOff>489857</xdr:rowOff>
    </xdr:from>
    <xdr:to>
      <xdr:col>15</xdr:col>
      <xdr:colOff>453573</xdr:colOff>
      <xdr:row>78</xdr:row>
      <xdr:rowOff>18142</xdr:rowOff>
    </xdr:to>
    <xdr:sp macro="" textlink="">
      <xdr:nvSpPr>
        <xdr:cNvPr id="14" name="Forma libre: forma 13">
          <a:extLst>
            <a:ext uri="{FF2B5EF4-FFF2-40B4-BE49-F238E27FC236}">
              <a16:creationId xmlns:a16="http://schemas.microsoft.com/office/drawing/2014/main" id="{24C38DE4-6ACD-4078-90B3-60E40E22CEE6}"/>
            </a:ext>
          </a:extLst>
        </xdr:cNvPr>
        <xdr:cNvSpPr/>
      </xdr:nvSpPr>
      <xdr:spPr>
        <a:xfrm>
          <a:off x="7656287" y="16727714"/>
          <a:ext cx="4980215" cy="616857"/>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435428</xdr:colOff>
      <xdr:row>95</xdr:row>
      <xdr:rowOff>1</xdr:rowOff>
    </xdr:from>
    <xdr:to>
      <xdr:col>15</xdr:col>
      <xdr:colOff>399143</xdr:colOff>
      <xdr:row>96</xdr:row>
      <xdr:rowOff>108857</xdr:rowOff>
    </xdr:to>
    <xdr:sp macro="" textlink="">
      <xdr:nvSpPr>
        <xdr:cNvPr id="15" name="Forma libre: forma 14">
          <a:extLst>
            <a:ext uri="{FF2B5EF4-FFF2-40B4-BE49-F238E27FC236}">
              <a16:creationId xmlns:a16="http://schemas.microsoft.com/office/drawing/2014/main" id="{145FC32F-2786-43B2-A12C-62DCE49764E6}"/>
            </a:ext>
          </a:extLst>
        </xdr:cNvPr>
        <xdr:cNvSpPr/>
      </xdr:nvSpPr>
      <xdr:spPr>
        <a:xfrm>
          <a:off x="7617278" y="31311851"/>
          <a:ext cx="475796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535214</xdr:colOff>
      <xdr:row>77</xdr:row>
      <xdr:rowOff>27215</xdr:rowOff>
    </xdr:from>
    <xdr:to>
      <xdr:col>19</xdr:col>
      <xdr:colOff>453571</xdr:colOff>
      <xdr:row>78</xdr:row>
      <xdr:rowOff>108858</xdr:rowOff>
    </xdr:to>
    <xdr:sp macro="" textlink="">
      <xdr:nvSpPr>
        <xdr:cNvPr id="16" name="Forma libre: forma 15">
          <a:extLst>
            <a:ext uri="{FF2B5EF4-FFF2-40B4-BE49-F238E27FC236}">
              <a16:creationId xmlns:a16="http://schemas.microsoft.com/office/drawing/2014/main" id="{CBE20CE3-E0F1-4B2B-8AA8-CC206B24D7DB}"/>
            </a:ext>
          </a:extLst>
        </xdr:cNvPr>
        <xdr:cNvSpPr/>
      </xdr:nvSpPr>
      <xdr:spPr>
        <a:xfrm>
          <a:off x="10758714" y="16818429"/>
          <a:ext cx="5197928" cy="616858"/>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453571</xdr:colOff>
      <xdr:row>95</xdr:row>
      <xdr:rowOff>0</xdr:rowOff>
    </xdr:from>
    <xdr:to>
      <xdr:col>19</xdr:col>
      <xdr:colOff>371928</xdr:colOff>
      <xdr:row>96</xdr:row>
      <xdr:rowOff>81643</xdr:rowOff>
    </xdr:to>
    <xdr:sp macro="" textlink="">
      <xdr:nvSpPr>
        <xdr:cNvPr id="18" name="Forma libre: forma 17">
          <a:extLst>
            <a:ext uri="{FF2B5EF4-FFF2-40B4-BE49-F238E27FC236}">
              <a16:creationId xmlns:a16="http://schemas.microsoft.com/office/drawing/2014/main" id="{4D77D393-496A-4967-B4CA-3423E3676F5C}"/>
            </a:ext>
          </a:extLst>
        </xdr:cNvPr>
        <xdr:cNvSpPr/>
      </xdr:nvSpPr>
      <xdr:spPr>
        <a:xfrm>
          <a:off x="10626271" y="31311850"/>
          <a:ext cx="5017407"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38</xdr:row>
      <xdr:rowOff>0</xdr:rowOff>
    </xdr:from>
    <xdr:to>
      <xdr:col>10</xdr:col>
      <xdr:colOff>508001</xdr:colOff>
      <xdr:row>39</xdr:row>
      <xdr:rowOff>43961</xdr:rowOff>
    </xdr:to>
    <xdr:cxnSp macro="">
      <xdr:nvCxnSpPr>
        <xdr:cNvPr id="23" name="Conector recto de flecha 22">
          <a:extLst>
            <a:ext uri="{FF2B5EF4-FFF2-40B4-BE49-F238E27FC236}">
              <a16:creationId xmlns:a16="http://schemas.microsoft.com/office/drawing/2014/main" id="{D7465E1A-0BA4-477E-8D20-9F349C58488E}"/>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808183</xdr:colOff>
      <xdr:row>56</xdr:row>
      <xdr:rowOff>158172</xdr:rowOff>
    </xdr:from>
    <xdr:to>
      <xdr:col>20</xdr:col>
      <xdr:colOff>230910</xdr:colOff>
      <xdr:row>73</xdr:row>
      <xdr:rowOff>92363</xdr:rowOff>
    </xdr:to>
    <xdr:graphicFrame macro="">
      <xdr:nvGraphicFramePr>
        <xdr:cNvPr id="24" name="Gráfico 23">
          <a:extLst>
            <a:ext uri="{FF2B5EF4-FFF2-40B4-BE49-F238E27FC236}">
              <a16:creationId xmlns:a16="http://schemas.microsoft.com/office/drawing/2014/main" id="{25CFBBAA-ED66-40D3-B00E-861EB466B4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136070</xdr:colOff>
      <xdr:row>44</xdr:row>
      <xdr:rowOff>444335</xdr:rowOff>
    </xdr:from>
    <xdr:to>
      <xdr:col>30</xdr:col>
      <xdr:colOff>934357</xdr:colOff>
      <xdr:row>60</xdr:row>
      <xdr:rowOff>18142</xdr:rowOff>
    </xdr:to>
    <xdr:graphicFrame macro="">
      <xdr:nvGraphicFramePr>
        <xdr:cNvPr id="25" name="Gráfico 24">
          <a:extLst>
            <a:ext uri="{FF2B5EF4-FFF2-40B4-BE49-F238E27FC236}">
              <a16:creationId xmlns:a16="http://schemas.microsoft.com/office/drawing/2014/main" id="{35853D72-38B4-470D-873C-257258A812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122878</xdr:colOff>
      <xdr:row>78</xdr:row>
      <xdr:rowOff>12207</xdr:rowOff>
    </xdr:from>
    <xdr:to>
      <xdr:col>31</xdr:col>
      <xdr:colOff>870858</xdr:colOff>
      <xdr:row>91</xdr:row>
      <xdr:rowOff>90714</xdr:rowOff>
    </xdr:to>
    <xdr:graphicFrame macro="">
      <xdr:nvGraphicFramePr>
        <xdr:cNvPr id="26" name="Gráfico 25">
          <a:extLst>
            <a:ext uri="{FF2B5EF4-FFF2-40B4-BE49-F238E27FC236}">
              <a16:creationId xmlns:a16="http://schemas.microsoft.com/office/drawing/2014/main" id="{28D4466B-BC92-40C0-92FD-9BBD1E81AC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75615</xdr:colOff>
      <xdr:row>96</xdr:row>
      <xdr:rowOff>13773</xdr:rowOff>
    </xdr:from>
    <xdr:to>
      <xdr:col>31</xdr:col>
      <xdr:colOff>979715</xdr:colOff>
      <xdr:row>110</xdr:row>
      <xdr:rowOff>1</xdr:rowOff>
    </xdr:to>
    <xdr:graphicFrame macro="">
      <xdr:nvGraphicFramePr>
        <xdr:cNvPr id="27" name="Gráfico 26">
          <a:extLst>
            <a:ext uri="{FF2B5EF4-FFF2-40B4-BE49-F238E27FC236}">
              <a16:creationId xmlns:a16="http://schemas.microsoft.com/office/drawing/2014/main" id="{ED343AD3-4869-48C0-B168-C6B22433FD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607785</xdr:colOff>
      <xdr:row>25</xdr:row>
      <xdr:rowOff>9071</xdr:rowOff>
    </xdr:from>
    <xdr:to>
      <xdr:col>10</xdr:col>
      <xdr:colOff>481692</xdr:colOff>
      <xdr:row>27</xdr:row>
      <xdr:rowOff>66221</xdr:rowOff>
    </xdr:to>
    <xdr:sp macro="" textlink="">
      <xdr:nvSpPr>
        <xdr:cNvPr id="34" name="Forma libre: forma 33">
          <a:extLst>
            <a:ext uri="{FF2B5EF4-FFF2-40B4-BE49-F238E27FC236}">
              <a16:creationId xmlns:a16="http://schemas.microsoft.com/office/drawing/2014/main" id="{24663B86-6336-486B-97FC-03E6776EC2E2}"/>
            </a:ext>
          </a:extLst>
        </xdr:cNvPr>
        <xdr:cNvSpPr/>
      </xdr:nvSpPr>
      <xdr:spPr>
        <a:xfrm>
          <a:off x="3755571" y="6622142"/>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6</xdr:col>
      <xdr:colOff>18144</xdr:colOff>
      <xdr:row>40</xdr:row>
      <xdr:rowOff>27214</xdr:rowOff>
    </xdr:from>
    <xdr:to>
      <xdr:col>10</xdr:col>
      <xdr:colOff>536122</xdr:colOff>
      <xdr:row>42</xdr:row>
      <xdr:rowOff>84364</xdr:rowOff>
    </xdr:to>
    <xdr:sp macro="" textlink="">
      <xdr:nvSpPr>
        <xdr:cNvPr id="35" name="Forma libre: forma 34">
          <a:extLst>
            <a:ext uri="{FF2B5EF4-FFF2-40B4-BE49-F238E27FC236}">
              <a16:creationId xmlns:a16="http://schemas.microsoft.com/office/drawing/2014/main" id="{9F55BB89-2251-4F73-86E5-035C71616336}"/>
            </a:ext>
          </a:extLst>
        </xdr:cNvPr>
        <xdr:cNvSpPr/>
      </xdr:nvSpPr>
      <xdr:spPr>
        <a:xfrm>
          <a:off x="3810001" y="99967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24</xdr:col>
      <xdr:colOff>208641</xdr:colOff>
      <xdr:row>60</xdr:row>
      <xdr:rowOff>126999</xdr:rowOff>
    </xdr:from>
    <xdr:to>
      <xdr:col>28</xdr:col>
      <xdr:colOff>45355</xdr:colOff>
      <xdr:row>73</xdr:row>
      <xdr:rowOff>149227</xdr:rowOff>
    </xdr:to>
    <xdr:pic>
      <xdr:nvPicPr>
        <xdr:cNvPr id="21" name="Imagen 20">
          <a:extLst>
            <a:ext uri="{FF2B5EF4-FFF2-40B4-BE49-F238E27FC236}">
              <a16:creationId xmlns:a16="http://schemas.microsoft.com/office/drawing/2014/main" id="{651536F7-1D92-47E5-9F8D-47F53B441C8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102284" y="14187713"/>
          <a:ext cx="3247571" cy="2144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3</xdr:row>
      <xdr:rowOff>18142</xdr:rowOff>
    </xdr:from>
    <xdr:to>
      <xdr:col>10</xdr:col>
      <xdr:colOff>876356</xdr:colOff>
      <xdr:row>7</xdr:row>
      <xdr:rowOff>263070</xdr:rowOff>
    </xdr:to>
    <xdr:pic>
      <xdr:nvPicPr>
        <xdr:cNvPr id="22" name="Imagen 21">
          <a:extLst>
            <a:ext uri="{FF2B5EF4-FFF2-40B4-BE49-F238E27FC236}">
              <a16:creationId xmlns:a16="http://schemas.microsoft.com/office/drawing/2014/main" id="{F820B8E6-ED37-4D46-95FE-DD3C9B4D64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44286" y="471713"/>
          <a:ext cx="7498499" cy="2113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644072</xdr:colOff>
      <xdr:row>87</xdr:row>
      <xdr:rowOff>81643</xdr:rowOff>
    </xdr:from>
    <xdr:to>
      <xdr:col>10</xdr:col>
      <xdr:colOff>498928</xdr:colOff>
      <xdr:row>90</xdr:row>
      <xdr:rowOff>90715</xdr:rowOff>
    </xdr:to>
    <xdr:sp macro="" textlink="">
      <xdr:nvSpPr>
        <xdr:cNvPr id="28" name="Forma libre: forma 27">
          <a:extLst>
            <a:ext uri="{FF2B5EF4-FFF2-40B4-BE49-F238E27FC236}">
              <a16:creationId xmlns:a16="http://schemas.microsoft.com/office/drawing/2014/main" id="{3E7F1B04-4523-48CB-AE05-2AA208F7E1F7}"/>
            </a:ext>
          </a:extLst>
        </xdr:cNvPr>
        <xdr:cNvSpPr/>
      </xdr:nvSpPr>
      <xdr:spPr>
        <a:xfrm>
          <a:off x="5207001" y="6213929"/>
          <a:ext cx="2458356" cy="4898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88</xdr:row>
      <xdr:rowOff>0</xdr:rowOff>
    </xdr:from>
    <xdr:to>
      <xdr:col>10</xdr:col>
      <xdr:colOff>542193</xdr:colOff>
      <xdr:row>89</xdr:row>
      <xdr:rowOff>48846</xdr:rowOff>
    </xdr:to>
    <xdr:cxnSp macro="">
      <xdr:nvCxnSpPr>
        <xdr:cNvPr id="29" name="Conector recto de flecha 28">
          <a:extLst>
            <a:ext uri="{FF2B5EF4-FFF2-40B4-BE49-F238E27FC236}">
              <a16:creationId xmlns:a16="http://schemas.microsoft.com/office/drawing/2014/main" id="{A1665551-E50E-49B8-A6CB-44BFA349E2BB}"/>
            </a:ext>
          </a:extLst>
        </xdr:cNvPr>
        <xdr:cNvCxnSpPr/>
      </xdr:nvCxnSpPr>
      <xdr:spPr>
        <a:xfrm flipH="1">
          <a:off x="7084087" y="6295571"/>
          <a:ext cx="624535" cy="175846"/>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0666-F865-4672-952E-DFD1751BEC88}">
  <dimension ref="A1:AV128"/>
  <sheetViews>
    <sheetView tabSelected="1" zoomScale="70" zoomScaleNormal="70" workbookViewId="0">
      <selection activeCell="A2" sqref="A2:Q2"/>
    </sheetView>
  </sheetViews>
  <sheetFormatPr baseColWidth="10" defaultColWidth="11.453125" defaultRowHeight="13" x14ac:dyDescent="0.25"/>
  <cols>
    <col min="1" max="1" width="7.453125" style="63" customWidth="1"/>
    <col min="2" max="2" width="6.26953125" style="63" customWidth="1"/>
    <col min="3" max="3" width="9.26953125" style="63" customWidth="1"/>
    <col min="4" max="4" width="9.54296875" style="63" customWidth="1"/>
    <col min="5" max="5" width="12.54296875" style="63" customWidth="1"/>
    <col min="6" max="6" width="9.26953125" style="63" customWidth="1"/>
    <col min="7" max="7" width="11.08984375" style="63" customWidth="1"/>
    <col min="8" max="8" width="13" style="63" customWidth="1"/>
    <col min="9" max="9" width="13.26953125" style="63" customWidth="1"/>
    <col min="10" max="10" width="11.08984375" style="63" customWidth="1"/>
    <col min="11" max="11" width="20.453125" style="63" customWidth="1"/>
    <col min="12" max="12" width="9.81640625" style="63" customWidth="1"/>
    <col min="13" max="14" width="13.36328125" style="63" customWidth="1"/>
    <col min="15" max="15" width="14.7265625" style="63" customWidth="1"/>
    <col min="16" max="16" width="13.453125" style="63" bestFit="1" customWidth="1"/>
    <col min="17" max="17" width="10.1796875" style="63" customWidth="1"/>
    <col min="18" max="18" width="10.81640625" style="27" customWidth="1"/>
    <col min="19" max="19" width="13.08984375" style="27" customWidth="1"/>
    <col min="20" max="20" width="13.6328125" style="27" customWidth="1"/>
    <col min="21" max="21" width="8.26953125" style="27" customWidth="1"/>
    <col min="22" max="23" width="14.6328125" style="27" customWidth="1"/>
    <col min="24" max="25" width="11.54296875" style="27" customWidth="1"/>
    <col min="26" max="26" width="11.453125" style="27"/>
    <col min="27" max="27" width="11.1796875" style="27" customWidth="1"/>
    <col min="28" max="29" width="14.6328125" style="27" customWidth="1"/>
    <col min="30" max="32" width="14.6328125" style="63" customWidth="1"/>
    <col min="33" max="33" width="2.453125" style="63" customWidth="1"/>
    <col min="34" max="34" width="11.26953125" style="63" customWidth="1"/>
    <col min="35" max="35" width="7.36328125" style="63" customWidth="1"/>
    <col min="36" max="36" width="6.81640625" style="63" customWidth="1"/>
    <col min="37" max="37" width="5.90625" style="63" customWidth="1"/>
    <col min="38" max="38" width="5.1796875" style="63" customWidth="1"/>
    <col min="39" max="39" width="2.36328125" style="63" customWidth="1"/>
    <col min="40" max="40" width="13.6328125" style="63" customWidth="1"/>
    <col min="41" max="41" width="6.6328125" style="63" customWidth="1"/>
    <col min="42" max="42" width="2.6328125" style="63" customWidth="1"/>
    <col min="43" max="43" width="12.90625" style="63" customWidth="1"/>
    <col min="44" max="45" width="10.81640625" style="63" customWidth="1"/>
    <col min="46" max="46" width="3.6328125" style="63" customWidth="1"/>
    <col min="47" max="16384" width="11.453125" style="63"/>
  </cols>
  <sheetData>
    <row r="1" spans="1:42" ht="6" customHeight="1" thickBot="1" x14ac:dyDescent="0.3">
      <c r="R1" s="63"/>
    </row>
    <row r="2" spans="1:42" ht="26" customHeight="1" thickBot="1" x14ac:dyDescent="0.3">
      <c r="A2" s="249" t="s">
        <v>20</v>
      </c>
      <c r="B2" s="250"/>
      <c r="C2" s="250"/>
      <c r="D2" s="250"/>
      <c r="E2" s="250"/>
      <c r="F2" s="250"/>
      <c r="G2" s="250"/>
      <c r="H2" s="250"/>
      <c r="I2" s="250"/>
      <c r="J2" s="250"/>
      <c r="K2" s="250"/>
      <c r="L2" s="250"/>
      <c r="M2" s="250"/>
      <c r="N2" s="250"/>
      <c r="O2" s="250"/>
      <c r="P2" s="250"/>
      <c r="Q2" s="251"/>
      <c r="R2" s="63"/>
    </row>
    <row r="3" spans="1:42" ht="4" customHeight="1" x14ac:dyDescent="0.25">
      <c r="A3" s="33"/>
    </row>
    <row r="4" spans="1:42" ht="41.5" customHeight="1" x14ac:dyDescent="0.25">
      <c r="A4" s="252" t="s">
        <v>38</v>
      </c>
      <c r="B4" s="253"/>
      <c r="C4" s="253"/>
      <c r="D4" s="253"/>
      <c r="E4" s="253"/>
      <c r="F4" s="253"/>
      <c r="G4" s="253"/>
      <c r="H4" s="253"/>
      <c r="I4" s="253"/>
      <c r="J4" s="253"/>
      <c r="K4" s="253"/>
      <c r="L4" s="253"/>
      <c r="M4" s="253"/>
      <c r="N4" s="253"/>
      <c r="O4" s="253"/>
      <c r="P4" s="253"/>
      <c r="Q4" s="254"/>
    </row>
    <row r="5" spans="1:42" ht="45.5" customHeight="1" x14ac:dyDescent="0.25">
      <c r="A5" s="255" t="s">
        <v>40</v>
      </c>
      <c r="B5" s="256"/>
      <c r="C5" s="256"/>
      <c r="D5" s="256"/>
      <c r="E5" s="256"/>
      <c r="F5" s="256"/>
      <c r="G5" s="256"/>
      <c r="H5" s="256"/>
      <c r="I5" s="256"/>
      <c r="J5" s="256"/>
      <c r="K5" s="256"/>
      <c r="L5" s="256"/>
      <c r="M5" s="256"/>
      <c r="N5" s="256"/>
      <c r="O5" s="256"/>
      <c r="P5" s="256"/>
      <c r="Q5" s="257"/>
      <c r="AD5" s="27"/>
      <c r="AE5" s="27"/>
      <c r="AF5" s="27"/>
      <c r="AG5" s="27"/>
      <c r="AH5" s="27"/>
      <c r="AI5" s="27"/>
      <c r="AJ5" s="27"/>
      <c r="AK5" s="27"/>
    </row>
    <row r="6" spans="1:42" ht="30.5" customHeight="1" x14ac:dyDescent="0.25">
      <c r="A6" s="255" t="s">
        <v>39</v>
      </c>
      <c r="B6" s="256"/>
      <c r="C6" s="256"/>
      <c r="D6" s="256"/>
      <c r="E6" s="256"/>
      <c r="F6" s="256"/>
      <c r="G6" s="256"/>
      <c r="H6" s="256"/>
      <c r="I6" s="256"/>
      <c r="J6" s="256"/>
      <c r="K6" s="256"/>
      <c r="L6" s="256"/>
      <c r="M6" s="256"/>
      <c r="N6" s="256"/>
      <c r="O6" s="256"/>
      <c r="P6" s="256"/>
      <c r="Q6" s="257"/>
      <c r="AD6" s="27"/>
    </row>
    <row r="7" spans="1:42" ht="29.25" customHeight="1" x14ac:dyDescent="0.25">
      <c r="A7" s="255" t="s">
        <v>28</v>
      </c>
      <c r="B7" s="256"/>
      <c r="C7" s="256"/>
      <c r="D7" s="256"/>
      <c r="E7" s="256"/>
      <c r="F7" s="256"/>
      <c r="G7" s="256"/>
      <c r="H7" s="256"/>
      <c r="I7" s="256"/>
      <c r="J7" s="256"/>
      <c r="K7" s="256"/>
      <c r="L7" s="256"/>
      <c r="M7" s="256"/>
      <c r="N7" s="256"/>
      <c r="O7" s="256"/>
      <c r="P7" s="256"/>
      <c r="Q7" s="257"/>
      <c r="AD7" s="27"/>
    </row>
    <row r="8" spans="1:42" ht="26.5" customHeight="1" x14ac:dyDescent="0.25">
      <c r="A8" s="246" t="s">
        <v>41</v>
      </c>
      <c r="B8" s="247"/>
      <c r="C8" s="247"/>
      <c r="D8" s="247"/>
      <c r="E8" s="247"/>
      <c r="F8" s="247"/>
      <c r="G8" s="247"/>
      <c r="H8" s="247"/>
      <c r="I8" s="247"/>
      <c r="J8" s="247"/>
      <c r="K8" s="247"/>
      <c r="L8" s="247"/>
      <c r="M8" s="247"/>
      <c r="N8" s="247"/>
      <c r="O8" s="247"/>
      <c r="P8" s="247"/>
      <c r="Q8" s="248"/>
      <c r="AD8" s="27"/>
    </row>
    <row r="9" spans="1:42" ht="12.5" customHeight="1" x14ac:dyDescent="0.25">
      <c r="A9" s="64"/>
      <c r="D9" s="58"/>
      <c r="E9" s="58"/>
      <c r="F9" s="58"/>
      <c r="G9" s="58"/>
      <c r="H9" s="33"/>
      <c r="I9" s="58"/>
      <c r="J9" s="58"/>
      <c r="K9" s="58"/>
      <c r="L9" s="58"/>
      <c r="M9" s="58"/>
      <c r="N9" s="58"/>
    </row>
    <row r="10" spans="1:42" ht="12.5" customHeight="1" x14ac:dyDescent="0.3">
      <c r="A10" s="191" t="s">
        <v>90</v>
      </c>
      <c r="D10" s="58"/>
      <c r="E10" s="58"/>
      <c r="F10" s="58"/>
      <c r="G10" s="58"/>
      <c r="H10" s="33"/>
      <c r="I10" s="58"/>
      <c r="J10" s="58"/>
      <c r="K10" s="58"/>
      <c r="L10" s="58"/>
      <c r="M10" s="58"/>
      <c r="N10" s="58"/>
    </row>
    <row r="11" spans="1:42" ht="12.75" customHeight="1" thickBot="1" x14ac:dyDescent="0.35">
      <c r="A11" s="189" t="s">
        <v>91</v>
      </c>
      <c r="D11" s="58"/>
      <c r="E11" s="58"/>
      <c r="F11" s="58"/>
      <c r="G11" s="58"/>
      <c r="H11" s="58"/>
      <c r="I11" s="58"/>
      <c r="J11" s="58"/>
      <c r="K11" s="58"/>
      <c r="L11" s="58"/>
      <c r="M11" s="58"/>
      <c r="N11" s="58"/>
    </row>
    <row r="12" spans="1:42" ht="43" customHeight="1" thickBot="1" x14ac:dyDescent="0.3">
      <c r="A12" s="213" t="s">
        <v>93</v>
      </c>
      <c r="B12" s="214"/>
      <c r="C12" s="214"/>
      <c r="D12" s="214"/>
      <c r="E12" s="214"/>
      <c r="F12" s="214"/>
      <c r="G12" s="214"/>
      <c r="H12" s="214"/>
      <c r="I12" s="214"/>
      <c r="J12" s="214"/>
      <c r="K12" s="214"/>
      <c r="L12" s="214"/>
      <c r="M12" s="214"/>
      <c r="N12" s="214"/>
      <c r="O12" s="214"/>
      <c r="P12" s="214"/>
      <c r="Q12" s="214"/>
      <c r="R12" s="214"/>
      <c r="S12" s="214"/>
      <c r="T12" s="214"/>
      <c r="U12" s="214"/>
      <c r="V12" s="214"/>
      <c r="W12" s="214"/>
      <c r="X12" s="215"/>
      <c r="AF12" s="66"/>
      <c r="AG12" s="66"/>
      <c r="AH12" s="66"/>
      <c r="AI12" s="66"/>
      <c r="AJ12" s="66"/>
      <c r="AK12" s="66"/>
      <c r="AL12" s="66"/>
      <c r="AM12" s="66"/>
      <c r="AN12" s="66"/>
      <c r="AO12" s="66"/>
      <c r="AP12" s="66"/>
    </row>
    <row r="13" spans="1:42" ht="38.5" customHeight="1" x14ac:dyDescent="0.25">
      <c r="A13" s="33" t="s">
        <v>97</v>
      </c>
      <c r="E13" s="67"/>
      <c r="F13" s="68"/>
      <c r="H13" s="11"/>
      <c r="J13" s="220" t="s">
        <v>35</v>
      </c>
      <c r="K13" s="221"/>
      <c r="M13" s="69" t="s">
        <v>48</v>
      </c>
      <c r="N13" s="69" t="s">
        <v>49</v>
      </c>
      <c r="U13" s="62"/>
      <c r="V13" s="62"/>
      <c r="W13" s="70"/>
      <c r="AD13" s="27"/>
      <c r="AE13" s="27"/>
      <c r="AF13" s="27"/>
      <c r="AG13" s="27"/>
      <c r="AH13" s="27"/>
      <c r="AI13" s="66"/>
      <c r="AJ13" s="66"/>
      <c r="AK13" s="66"/>
      <c r="AL13" s="66"/>
      <c r="AM13" s="66"/>
      <c r="AN13" s="66"/>
    </row>
    <row r="14" spans="1:42" ht="66" customHeight="1" x14ac:dyDescent="0.25">
      <c r="A14" s="43" t="s">
        <v>22</v>
      </c>
      <c r="B14" s="4" t="s">
        <v>23</v>
      </c>
      <c r="C14" s="1" t="s">
        <v>21</v>
      </c>
      <c r="D14" s="44" t="s">
        <v>24</v>
      </c>
      <c r="E14" s="1" t="s">
        <v>33</v>
      </c>
      <c r="F14" s="2" t="s">
        <v>25</v>
      </c>
      <c r="G14" s="2" t="s">
        <v>26</v>
      </c>
      <c r="H14" s="29" t="s">
        <v>78</v>
      </c>
      <c r="I14" s="2" t="s">
        <v>27</v>
      </c>
      <c r="J14" s="39" t="s">
        <v>36</v>
      </c>
      <c r="K14" s="45" t="s">
        <v>37</v>
      </c>
      <c r="M14" s="56" t="s">
        <v>50</v>
      </c>
      <c r="N14" s="56" t="s">
        <v>51</v>
      </c>
      <c r="O14" s="197" t="s">
        <v>99</v>
      </c>
      <c r="P14" s="197" t="s">
        <v>100</v>
      </c>
      <c r="Q14" s="197" t="s">
        <v>101</v>
      </c>
      <c r="R14" s="197" t="s">
        <v>102</v>
      </c>
      <c r="S14" s="197" t="s">
        <v>103</v>
      </c>
      <c r="T14" s="198" t="s">
        <v>104</v>
      </c>
      <c r="U14" s="198" t="s">
        <v>105</v>
      </c>
      <c r="V14" s="199" t="s">
        <v>106</v>
      </c>
      <c r="W14" s="199" t="s">
        <v>107</v>
      </c>
      <c r="X14" s="199" t="s">
        <v>108</v>
      </c>
      <c r="AH14" s="27"/>
      <c r="AI14" s="66"/>
      <c r="AJ14" s="66"/>
      <c r="AK14" s="66"/>
      <c r="AL14" s="66"/>
      <c r="AM14" s="66"/>
      <c r="AN14" s="66"/>
    </row>
    <row r="15" spans="1:42" x14ac:dyDescent="0.25">
      <c r="A15" s="71">
        <v>0</v>
      </c>
      <c r="B15" s="71">
        <v>0</v>
      </c>
      <c r="C15" s="66"/>
      <c r="D15" s="72">
        <v>0</v>
      </c>
      <c r="E15" s="34">
        <f>H15</f>
        <v>145</v>
      </c>
      <c r="F15" s="3">
        <v>0</v>
      </c>
      <c r="G15" s="3">
        <v>0</v>
      </c>
      <c r="H15" s="53">
        <v>145</v>
      </c>
      <c r="I15" s="73">
        <f>F15/E15</f>
        <v>0</v>
      </c>
      <c r="J15" s="31">
        <f>1-I15</f>
        <v>1</v>
      </c>
      <c r="K15" s="31">
        <f>J15</f>
        <v>1</v>
      </c>
      <c r="L15" s="66"/>
      <c r="M15" s="54">
        <f t="shared" ref="M15:M23" si="0">K15^W15</f>
        <v>1</v>
      </c>
      <c r="N15" s="54">
        <f t="shared" ref="N15:N23" si="1">K15^X15</f>
        <v>1</v>
      </c>
      <c r="O15" s="200">
        <f t="shared" ref="O15:O23" si="2">(LN(K15))^2</f>
        <v>0</v>
      </c>
      <c r="P15" s="201">
        <f t="shared" ref="P15:P23" si="3">E15-H15</f>
        <v>0</v>
      </c>
      <c r="Q15" s="201">
        <f t="shared" ref="Q15:Q23" si="4">E15*H15</f>
        <v>21025</v>
      </c>
      <c r="R15" s="202">
        <f t="shared" ref="R15:R23" si="5">P15/Q15</f>
        <v>0</v>
      </c>
      <c r="S15" s="202">
        <f>R15</f>
        <v>0</v>
      </c>
      <c r="T15" s="203">
        <v>0</v>
      </c>
      <c r="U15" s="204">
        <f>-NORMSINV(2.5/100)</f>
        <v>1.9599639845400538</v>
      </c>
      <c r="V15" s="200">
        <f t="shared" ref="V15:V23" si="6">U15*T15</f>
        <v>0</v>
      </c>
      <c r="W15" s="205">
        <f t="shared" ref="W15:W23" si="7">EXP(V15)</f>
        <v>1</v>
      </c>
      <c r="X15" s="205">
        <f t="shared" ref="X15:X23" si="8">EXP(-V15)</f>
        <v>1</v>
      </c>
      <c r="AH15" s="27"/>
      <c r="AI15" s="66"/>
      <c r="AJ15" s="66"/>
      <c r="AK15" s="66"/>
      <c r="AL15" s="66"/>
      <c r="AM15" s="66"/>
      <c r="AN15" s="66"/>
    </row>
    <row r="16" spans="1:42" x14ac:dyDescent="0.25">
      <c r="A16" s="74">
        <v>7</v>
      </c>
      <c r="B16" s="74">
        <f>B15+F16</f>
        <v>19</v>
      </c>
      <c r="C16" s="75">
        <f>D15</f>
        <v>0</v>
      </c>
      <c r="D16" s="72">
        <v>3</v>
      </c>
      <c r="E16" s="72">
        <f>H15</f>
        <v>145</v>
      </c>
      <c r="F16" s="34">
        <f>E16-H16-G16</f>
        <v>19</v>
      </c>
      <c r="G16" s="72">
        <f>A16-A15</f>
        <v>7</v>
      </c>
      <c r="H16" s="53">
        <v>119</v>
      </c>
      <c r="I16" s="76">
        <f>F16/E16</f>
        <v>0.1310344827586207</v>
      </c>
      <c r="J16" s="31">
        <f>1-I16</f>
        <v>0.86896551724137927</v>
      </c>
      <c r="K16" s="31">
        <f>J16*K15</f>
        <v>0.86896551724137927</v>
      </c>
      <c r="L16" s="66"/>
      <c r="M16" s="54">
        <f t="shared" si="0"/>
        <v>0.78550874516460467</v>
      </c>
      <c r="N16" s="54">
        <f t="shared" si="1"/>
        <v>0.92153921008300332</v>
      </c>
      <c r="O16" s="200">
        <f t="shared" si="2"/>
        <v>1.9726718086638142E-2</v>
      </c>
      <c r="P16" s="201">
        <f t="shared" si="3"/>
        <v>26</v>
      </c>
      <c r="Q16" s="201">
        <f t="shared" si="4"/>
        <v>17255</v>
      </c>
      <c r="R16" s="202">
        <f t="shared" si="5"/>
        <v>1.506809620399884E-3</v>
      </c>
      <c r="S16" s="202">
        <f t="shared" ref="S16:S23" si="9">S15+R16</f>
        <v>1.506809620399884E-3</v>
      </c>
      <c r="T16" s="203">
        <f t="shared" ref="T16:T23" si="10">SQRT((1/O16)*S16)</f>
        <v>0.27637692028194927</v>
      </c>
      <c r="U16" s="204">
        <f>-NORMSINV(2.5/100)</f>
        <v>1.9599639845400538</v>
      </c>
      <c r="V16" s="200">
        <f t="shared" si="6"/>
        <v>0.54168880991071811</v>
      </c>
      <c r="W16" s="205">
        <f t="shared" si="7"/>
        <v>1.7189073200522114</v>
      </c>
      <c r="X16" s="205">
        <f t="shared" si="8"/>
        <v>0.58176493190431311</v>
      </c>
      <c r="AH16" s="27"/>
      <c r="AI16" s="66"/>
      <c r="AJ16" s="66"/>
      <c r="AK16" s="66"/>
      <c r="AL16" s="66"/>
      <c r="AM16" s="66"/>
      <c r="AN16" s="66"/>
    </row>
    <row r="17" spans="1:42" x14ac:dyDescent="0.25">
      <c r="A17" s="71">
        <v>18</v>
      </c>
      <c r="B17" s="74">
        <f t="shared" ref="B17:B23" si="11">B16+F17</f>
        <v>36</v>
      </c>
      <c r="C17" s="75">
        <f t="shared" ref="C17:C23" si="12">D16</f>
        <v>3</v>
      </c>
      <c r="D17" s="72">
        <v>6</v>
      </c>
      <c r="E17" s="72">
        <f t="shared" ref="E17:E23" si="13">H16</f>
        <v>119</v>
      </c>
      <c r="F17" s="34">
        <f t="shared" ref="F17:F23" si="14">E17-H17-G17</f>
        <v>17</v>
      </c>
      <c r="G17" s="72">
        <f t="shared" ref="G17:G23" si="15">A17-A16</f>
        <v>11</v>
      </c>
      <c r="H17" s="53">
        <v>91</v>
      </c>
      <c r="I17" s="76">
        <f t="shared" ref="I17:I23" si="16">F17/E17</f>
        <v>0.14285714285714285</v>
      </c>
      <c r="J17" s="31">
        <f t="shared" ref="J17:J23" si="17">1-I17</f>
        <v>0.85714285714285721</v>
      </c>
      <c r="K17" s="31">
        <f t="shared" ref="K17:K23" si="18">J17*K16</f>
        <v>0.7448275862068966</v>
      </c>
      <c r="L17" s="66"/>
      <c r="M17" s="54">
        <f t="shared" si="0"/>
        <v>0.63705925060306978</v>
      </c>
      <c r="N17" s="54">
        <f t="shared" si="1"/>
        <v>0.82490563523028659</v>
      </c>
      <c r="O17" s="200">
        <f t="shared" si="2"/>
        <v>8.6790642018938893E-2</v>
      </c>
      <c r="P17" s="201">
        <f t="shared" si="3"/>
        <v>28</v>
      </c>
      <c r="Q17" s="201">
        <f t="shared" si="4"/>
        <v>10829</v>
      </c>
      <c r="R17" s="202">
        <f t="shared" si="5"/>
        <v>2.5856496444731738E-3</v>
      </c>
      <c r="S17" s="202">
        <f t="shared" si="9"/>
        <v>4.0924592648730581E-3</v>
      </c>
      <c r="T17" s="203">
        <f t="shared" si="10"/>
        <v>0.21714794920154762</v>
      </c>
      <c r="U17" s="204">
        <f t="shared" ref="U17:U23" si="19">-NORMSINV(2.5/100)</f>
        <v>1.9599639845400538</v>
      </c>
      <c r="V17" s="200">
        <f t="shared" si="6"/>
        <v>0.42560215975176646</v>
      </c>
      <c r="W17" s="205">
        <f t="shared" si="7"/>
        <v>1.5305117548184224</v>
      </c>
      <c r="X17" s="205">
        <f t="shared" si="8"/>
        <v>0.6533762297818082</v>
      </c>
      <c r="AH17" s="27"/>
      <c r="AI17" s="66"/>
      <c r="AJ17" s="66"/>
      <c r="AK17" s="66"/>
      <c r="AL17" s="66"/>
      <c r="AM17" s="66"/>
      <c r="AN17" s="66"/>
    </row>
    <row r="18" spans="1:42" x14ac:dyDescent="0.25">
      <c r="A18" s="74">
        <v>30</v>
      </c>
      <c r="B18" s="74">
        <f t="shared" si="11"/>
        <v>39</v>
      </c>
      <c r="C18" s="75">
        <f t="shared" si="12"/>
        <v>6</v>
      </c>
      <c r="D18" s="72">
        <v>9</v>
      </c>
      <c r="E18" s="72">
        <f t="shared" si="13"/>
        <v>91</v>
      </c>
      <c r="F18" s="34">
        <f t="shared" si="14"/>
        <v>3</v>
      </c>
      <c r="G18" s="72">
        <f t="shared" si="15"/>
        <v>12</v>
      </c>
      <c r="H18" s="53">
        <v>76</v>
      </c>
      <c r="I18" s="76">
        <f t="shared" si="16"/>
        <v>3.2967032967032968E-2</v>
      </c>
      <c r="J18" s="31">
        <f t="shared" si="17"/>
        <v>0.96703296703296704</v>
      </c>
      <c r="K18" s="31">
        <f t="shared" si="18"/>
        <v>0.72027283061765823</v>
      </c>
      <c r="L18" s="66"/>
      <c r="M18" s="54">
        <f t="shared" si="0"/>
        <v>0.59073190362026928</v>
      </c>
      <c r="N18" s="54">
        <f t="shared" si="1"/>
        <v>0.81502565780180503</v>
      </c>
      <c r="O18" s="200">
        <f t="shared" si="2"/>
        <v>0.10766615168863557</v>
      </c>
      <c r="P18" s="201">
        <f t="shared" si="3"/>
        <v>15</v>
      </c>
      <c r="Q18" s="201">
        <f t="shared" si="4"/>
        <v>6916</v>
      </c>
      <c r="R18" s="202">
        <f t="shared" si="5"/>
        <v>2.1688837478311164E-3</v>
      </c>
      <c r="S18" s="202">
        <f t="shared" si="9"/>
        <v>6.2613430127041745E-3</v>
      </c>
      <c r="T18" s="203">
        <f t="shared" si="10"/>
        <v>0.24115382398703109</v>
      </c>
      <c r="U18" s="204">
        <f t="shared" si="19"/>
        <v>1.9599639845400538</v>
      </c>
      <c r="V18" s="200">
        <f t="shared" si="6"/>
        <v>0.47265280974869228</v>
      </c>
      <c r="W18" s="205">
        <f t="shared" si="7"/>
        <v>1.6042443082918501</v>
      </c>
      <c r="X18" s="205">
        <f t="shared" si="8"/>
        <v>0.62334645342439721</v>
      </c>
      <c r="AH18" s="27"/>
      <c r="AI18" s="66"/>
      <c r="AJ18" s="66"/>
      <c r="AK18" s="66"/>
      <c r="AL18" s="66"/>
      <c r="AM18" s="66"/>
      <c r="AN18" s="66"/>
    </row>
    <row r="19" spans="1:42" x14ac:dyDescent="0.25">
      <c r="A19" s="71">
        <v>40</v>
      </c>
      <c r="B19" s="74">
        <f t="shared" si="11"/>
        <v>43</v>
      </c>
      <c r="C19" s="75">
        <f t="shared" si="12"/>
        <v>9</v>
      </c>
      <c r="D19" s="72">
        <v>12</v>
      </c>
      <c r="E19" s="72">
        <f t="shared" si="13"/>
        <v>76</v>
      </c>
      <c r="F19" s="34">
        <f t="shared" si="14"/>
        <v>4</v>
      </c>
      <c r="G19" s="72">
        <f t="shared" si="15"/>
        <v>10</v>
      </c>
      <c r="H19" s="53">
        <v>62</v>
      </c>
      <c r="I19" s="76">
        <f t="shared" si="16"/>
        <v>5.2631578947368418E-2</v>
      </c>
      <c r="J19" s="31">
        <f t="shared" si="17"/>
        <v>0.94736842105263164</v>
      </c>
      <c r="K19" s="31">
        <f t="shared" si="18"/>
        <v>0.68236373426936048</v>
      </c>
      <c r="L19" s="66"/>
      <c r="M19" s="54">
        <f t="shared" si="0"/>
        <v>0.53495327894612432</v>
      </c>
      <c r="N19" s="54">
        <f t="shared" si="1"/>
        <v>0.7917587499948211</v>
      </c>
      <c r="O19" s="200">
        <f t="shared" si="2"/>
        <v>0.14607105248319741</v>
      </c>
      <c r="P19" s="201">
        <f t="shared" si="3"/>
        <v>14</v>
      </c>
      <c r="Q19" s="201">
        <f t="shared" si="4"/>
        <v>4712</v>
      </c>
      <c r="R19" s="202">
        <f t="shared" si="5"/>
        <v>2.9711375212224107E-3</v>
      </c>
      <c r="S19" s="202">
        <f t="shared" si="9"/>
        <v>9.2324805339265847E-3</v>
      </c>
      <c r="T19" s="203">
        <f t="shared" si="10"/>
        <v>0.25140685838533966</v>
      </c>
      <c r="U19" s="204">
        <f t="shared" si="19"/>
        <v>1.9599639845400538</v>
      </c>
      <c r="V19" s="200">
        <f t="shared" si="6"/>
        <v>0.49274838790162734</v>
      </c>
      <c r="W19" s="205">
        <f t="shared" si="7"/>
        <v>1.6368086287190473</v>
      </c>
      <c r="X19" s="205">
        <f t="shared" si="8"/>
        <v>0.61094497087456801</v>
      </c>
      <c r="AH19" s="27"/>
      <c r="AI19" s="66"/>
      <c r="AJ19" s="66"/>
      <c r="AK19" s="66"/>
      <c r="AL19" s="66"/>
      <c r="AM19" s="66"/>
      <c r="AN19" s="66"/>
    </row>
    <row r="20" spans="1:42" x14ac:dyDescent="0.25">
      <c r="A20" s="74">
        <v>49</v>
      </c>
      <c r="B20" s="74">
        <f t="shared" si="11"/>
        <v>45</v>
      </c>
      <c r="C20" s="75">
        <f t="shared" si="12"/>
        <v>12</v>
      </c>
      <c r="D20" s="72">
        <v>15</v>
      </c>
      <c r="E20" s="72">
        <f t="shared" si="13"/>
        <v>62</v>
      </c>
      <c r="F20" s="34">
        <f t="shared" si="14"/>
        <v>2</v>
      </c>
      <c r="G20" s="72">
        <f t="shared" si="15"/>
        <v>9</v>
      </c>
      <c r="H20" s="53">
        <v>51</v>
      </c>
      <c r="I20" s="76">
        <f t="shared" si="16"/>
        <v>3.2258064516129031E-2</v>
      </c>
      <c r="J20" s="31">
        <f t="shared" si="17"/>
        <v>0.967741935483871</v>
      </c>
      <c r="K20" s="31">
        <f t="shared" si="18"/>
        <v>0.66035200090583279</v>
      </c>
      <c r="L20" s="66"/>
      <c r="M20" s="54">
        <f t="shared" si="0"/>
        <v>0.49322681082551495</v>
      </c>
      <c r="N20" s="54">
        <f t="shared" si="1"/>
        <v>0.78375988029258881</v>
      </c>
      <c r="O20" s="200">
        <f t="shared" si="2"/>
        <v>0.17221026900047151</v>
      </c>
      <c r="P20" s="201">
        <f t="shared" si="3"/>
        <v>11</v>
      </c>
      <c r="Q20" s="201">
        <f t="shared" si="4"/>
        <v>3162</v>
      </c>
      <c r="R20" s="202">
        <f t="shared" si="5"/>
        <v>3.478810879190386E-3</v>
      </c>
      <c r="S20" s="202">
        <f t="shared" si="9"/>
        <v>1.2711291413116971E-2</v>
      </c>
      <c r="T20" s="203">
        <f t="shared" si="10"/>
        <v>0.27168478343863683</v>
      </c>
      <c r="U20" s="204">
        <f t="shared" si="19"/>
        <v>1.9599639845400538</v>
      </c>
      <c r="V20" s="200">
        <f t="shared" si="6"/>
        <v>0.53249239068729226</v>
      </c>
      <c r="W20" s="205">
        <f t="shared" si="7"/>
        <v>1.7031719929630331</v>
      </c>
      <c r="X20" s="205">
        <f t="shared" si="8"/>
        <v>0.58713976282588198</v>
      </c>
      <c r="AH20" s="27"/>
      <c r="AI20" s="66"/>
      <c r="AJ20" s="66"/>
      <c r="AK20" s="66"/>
      <c r="AL20" s="66"/>
      <c r="AM20" s="66"/>
      <c r="AN20" s="66"/>
    </row>
    <row r="21" spans="1:42" x14ac:dyDescent="0.25">
      <c r="A21" s="71">
        <v>62</v>
      </c>
      <c r="B21" s="74">
        <f t="shared" si="11"/>
        <v>47</v>
      </c>
      <c r="C21" s="75">
        <f t="shared" si="12"/>
        <v>15</v>
      </c>
      <c r="D21" s="72">
        <v>18</v>
      </c>
      <c r="E21" s="72">
        <f t="shared" si="13"/>
        <v>51</v>
      </c>
      <c r="F21" s="34">
        <f t="shared" si="14"/>
        <v>2</v>
      </c>
      <c r="G21" s="72">
        <f t="shared" si="15"/>
        <v>13</v>
      </c>
      <c r="H21" s="53">
        <v>36</v>
      </c>
      <c r="I21" s="76">
        <f t="shared" si="16"/>
        <v>3.9215686274509803E-2</v>
      </c>
      <c r="J21" s="31">
        <f t="shared" si="17"/>
        <v>0.96078431372549022</v>
      </c>
      <c r="K21" s="31">
        <f t="shared" si="18"/>
        <v>0.63445584400756483</v>
      </c>
      <c r="L21" s="66"/>
      <c r="M21" s="54">
        <f t="shared" si="0"/>
        <v>0.42831741836989695</v>
      </c>
      <c r="N21" s="54">
        <f t="shared" si="1"/>
        <v>0.78336902735899738</v>
      </c>
      <c r="O21" s="200">
        <f t="shared" si="2"/>
        <v>0.20701370345229347</v>
      </c>
      <c r="P21" s="201">
        <f t="shared" si="3"/>
        <v>15</v>
      </c>
      <c r="Q21" s="201">
        <f t="shared" si="4"/>
        <v>1836</v>
      </c>
      <c r="R21" s="202">
        <f t="shared" si="5"/>
        <v>8.1699346405228763E-3</v>
      </c>
      <c r="S21" s="202">
        <f t="shared" si="9"/>
        <v>2.0881226053639845E-2</v>
      </c>
      <c r="T21" s="203">
        <f t="shared" si="10"/>
        <v>0.31759850541381413</v>
      </c>
      <c r="U21" s="204">
        <f t="shared" si="19"/>
        <v>1.9599639845400538</v>
      </c>
      <c r="V21" s="200">
        <f t="shared" si="6"/>
        <v>0.62248163215482499</v>
      </c>
      <c r="W21" s="205">
        <f t="shared" si="7"/>
        <v>1.8635469462889269</v>
      </c>
      <c r="X21" s="205">
        <f t="shared" si="8"/>
        <v>0.53661111247634685</v>
      </c>
      <c r="AH21" s="27"/>
      <c r="AI21" s="66"/>
      <c r="AJ21" s="66"/>
      <c r="AK21" s="66"/>
      <c r="AL21" s="66"/>
      <c r="AM21" s="66"/>
      <c r="AN21" s="66"/>
    </row>
    <row r="22" spans="1:42" x14ac:dyDescent="0.25">
      <c r="A22" s="74">
        <v>71</v>
      </c>
      <c r="B22" s="74">
        <f t="shared" si="11"/>
        <v>48</v>
      </c>
      <c r="C22" s="75">
        <f t="shared" si="12"/>
        <v>18</v>
      </c>
      <c r="D22" s="72">
        <v>21</v>
      </c>
      <c r="E22" s="72">
        <f t="shared" si="13"/>
        <v>36</v>
      </c>
      <c r="F22" s="34">
        <f t="shared" si="14"/>
        <v>1</v>
      </c>
      <c r="G22" s="72">
        <f t="shared" si="15"/>
        <v>9</v>
      </c>
      <c r="H22" s="53">
        <v>26</v>
      </c>
      <c r="I22" s="76">
        <f t="shared" si="16"/>
        <v>2.7777777777777776E-2</v>
      </c>
      <c r="J22" s="31">
        <f t="shared" si="17"/>
        <v>0.97222222222222221</v>
      </c>
      <c r="K22" s="31">
        <f t="shared" si="18"/>
        <v>0.61683207056291023</v>
      </c>
      <c r="L22" s="66"/>
      <c r="M22" s="54">
        <f t="shared" si="0"/>
        <v>0.37034397267886282</v>
      </c>
      <c r="N22" s="54">
        <f t="shared" si="1"/>
        <v>0.79056194867103313</v>
      </c>
      <c r="O22" s="200">
        <f t="shared" si="2"/>
        <v>0.23344210037689089</v>
      </c>
      <c r="P22" s="201">
        <f t="shared" si="3"/>
        <v>10</v>
      </c>
      <c r="Q22" s="201">
        <f t="shared" si="4"/>
        <v>936</v>
      </c>
      <c r="R22" s="202">
        <f t="shared" si="5"/>
        <v>1.0683760683760684E-2</v>
      </c>
      <c r="S22" s="202">
        <f t="shared" si="9"/>
        <v>3.1564986737400533E-2</v>
      </c>
      <c r="T22" s="203">
        <f t="shared" si="10"/>
        <v>0.36771658194608781</v>
      </c>
      <c r="U22" s="204">
        <f t="shared" si="19"/>
        <v>1.9599639845400538</v>
      </c>
      <c r="V22" s="200">
        <f t="shared" si="6"/>
        <v>0.7207112571325035</v>
      </c>
      <c r="W22" s="205">
        <f t="shared" si="7"/>
        <v>2.0558949606966626</v>
      </c>
      <c r="X22" s="205">
        <f t="shared" si="8"/>
        <v>0.48640617303772127</v>
      </c>
      <c r="AH22" s="27"/>
      <c r="AI22" s="66"/>
      <c r="AJ22" s="66"/>
      <c r="AK22" s="66"/>
      <c r="AL22" s="66"/>
      <c r="AM22" s="66"/>
      <c r="AN22" s="66"/>
    </row>
    <row r="23" spans="1:42" x14ac:dyDescent="0.25">
      <c r="A23" s="71">
        <v>86</v>
      </c>
      <c r="B23" s="74">
        <f t="shared" si="11"/>
        <v>49</v>
      </c>
      <c r="C23" s="75">
        <f t="shared" si="12"/>
        <v>21</v>
      </c>
      <c r="D23" s="72">
        <v>24</v>
      </c>
      <c r="E23" s="72">
        <f t="shared" si="13"/>
        <v>26</v>
      </c>
      <c r="F23" s="34">
        <f t="shared" si="14"/>
        <v>1</v>
      </c>
      <c r="G23" s="72">
        <f t="shared" si="15"/>
        <v>15</v>
      </c>
      <c r="H23" s="53">
        <v>10</v>
      </c>
      <c r="I23" s="76">
        <f t="shared" si="16"/>
        <v>3.8461538461538464E-2</v>
      </c>
      <c r="J23" s="31">
        <f t="shared" si="17"/>
        <v>0.96153846153846156</v>
      </c>
      <c r="K23" s="31">
        <f t="shared" si="18"/>
        <v>0.59310776015664446</v>
      </c>
      <c r="L23" s="66"/>
      <c r="M23" s="54">
        <f t="shared" si="0"/>
        <v>0.1937309964588014</v>
      </c>
      <c r="N23" s="54">
        <f t="shared" si="1"/>
        <v>0.8468260257710355</v>
      </c>
      <c r="O23" s="200">
        <f t="shared" si="2"/>
        <v>0.27288000368762871</v>
      </c>
      <c r="P23" s="201">
        <f t="shared" si="3"/>
        <v>16</v>
      </c>
      <c r="Q23" s="201">
        <f t="shared" si="4"/>
        <v>260</v>
      </c>
      <c r="R23" s="202">
        <f t="shared" si="5"/>
        <v>6.1538461538461542E-2</v>
      </c>
      <c r="S23" s="202">
        <f t="shared" si="9"/>
        <v>9.3103448275862075E-2</v>
      </c>
      <c r="T23" s="203">
        <f t="shared" si="10"/>
        <v>0.58411320847669568</v>
      </c>
      <c r="U23" s="204">
        <f t="shared" si="19"/>
        <v>1.9599639845400538</v>
      </c>
      <c r="V23" s="200">
        <f t="shared" si="6"/>
        <v>1.1448408515084596</v>
      </c>
      <c r="W23" s="205">
        <f t="shared" si="7"/>
        <v>3.1419412818316186</v>
      </c>
      <c r="X23" s="205">
        <f t="shared" si="8"/>
        <v>0.31827456667714754</v>
      </c>
      <c r="AH23" s="27"/>
      <c r="AI23" s="66"/>
      <c r="AJ23" s="66"/>
      <c r="AK23" s="66"/>
      <c r="AL23" s="66"/>
      <c r="AM23" s="66"/>
      <c r="AN23" s="66"/>
    </row>
    <row r="24" spans="1:42" ht="10" customHeight="1" x14ac:dyDescent="0.25">
      <c r="D24" s="77"/>
      <c r="E24" s="77"/>
      <c r="F24" s="77"/>
      <c r="G24" s="78"/>
      <c r="H24" s="77"/>
      <c r="I24" s="79"/>
      <c r="J24" s="80"/>
      <c r="K24" s="80"/>
      <c r="L24" s="81"/>
      <c r="M24" s="82"/>
      <c r="N24" s="82"/>
      <c r="O24" s="82"/>
      <c r="P24" s="82"/>
      <c r="Q24" s="81"/>
      <c r="R24" s="83"/>
      <c r="S24" s="83"/>
      <c r="T24" s="83"/>
      <c r="U24" s="83"/>
      <c r="Z24" s="84"/>
      <c r="AA24" s="84"/>
      <c r="AE24" s="84"/>
      <c r="AF24" s="66"/>
      <c r="AG24" s="85"/>
      <c r="AH24" s="66"/>
      <c r="AI24" s="66"/>
      <c r="AJ24" s="66"/>
      <c r="AK24" s="66"/>
      <c r="AL24" s="66"/>
      <c r="AM24" s="66"/>
      <c r="AN24" s="66"/>
      <c r="AO24" s="84"/>
      <c r="AP24" s="84"/>
    </row>
    <row r="25" spans="1:42" ht="15" x14ac:dyDescent="0.25">
      <c r="D25" s="86"/>
      <c r="E25" s="59" t="s">
        <v>0</v>
      </c>
      <c r="F25" s="60">
        <f>SUM(F16:F23)</f>
        <v>49</v>
      </c>
      <c r="G25" s="60">
        <f>SUM(G16:G23)</f>
        <v>86</v>
      </c>
      <c r="H25" s="60">
        <f>H15-F25-G25</f>
        <v>10</v>
      </c>
      <c r="I25" s="79"/>
      <c r="J25" s="87" t="s">
        <v>52</v>
      </c>
      <c r="K25" s="40">
        <f>1-K23</f>
        <v>0.40689223984335554</v>
      </c>
      <c r="L25" s="41" t="s">
        <v>34</v>
      </c>
      <c r="M25" s="81"/>
      <c r="N25" s="81"/>
      <c r="O25" s="82"/>
      <c r="P25" s="82"/>
      <c r="Q25" s="81"/>
      <c r="R25" s="83"/>
      <c r="S25" s="83"/>
      <c r="T25" s="83"/>
      <c r="U25" s="83"/>
      <c r="Z25" s="84"/>
      <c r="AA25" s="84"/>
      <c r="AE25" s="84"/>
      <c r="AF25" s="66"/>
      <c r="AG25" s="66"/>
      <c r="AH25" s="66"/>
      <c r="AI25" s="66"/>
      <c r="AJ25" s="66"/>
      <c r="AK25" s="66"/>
      <c r="AL25" s="66"/>
      <c r="AM25" s="66"/>
      <c r="AN25" s="66"/>
      <c r="AO25" s="84"/>
      <c r="AP25" s="84"/>
    </row>
    <row r="26" spans="1:42" ht="15" customHeight="1" x14ac:dyDescent="0.25">
      <c r="D26" s="86"/>
      <c r="F26" s="12">
        <f>F25/E15</f>
        <v>0.33793103448275863</v>
      </c>
      <c r="G26" s="13">
        <f>G25/E15</f>
        <v>0.59310344827586203</v>
      </c>
      <c r="H26" s="14">
        <f>H25/E15</f>
        <v>6.8965517241379309E-2</v>
      </c>
      <c r="I26" s="79"/>
      <c r="J26" s="79"/>
      <c r="K26" s="79"/>
      <c r="L26" s="88"/>
      <c r="M26" s="88"/>
      <c r="N26" s="88"/>
      <c r="O26" s="88"/>
      <c r="P26" s="88"/>
      <c r="Q26" s="88"/>
      <c r="R26" s="83"/>
      <c r="S26" s="83"/>
      <c r="T26" s="83"/>
      <c r="U26" s="83"/>
      <c r="Z26" s="84"/>
      <c r="AA26" s="84"/>
      <c r="AE26" s="89"/>
      <c r="AF26" s="66"/>
      <c r="AG26" s="66"/>
      <c r="AH26" s="66"/>
      <c r="AI26" s="66"/>
      <c r="AJ26" s="66"/>
      <c r="AK26" s="66"/>
      <c r="AL26" s="66"/>
      <c r="AM26" s="66"/>
      <c r="AN26" s="66"/>
      <c r="AO26" s="66"/>
      <c r="AP26" s="66"/>
    </row>
    <row r="27" spans="1:42" ht="15" customHeight="1" x14ac:dyDescent="0.25">
      <c r="D27" s="86"/>
      <c r="F27" s="153" t="s">
        <v>73</v>
      </c>
      <c r="G27" s="154" t="s">
        <v>74</v>
      </c>
      <c r="H27" s="152" t="s">
        <v>75</v>
      </c>
      <c r="I27" s="79"/>
      <c r="J27" s="79"/>
      <c r="K27" s="79"/>
      <c r="L27" s="88"/>
      <c r="M27" s="88"/>
      <c r="N27" s="88"/>
      <c r="O27" s="88"/>
      <c r="P27" s="88"/>
      <c r="Q27" s="88"/>
      <c r="R27" s="83"/>
      <c r="S27" s="83"/>
      <c r="T27" s="83"/>
      <c r="U27" s="83"/>
      <c r="Z27" s="84"/>
      <c r="AA27" s="84"/>
      <c r="AE27" s="89"/>
      <c r="AF27" s="66"/>
      <c r="AG27" s="66"/>
      <c r="AH27" s="66"/>
      <c r="AI27" s="66"/>
      <c r="AJ27" s="66"/>
      <c r="AK27" s="66"/>
      <c r="AL27" s="66"/>
      <c r="AM27" s="66"/>
      <c r="AN27" s="66"/>
      <c r="AO27" s="66"/>
      <c r="AP27" s="66"/>
    </row>
    <row r="28" spans="1:42" ht="27.5" customHeight="1" x14ac:dyDescent="0.25">
      <c r="A28" s="90" t="s">
        <v>92</v>
      </c>
      <c r="B28" s="90"/>
      <c r="C28" s="90"/>
      <c r="D28" s="90"/>
      <c r="E28" s="90"/>
      <c r="F28" s="90"/>
      <c r="G28" s="90"/>
      <c r="H28" s="90"/>
      <c r="I28" s="91"/>
      <c r="J28" s="209" t="s">
        <v>35</v>
      </c>
      <c r="K28" s="210"/>
      <c r="L28" s="92"/>
      <c r="M28" s="69" t="s">
        <v>48</v>
      </c>
      <c r="N28" s="69" t="s">
        <v>49</v>
      </c>
      <c r="O28" s="92"/>
      <c r="P28" s="92"/>
      <c r="Q28" s="90"/>
      <c r="R28" s="83"/>
      <c r="S28" s="83"/>
      <c r="T28" s="83"/>
      <c r="U28" s="83"/>
      <c r="AE28" s="33"/>
      <c r="AF28" s="66"/>
      <c r="AG28" s="66"/>
      <c r="AH28" s="66"/>
      <c r="AI28" s="66"/>
      <c r="AJ28" s="66"/>
      <c r="AK28" s="66"/>
      <c r="AL28" s="66"/>
      <c r="AM28" s="66"/>
      <c r="AN28" s="66"/>
      <c r="AO28" s="66"/>
      <c r="AP28" s="66"/>
    </row>
    <row r="29" spans="1:42" ht="66" customHeight="1" x14ac:dyDescent="0.25">
      <c r="A29" s="43" t="s">
        <v>22</v>
      </c>
      <c r="B29" s="4" t="s">
        <v>23</v>
      </c>
      <c r="C29" s="1" t="s">
        <v>21</v>
      </c>
      <c r="D29" s="44" t="s">
        <v>24</v>
      </c>
      <c r="E29" s="1" t="s">
        <v>33</v>
      </c>
      <c r="F29" s="2" t="s">
        <v>25</v>
      </c>
      <c r="G29" s="2" t="s">
        <v>26</v>
      </c>
      <c r="H29" s="29" t="s">
        <v>78</v>
      </c>
      <c r="I29" s="2" t="s">
        <v>27</v>
      </c>
      <c r="J29" s="39" t="s">
        <v>36</v>
      </c>
      <c r="K29" s="45" t="s">
        <v>37</v>
      </c>
      <c r="M29" s="56" t="s">
        <v>50</v>
      </c>
      <c r="N29" s="56" t="s">
        <v>51</v>
      </c>
      <c r="O29" s="197" t="s">
        <v>99</v>
      </c>
      <c r="P29" s="197" t="s">
        <v>100</v>
      </c>
      <c r="Q29" s="197" t="s">
        <v>101</v>
      </c>
      <c r="R29" s="197" t="s">
        <v>102</v>
      </c>
      <c r="S29" s="197" t="s">
        <v>103</v>
      </c>
      <c r="T29" s="198" t="s">
        <v>104</v>
      </c>
      <c r="U29" s="198" t="s">
        <v>105</v>
      </c>
      <c r="V29" s="199" t="s">
        <v>106</v>
      </c>
      <c r="W29" s="199" t="s">
        <v>107</v>
      </c>
      <c r="X29" s="199" t="s">
        <v>108</v>
      </c>
      <c r="AH29" s="66"/>
      <c r="AI29" s="66"/>
      <c r="AJ29" s="66"/>
      <c r="AK29" s="66"/>
      <c r="AL29" s="66"/>
      <c r="AM29" s="66"/>
      <c r="AN29" s="66"/>
      <c r="AO29" s="66"/>
      <c r="AP29" s="66"/>
    </row>
    <row r="30" spans="1:42" x14ac:dyDescent="0.25">
      <c r="A30" s="71">
        <v>0</v>
      </c>
      <c r="B30" s="71">
        <v>0</v>
      </c>
      <c r="C30" s="66"/>
      <c r="D30" s="72">
        <v>0</v>
      </c>
      <c r="E30" s="34">
        <f>H30</f>
        <v>145</v>
      </c>
      <c r="F30" s="3">
        <v>0</v>
      </c>
      <c r="G30" s="3">
        <v>0</v>
      </c>
      <c r="H30" s="53">
        <v>145</v>
      </c>
      <c r="I30" s="73">
        <f>F30/E30</f>
        <v>0</v>
      </c>
      <c r="J30" s="31">
        <f>1-I30</f>
        <v>1</v>
      </c>
      <c r="K30" s="31">
        <f>J30</f>
        <v>1</v>
      </c>
      <c r="L30" s="66"/>
      <c r="M30" s="54">
        <f t="shared" ref="M30:M38" si="20">K30^W30</f>
        <v>1</v>
      </c>
      <c r="N30" s="54">
        <f t="shared" ref="N30:N38" si="21">K30^X30</f>
        <v>1</v>
      </c>
      <c r="O30" s="200">
        <f t="shared" ref="O30:O38" si="22">(LN(K30))^2</f>
        <v>0</v>
      </c>
      <c r="P30" s="201">
        <f t="shared" ref="P30:P38" si="23">E30-H30</f>
        <v>0</v>
      </c>
      <c r="Q30" s="201">
        <f t="shared" ref="Q30:Q38" si="24">E30*H30</f>
        <v>21025</v>
      </c>
      <c r="R30" s="202">
        <f t="shared" ref="R30:R38" si="25">P30/Q30</f>
        <v>0</v>
      </c>
      <c r="S30" s="202">
        <f>R30</f>
        <v>0</v>
      </c>
      <c r="T30" s="203">
        <v>0</v>
      </c>
      <c r="U30" s="204">
        <f>-NORMSINV(2.5/100)</f>
        <v>1.9599639845400538</v>
      </c>
      <c r="V30" s="200">
        <f t="shared" ref="V30:V38" si="26">U30*T30</f>
        <v>0</v>
      </c>
      <c r="W30" s="205">
        <f t="shared" ref="W30:W38" si="27">EXP(V30)</f>
        <v>1</v>
      </c>
      <c r="X30" s="205">
        <f t="shared" ref="X30:X38" si="28">EXP(-V30)</f>
        <v>1</v>
      </c>
      <c r="AH30" s="66"/>
      <c r="AI30" s="66"/>
      <c r="AJ30" s="66"/>
      <c r="AK30" s="66"/>
      <c r="AL30" s="66"/>
      <c r="AM30" s="66"/>
      <c r="AN30" s="66"/>
      <c r="AO30" s="66"/>
      <c r="AP30" s="66"/>
    </row>
    <row r="31" spans="1:42" x14ac:dyDescent="0.25">
      <c r="A31" s="74">
        <v>17</v>
      </c>
      <c r="B31" s="74">
        <f>B30+F31</f>
        <v>21</v>
      </c>
      <c r="C31" s="75">
        <f>D30</f>
        <v>0</v>
      </c>
      <c r="D31" s="72">
        <v>3</v>
      </c>
      <c r="E31" s="72">
        <f>H30</f>
        <v>145</v>
      </c>
      <c r="F31" s="34">
        <f>E31-H31-G31</f>
        <v>21</v>
      </c>
      <c r="G31" s="72">
        <f>A31-A30</f>
        <v>17</v>
      </c>
      <c r="H31" s="53">
        <v>107</v>
      </c>
      <c r="I31" s="76">
        <f>F31/E31</f>
        <v>0.14482758620689656</v>
      </c>
      <c r="J31" s="31">
        <f>1-I31</f>
        <v>0.85517241379310338</v>
      </c>
      <c r="K31" s="31">
        <f>J31*K30</f>
        <v>0.85517241379310338</v>
      </c>
      <c r="L31" s="66"/>
      <c r="M31" s="54">
        <f t="shared" si="20"/>
        <v>0.74764315724835517</v>
      </c>
      <c r="N31" s="54">
        <f t="shared" si="21"/>
        <v>0.91928076147367443</v>
      </c>
      <c r="O31" s="200">
        <f t="shared" si="22"/>
        <v>2.4477283630320243E-2</v>
      </c>
      <c r="P31" s="201">
        <f t="shared" si="23"/>
        <v>38</v>
      </c>
      <c r="Q31" s="201">
        <f t="shared" si="24"/>
        <v>15515</v>
      </c>
      <c r="R31" s="202">
        <f t="shared" si="25"/>
        <v>2.4492426683854333E-3</v>
      </c>
      <c r="S31" s="202">
        <f t="shared" ref="S31:S38" si="29">S30+R31</f>
        <v>2.4492426683854333E-3</v>
      </c>
      <c r="T31" s="203">
        <f t="shared" ref="T31:T38" si="30">SQRT((1/O31)*S31)</f>
        <v>0.31632556922198479</v>
      </c>
      <c r="U31" s="204">
        <f>-NORMSINV(2.5/100)</f>
        <v>1.9599639845400538</v>
      </c>
      <c r="V31" s="200">
        <f t="shared" si="26"/>
        <v>0.61998672306422198</v>
      </c>
      <c r="W31" s="205">
        <f t="shared" si="27"/>
        <v>1.858903361141957</v>
      </c>
      <c r="X31" s="205">
        <f t="shared" si="28"/>
        <v>0.53795157989583842</v>
      </c>
      <c r="AH31" s="66"/>
      <c r="AI31" s="66"/>
      <c r="AJ31" s="66"/>
      <c r="AK31" s="66"/>
      <c r="AL31" s="66"/>
      <c r="AM31" s="66"/>
      <c r="AN31" s="66"/>
      <c r="AO31" s="66"/>
      <c r="AP31" s="66"/>
    </row>
    <row r="32" spans="1:42" x14ac:dyDescent="0.25">
      <c r="A32" s="71">
        <v>26</v>
      </c>
      <c r="B32" s="74">
        <f t="shared" ref="B32:B38" si="31">B31+F32</f>
        <v>31</v>
      </c>
      <c r="C32" s="75">
        <f t="shared" ref="C32:C38" si="32">D31</f>
        <v>3</v>
      </c>
      <c r="D32" s="72">
        <v>6</v>
      </c>
      <c r="E32" s="72">
        <f t="shared" ref="E32:E38" si="33">H31</f>
        <v>107</v>
      </c>
      <c r="F32" s="34">
        <f t="shared" ref="F32:F38" si="34">E32-H32-G32</f>
        <v>10</v>
      </c>
      <c r="G32" s="72">
        <f t="shared" ref="G32:G38" si="35">A32-A31</f>
        <v>9</v>
      </c>
      <c r="H32" s="53">
        <v>88</v>
      </c>
      <c r="I32" s="76">
        <f t="shared" ref="I32:I38" si="36">F32/E32</f>
        <v>9.3457943925233641E-2</v>
      </c>
      <c r="J32" s="31">
        <f t="shared" ref="J32:J38" si="37">1-I32</f>
        <v>0.90654205607476634</v>
      </c>
      <c r="K32" s="31">
        <f t="shared" ref="K32:K38" si="38">J32*K31</f>
        <v>0.7752497582984208</v>
      </c>
      <c r="L32" s="66"/>
      <c r="M32" s="54">
        <f t="shared" si="20"/>
        <v>0.65319517693517148</v>
      </c>
      <c r="N32" s="54">
        <f t="shared" si="21"/>
        <v>0.8588425711638048</v>
      </c>
      <c r="O32" s="200">
        <f t="shared" si="22"/>
        <v>6.4805901586586487E-2</v>
      </c>
      <c r="P32" s="201">
        <f t="shared" si="23"/>
        <v>19</v>
      </c>
      <c r="Q32" s="201">
        <f t="shared" si="24"/>
        <v>9416</v>
      </c>
      <c r="R32" s="202">
        <f t="shared" si="25"/>
        <v>2.0178419711129993E-3</v>
      </c>
      <c r="S32" s="202">
        <f t="shared" si="29"/>
        <v>4.467084639498433E-3</v>
      </c>
      <c r="T32" s="203">
        <f t="shared" si="30"/>
        <v>0.26254564100204125</v>
      </c>
      <c r="U32" s="204">
        <f t="shared" ref="U32:U38" si="39">-NORMSINV(2.5/100)</f>
        <v>1.9599639845400538</v>
      </c>
      <c r="V32" s="200">
        <f t="shared" si="26"/>
        <v>0.51458000066198328</v>
      </c>
      <c r="W32" s="205">
        <f t="shared" si="27"/>
        <v>1.672935722328482</v>
      </c>
      <c r="X32" s="205">
        <f t="shared" si="28"/>
        <v>0.59775159717920678</v>
      </c>
      <c r="AH32" s="66"/>
      <c r="AI32" s="66"/>
      <c r="AJ32" s="66"/>
      <c r="AK32" s="66"/>
      <c r="AL32" s="66"/>
      <c r="AM32" s="66"/>
      <c r="AN32" s="66"/>
      <c r="AO32" s="66"/>
      <c r="AP32" s="66"/>
    </row>
    <row r="33" spans="1:42" x14ac:dyDescent="0.25">
      <c r="A33" s="74">
        <v>33</v>
      </c>
      <c r="B33" s="74">
        <f t="shared" si="31"/>
        <v>41</v>
      </c>
      <c r="C33" s="75">
        <f t="shared" si="32"/>
        <v>6</v>
      </c>
      <c r="D33" s="72">
        <v>9</v>
      </c>
      <c r="E33" s="72">
        <f t="shared" si="33"/>
        <v>88</v>
      </c>
      <c r="F33" s="34">
        <f t="shared" si="34"/>
        <v>10</v>
      </c>
      <c r="G33" s="72">
        <f t="shared" si="35"/>
        <v>7</v>
      </c>
      <c r="H33" s="53">
        <v>71</v>
      </c>
      <c r="I33" s="76">
        <f t="shared" si="36"/>
        <v>0.11363636363636363</v>
      </c>
      <c r="J33" s="31">
        <f t="shared" si="37"/>
        <v>0.88636363636363635</v>
      </c>
      <c r="K33" s="31">
        <f t="shared" si="38"/>
        <v>0.68715319485541848</v>
      </c>
      <c r="L33" s="66"/>
      <c r="M33" s="54">
        <f t="shared" si="20"/>
        <v>0.55752084502259891</v>
      </c>
      <c r="N33" s="54">
        <f t="shared" si="21"/>
        <v>0.78588465972719279</v>
      </c>
      <c r="O33" s="200">
        <f t="shared" si="22"/>
        <v>0.14077355463414998</v>
      </c>
      <c r="P33" s="201">
        <f t="shared" si="23"/>
        <v>17</v>
      </c>
      <c r="Q33" s="201">
        <f t="shared" si="24"/>
        <v>6248</v>
      </c>
      <c r="R33" s="202">
        <f t="shared" si="25"/>
        <v>2.7208706786171575E-3</v>
      </c>
      <c r="S33" s="202">
        <f t="shared" si="29"/>
        <v>7.1879553181155905E-3</v>
      </c>
      <c r="T33" s="203">
        <f t="shared" si="30"/>
        <v>0.2259655046664146</v>
      </c>
      <c r="U33" s="204">
        <f t="shared" si="39"/>
        <v>1.9599639845400538</v>
      </c>
      <c r="V33" s="200">
        <f t="shared" si="26"/>
        <v>0.4428842508945901</v>
      </c>
      <c r="W33" s="205">
        <f t="shared" si="27"/>
        <v>1.5571920803196113</v>
      </c>
      <c r="X33" s="205">
        <f t="shared" si="28"/>
        <v>0.6421815347241886</v>
      </c>
      <c r="AH33" s="66"/>
      <c r="AI33" s="66"/>
      <c r="AJ33" s="66"/>
      <c r="AK33" s="66"/>
      <c r="AL33" s="66"/>
      <c r="AM33" s="66"/>
      <c r="AN33" s="66"/>
      <c r="AO33" s="66"/>
      <c r="AP33" s="66"/>
    </row>
    <row r="34" spans="1:42" x14ac:dyDescent="0.25">
      <c r="A34" s="71">
        <v>39</v>
      </c>
      <c r="B34" s="74">
        <f t="shared" si="31"/>
        <v>42</v>
      </c>
      <c r="C34" s="75">
        <f t="shared" si="32"/>
        <v>9</v>
      </c>
      <c r="D34" s="72">
        <v>12</v>
      </c>
      <c r="E34" s="72">
        <f t="shared" si="33"/>
        <v>71</v>
      </c>
      <c r="F34" s="34">
        <f t="shared" si="34"/>
        <v>1</v>
      </c>
      <c r="G34" s="72">
        <f t="shared" si="35"/>
        <v>6</v>
      </c>
      <c r="H34" s="53">
        <v>64</v>
      </c>
      <c r="I34" s="76">
        <f t="shared" si="36"/>
        <v>1.4084507042253521E-2</v>
      </c>
      <c r="J34" s="31">
        <f t="shared" si="37"/>
        <v>0.9859154929577465</v>
      </c>
      <c r="K34" s="31">
        <f t="shared" si="38"/>
        <v>0.67747498084337032</v>
      </c>
      <c r="L34" s="66"/>
      <c r="M34" s="54">
        <f t="shared" si="20"/>
        <v>0.53624007293011455</v>
      </c>
      <c r="N34" s="54">
        <f t="shared" si="21"/>
        <v>0.78403528190239347</v>
      </c>
      <c r="O34" s="200">
        <f t="shared" si="22"/>
        <v>0.15161885244677731</v>
      </c>
      <c r="P34" s="201">
        <f t="shared" si="23"/>
        <v>7</v>
      </c>
      <c r="Q34" s="201">
        <f t="shared" si="24"/>
        <v>4544</v>
      </c>
      <c r="R34" s="202">
        <f t="shared" si="25"/>
        <v>1.5404929577464788E-3</v>
      </c>
      <c r="S34" s="202">
        <f t="shared" si="29"/>
        <v>8.7284482758620691E-3</v>
      </c>
      <c r="T34" s="203">
        <f t="shared" si="30"/>
        <v>0.2399340687180386</v>
      </c>
      <c r="U34" s="204">
        <f t="shared" si="39"/>
        <v>1.9599639845400538</v>
      </c>
      <c r="V34" s="200">
        <f t="shared" si="26"/>
        <v>0.47026213335151401</v>
      </c>
      <c r="W34" s="205">
        <f t="shared" si="27"/>
        <v>1.6004136600333505</v>
      </c>
      <c r="X34" s="205">
        <f t="shared" si="28"/>
        <v>0.62483845581470565</v>
      </c>
      <c r="AH34" s="66"/>
      <c r="AI34" s="66"/>
      <c r="AJ34" s="66"/>
      <c r="AK34" s="66"/>
      <c r="AL34" s="66"/>
      <c r="AM34" s="66"/>
      <c r="AN34" s="66"/>
      <c r="AO34" s="66"/>
      <c r="AP34" s="66"/>
    </row>
    <row r="35" spans="1:42" x14ac:dyDescent="0.25">
      <c r="A35" s="74">
        <v>50</v>
      </c>
      <c r="B35" s="74">
        <f t="shared" si="31"/>
        <v>44</v>
      </c>
      <c r="C35" s="75">
        <f t="shared" si="32"/>
        <v>12</v>
      </c>
      <c r="D35" s="72">
        <v>15</v>
      </c>
      <c r="E35" s="72">
        <f t="shared" si="33"/>
        <v>64</v>
      </c>
      <c r="F35" s="34">
        <f t="shared" si="34"/>
        <v>2</v>
      </c>
      <c r="G35" s="72">
        <f t="shared" si="35"/>
        <v>11</v>
      </c>
      <c r="H35" s="53">
        <v>51</v>
      </c>
      <c r="I35" s="76">
        <f t="shared" si="36"/>
        <v>3.125E-2</v>
      </c>
      <c r="J35" s="31">
        <f t="shared" si="37"/>
        <v>0.96875</v>
      </c>
      <c r="K35" s="31">
        <f t="shared" si="38"/>
        <v>0.65630388769201498</v>
      </c>
      <c r="L35" s="66"/>
      <c r="M35" s="54">
        <f t="shared" si="20"/>
        <v>0.49080716402281188</v>
      </c>
      <c r="N35" s="54">
        <f t="shared" si="21"/>
        <v>0.77942956192362556</v>
      </c>
      <c r="O35" s="200">
        <f t="shared" si="22"/>
        <v>0.17735161721171586</v>
      </c>
      <c r="P35" s="201">
        <f t="shared" si="23"/>
        <v>13</v>
      </c>
      <c r="Q35" s="201">
        <f t="shared" si="24"/>
        <v>3264</v>
      </c>
      <c r="R35" s="202">
        <f t="shared" si="25"/>
        <v>3.9828431372549017E-3</v>
      </c>
      <c r="S35" s="202">
        <f t="shared" si="29"/>
        <v>1.2711291413116971E-2</v>
      </c>
      <c r="T35" s="203">
        <f t="shared" si="30"/>
        <v>0.26771780840896542</v>
      </c>
      <c r="U35" s="204">
        <f t="shared" si="39"/>
        <v>1.9599639845400538</v>
      </c>
      <c r="V35" s="200">
        <f t="shared" si="26"/>
        <v>0.52471726250156658</v>
      </c>
      <c r="W35" s="205">
        <f t="shared" si="27"/>
        <v>1.6899809598347852</v>
      </c>
      <c r="X35" s="205">
        <f t="shared" si="28"/>
        <v>0.59172264289756338</v>
      </c>
      <c r="AH35" s="66"/>
      <c r="AI35" s="66"/>
      <c r="AJ35" s="66"/>
      <c r="AK35" s="66"/>
      <c r="AL35" s="66"/>
      <c r="AM35" s="66"/>
      <c r="AN35" s="66"/>
      <c r="AO35" s="66"/>
      <c r="AP35" s="66"/>
    </row>
    <row r="36" spans="1:42" x14ac:dyDescent="0.25">
      <c r="A36" s="71">
        <v>60</v>
      </c>
      <c r="B36" s="74">
        <f t="shared" si="31"/>
        <v>46</v>
      </c>
      <c r="C36" s="75">
        <f t="shared" si="32"/>
        <v>15</v>
      </c>
      <c r="D36" s="72">
        <v>18</v>
      </c>
      <c r="E36" s="72">
        <f t="shared" si="33"/>
        <v>51</v>
      </c>
      <c r="F36" s="34">
        <f t="shared" si="34"/>
        <v>2</v>
      </c>
      <c r="G36" s="72">
        <f t="shared" si="35"/>
        <v>10</v>
      </c>
      <c r="H36" s="53">
        <v>39</v>
      </c>
      <c r="I36" s="76">
        <f t="shared" si="36"/>
        <v>3.9215686274509803E-2</v>
      </c>
      <c r="J36" s="31">
        <f t="shared" si="37"/>
        <v>0.96078431372549022</v>
      </c>
      <c r="K36" s="31">
        <f t="shared" si="38"/>
        <v>0.63056648033154383</v>
      </c>
      <c r="L36" s="66"/>
      <c r="M36" s="54">
        <f t="shared" si="20"/>
        <v>0.43815542430981558</v>
      </c>
      <c r="N36" s="54">
        <f t="shared" si="21"/>
        <v>0.77282915091158855</v>
      </c>
      <c r="O36" s="200">
        <f t="shared" si="22"/>
        <v>0.21264704546498581</v>
      </c>
      <c r="P36" s="201">
        <f t="shared" si="23"/>
        <v>12</v>
      </c>
      <c r="Q36" s="201">
        <f t="shared" si="24"/>
        <v>1989</v>
      </c>
      <c r="R36" s="202">
        <f t="shared" si="25"/>
        <v>6.0331825037707393E-3</v>
      </c>
      <c r="S36" s="202">
        <f t="shared" si="29"/>
        <v>1.8744473916887709E-2</v>
      </c>
      <c r="T36" s="203">
        <f t="shared" si="30"/>
        <v>0.29689778086671842</v>
      </c>
      <c r="U36" s="204">
        <f t="shared" si="39"/>
        <v>1.9599639845400538</v>
      </c>
      <c r="V36" s="200">
        <f t="shared" si="26"/>
        <v>0.58190895758863315</v>
      </c>
      <c r="W36" s="205">
        <f t="shared" si="27"/>
        <v>1.7894511587061435</v>
      </c>
      <c r="X36" s="205">
        <f t="shared" si="28"/>
        <v>0.55883056384899965</v>
      </c>
      <c r="AH36" s="66"/>
      <c r="AI36" s="66"/>
      <c r="AJ36" s="66"/>
      <c r="AK36" s="66"/>
      <c r="AL36" s="66"/>
      <c r="AM36" s="66"/>
      <c r="AN36" s="66"/>
      <c r="AO36" s="66"/>
      <c r="AP36" s="66"/>
    </row>
    <row r="37" spans="1:42" x14ac:dyDescent="0.25">
      <c r="A37" s="74">
        <v>68</v>
      </c>
      <c r="B37" s="74">
        <f t="shared" si="31"/>
        <v>47</v>
      </c>
      <c r="C37" s="75">
        <f t="shared" si="32"/>
        <v>18</v>
      </c>
      <c r="D37" s="72">
        <v>21</v>
      </c>
      <c r="E37" s="72">
        <f t="shared" si="33"/>
        <v>39</v>
      </c>
      <c r="F37" s="34">
        <f t="shared" si="34"/>
        <v>1</v>
      </c>
      <c r="G37" s="72">
        <f t="shared" si="35"/>
        <v>8</v>
      </c>
      <c r="H37" s="53">
        <v>30</v>
      </c>
      <c r="I37" s="76">
        <f t="shared" si="36"/>
        <v>2.564102564102564E-2</v>
      </c>
      <c r="J37" s="31">
        <f t="shared" si="37"/>
        <v>0.97435897435897434</v>
      </c>
      <c r="K37" s="31">
        <f t="shared" si="38"/>
        <v>0.61439810904099146</v>
      </c>
      <c r="L37" s="66"/>
      <c r="M37" s="54">
        <f t="shared" si="20"/>
        <v>0.39179027306371184</v>
      </c>
      <c r="N37" s="54">
        <f t="shared" si="21"/>
        <v>0.77629385593122069</v>
      </c>
      <c r="O37" s="200">
        <f t="shared" si="22"/>
        <v>0.23727827092233675</v>
      </c>
      <c r="P37" s="201">
        <f t="shared" si="23"/>
        <v>9</v>
      </c>
      <c r="Q37" s="201">
        <f t="shared" si="24"/>
        <v>1170</v>
      </c>
      <c r="R37" s="202">
        <f t="shared" si="25"/>
        <v>7.6923076923076927E-3</v>
      </c>
      <c r="S37" s="202">
        <f t="shared" si="29"/>
        <v>2.6436781609195402E-2</v>
      </c>
      <c r="T37" s="203">
        <f t="shared" si="30"/>
        <v>0.33379152617489455</v>
      </c>
      <c r="U37" s="204">
        <f t="shared" si="39"/>
        <v>1.9599639845400538</v>
      </c>
      <c r="V37" s="200">
        <f t="shared" si="26"/>
        <v>0.65421936964745198</v>
      </c>
      <c r="W37" s="205">
        <f t="shared" si="27"/>
        <v>1.9236402791169955</v>
      </c>
      <c r="X37" s="205">
        <f t="shared" si="28"/>
        <v>0.51984771313846045</v>
      </c>
      <c r="AH37" s="66"/>
      <c r="AI37" s="66"/>
      <c r="AJ37" s="66"/>
      <c r="AK37" s="66"/>
      <c r="AL37" s="66"/>
      <c r="AM37" s="66"/>
      <c r="AN37" s="66"/>
      <c r="AO37" s="66"/>
      <c r="AP37" s="66"/>
    </row>
    <row r="38" spans="1:42" x14ac:dyDescent="0.25">
      <c r="A38" s="71">
        <v>85</v>
      </c>
      <c r="B38" s="74">
        <f t="shared" si="31"/>
        <v>47</v>
      </c>
      <c r="C38" s="75">
        <f t="shared" si="32"/>
        <v>21</v>
      </c>
      <c r="D38" s="72">
        <v>24</v>
      </c>
      <c r="E38" s="72">
        <f t="shared" si="33"/>
        <v>30</v>
      </c>
      <c r="F38" s="34">
        <f t="shared" si="34"/>
        <v>0</v>
      </c>
      <c r="G38" s="72">
        <f t="shared" si="35"/>
        <v>17</v>
      </c>
      <c r="H38" s="53">
        <v>13</v>
      </c>
      <c r="I38" s="76">
        <f t="shared" si="36"/>
        <v>0</v>
      </c>
      <c r="J38" s="31">
        <f t="shared" si="37"/>
        <v>1</v>
      </c>
      <c r="K38" s="31">
        <f t="shared" si="38"/>
        <v>0.61439810904099146</v>
      </c>
      <c r="L38" s="66"/>
      <c r="M38" s="54">
        <f t="shared" si="20"/>
        <v>0.24348735126824195</v>
      </c>
      <c r="N38" s="54">
        <f t="shared" si="21"/>
        <v>0.84538596738464111</v>
      </c>
      <c r="O38" s="200">
        <f t="shared" si="22"/>
        <v>0.23727827092233675</v>
      </c>
      <c r="P38" s="201">
        <f t="shared" si="23"/>
        <v>17</v>
      </c>
      <c r="Q38" s="201">
        <f t="shared" si="24"/>
        <v>390</v>
      </c>
      <c r="R38" s="202">
        <f t="shared" si="25"/>
        <v>4.3589743589743588E-2</v>
      </c>
      <c r="S38" s="202">
        <f t="shared" si="29"/>
        <v>7.0026525198938983E-2</v>
      </c>
      <c r="T38" s="203">
        <f t="shared" si="30"/>
        <v>0.54325321335815058</v>
      </c>
      <c r="U38" s="204">
        <f t="shared" si="39"/>
        <v>1.9599639845400538</v>
      </c>
      <c r="V38" s="200">
        <f t="shared" si="26"/>
        <v>1.0647567326676288</v>
      </c>
      <c r="W38" s="205">
        <f t="shared" si="27"/>
        <v>2.9001333905257516</v>
      </c>
      <c r="X38" s="205">
        <f t="shared" si="28"/>
        <v>0.34481172599399462</v>
      </c>
      <c r="AH38" s="66"/>
      <c r="AI38" s="66"/>
      <c r="AJ38" s="66"/>
      <c r="AK38" s="66"/>
      <c r="AL38" s="66"/>
      <c r="AM38" s="66"/>
      <c r="AN38" s="66"/>
      <c r="AO38" s="66"/>
      <c r="AP38" s="66"/>
    </row>
    <row r="39" spans="1:42" ht="10" customHeight="1" x14ac:dyDescent="0.25">
      <c r="D39" s="77"/>
      <c r="E39" s="77"/>
      <c r="F39" s="78"/>
      <c r="G39" s="78"/>
      <c r="H39" s="77"/>
      <c r="I39" s="79"/>
      <c r="J39" s="80"/>
      <c r="K39" s="80"/>
      <c r="L39" s="80"/>
      <c r="M39" s="93"/>
      <c r="N39" s="93"/>
      <c r="O39" s="93"/>
      <c r="P39" s="93"/>
      <c r="Q39" s="80"/>
    </row>
    <row r="40" spans="1:42" ht="15" x14ac:dyDescent="0.25">
      <c r="D40" s="86"/>
      <c r="E40" s="59" t="s">
        <v>0</v>
      </c>
      <c r="F40" s="60">
        <f>SUM(F31:F38)</f>
        <v>47</v>
      </c>
      <c r="G40" s="60">
        <f>SUM(G31:G38)</f>
        <v>85</v>
      </c>
      <c r="H40" s="60">
        <f>H30-F40-G40</f>
        <v>13</v>
      </c>
      <c r="I40" s="79"/>
      <c r="J40" s="87" t="s">
        <v>52</v>
      </c>
      <c r="K40" s="40">
        <f>1-K38</f>
        <v>0.38560189095900854</v>
      </c>
      <c r="L40" s="41" t="s">
        <v>34</v>
      </c>
      <c r="M40" s="93"/>
      <c r="N40" s="93"/>
      <c r="O40" s="93"/>
      <c r="P40" s="94"/>
      <c r="Q40" s="80"/>
      <c r="AA40" s="63"/>
      <c r="AB40" s="63"/>
    </row>
    <row r="41" spans="1:42" ht="15" customHeight="1" x14ac:dyDescent="0.25">
      <c r="D41" s="86"/>
      <c r="F41" s="12">
        <f>F40/E30</f>
        <v>0.32413793103448274</v>
      </c>
      <c r="G41" s="13">
        <f>G40/E30</f>
        <v>0.58620689655172409</v>
      </c>
      <c r="H41" s="14">
        <f>H40/E30</f>
        <v>8.9655172413793102E-2</v>
      </c>
      <c r="I41" s="79"/>
      <c r="J41" s="79"/>
      <c r="K41" s="79"/>
      <c r="L41" s="88"/>
      <c r="M41" s="88"/>
      <c r="N41" s="88"/>
      <c r="O41" s="88"/>
      <c r="P41" s="88"/>
      <c r="Q41" s="88"/>
      <c r="R41" s="83"/>
      <c r="S41" s="83"/>
      <c r="T41" s="83"/>
      <c r="U41" s="83"/>
      <c r="Z41" s="84"/>
      <c r="AA41" s="84"/>
      <c r="AE41" s="89"/>
      <c r="AF41" s="66"/>
      <c r="AG41" s="66"/>
      <c r="AH41" s="66"/>
      <c r="AI41" s="66"/>
      <c r="AJ41" s="66"/>
      <c r="AK41" s="66"/>
      <c r="AL41" s="66"/>
      <c r="AM41" s="66"/>
      <c r="AN41" s="66"/>
      <c r="AO41" s="66"/>
      <c r="AP41" s="66"/>
    </row>
    <row r="42" spans="1:42" ht="15" customHeight="1" x14ac:dyDescent="0.25">
      <c r="D42" s="86"/>
      <c r="F42" s="153" t="s">
        <v>73</v>
      </c>
      <c r="G42" s="154" t="s">
        <v>74</v>
      </c>
      <c r="H42" s="152" t="s">
        <v>75</v>
      </c>
      <c r="I42" s="79"/>
      <c r="J42" s="79"/>
      <c r="K42" s="79"/>
      <c r="L42" s="88"/>
      <c r="M42" s="88"/>
      <c r="N42" s="88"/>
      <c r="O42" s="88"/>
      <c r="P42" s="88"/>
      <c r="Q42" s="88"/>
      <c r="R42" s="83"/>
      <c r="S42" s="83"/>
      <c r="T42" s="83"/>
      <c r="U42" s="83"/>
      <c r="Z42" s="84"/>
      <c r="AA42" s="84"/>
      <c r="AE42" s="89"/>
      <c r="AF42" s="66"/>
      <c r="AG42" s="66"/>
      <c r="AH42" s="66"/>
      <c r="AI42" s="66"/>
      <c r="AJ42" s="66"/>
      <c r="AK42" s="66"/>
      <c r="AL42" s="66"/>
      <c r="AM42" s="66"/>
      <c r="AN42" s="66"/>
      <c r="AO42" s="66"/>
      <c r="AP42" s="66"/>
    </row>
    <row r="43" spans="1:42" ht="17.5" customHeight="1" x14ac:dyDescent="0.25">
      <c r="D43" s="86"/>
      <c r="E43" s="86"/>
      <c r="F43" s="86"/>
      <c r="G43" s="86"/>
      <c r="I43" s="79"/>
      <c r="J43" s="79"/>
      <c r="K43" s="79"/>
      <c r="L43" s="79"/>
      <c r="M43" s="79"/>
      <c r="N43" s="79"/>
    </row>
    <row r="44" spans="1:42" ht="15.5" customHeight="1" x14ac:dyDescent="0.25">
      <c r="B44" s="233" t="s">
        <v>6</v>
      </c>
      <c r="C44" s="234"/>
      <c r="D44" s="234"/>
      <c r="E44" s="234"/>
      <c r="F44" s="234"/>
      <c r="G44" s="234"/>
      <c r="H44" s="234"/>
      <c r="I44" s="234"/>
      <c r="J44" s="234"/>
      <c r="K44" s="235"/>
      <c r="L44" s="79"/>
      <c r="P44" s="27"/>
      <c r="Q44" s="236" t="s">
        <v>54</v>
      </c>
    </row>
    <row r="45" spans="1:42" ht="36" customHeight="1" x14ac:dyDescent="0.25">
      <c r="B45" s="243" t="s">
        <v>67</v>
      </c>
      <c r="C45" s="238" t="s">
        <v>68</v>
      </c>
      <c r="D45" s="239"/>
      <c r="E45" s="240"/>
      <c r="F45" s="238" t="s">
        <v>70</v>
      </c>
      <c r="G45" s="239"/>
      <c r="H45" s="240"/>
      <c r="I45" s="238" t="s">
        <v>69</v>
      </c>
      <c r="J45" s="239"/>
      <c r="K45" s="240"/>
      <c r="M45" s="9" t="s">
        <v>9</v>
      </c>
      <c r="N45" s="241" t="s">
        <v>53</v>
      </c>
      <c r="O45" s="242"/>
      <c r="P45" s="26" t="s">
        <v>9</v>
      </c>
      <c r="Q45" s="237"/>
      <c r="R45" s="37"/>
      <c r="S45" s="63"/>
      <c r="T45" s="63"/>
    </row>
    <row r="46" spans="1:42" ht="43" customHeight="1" x14ac:dyDescent="0.25">
      <c r="B46" s="244"/>
      <c r="C46" s="238" t="s">
        <v>71</v>
      </c>
      <c r="D46" s="240"/>
      <c r="E46" s="96"/>
      <c r="F46" s="238" t="s">
        <v>71</v>
      </c>
      <c r="G46" s="240"/>
      <c r="H46" s="97"/>
      <c r="I46" s="238" t="s">
        <v>71</v>
      </c>
      <c r="J46" s="240"/>
      <c r="K46" s="96"/>
      <c r="N46" s="47" t="s">
        <v>86</v>
      </c>
      <c r="O46" s="47" t="s">
        <v>89</v>
      </c>
      <c r="P46" s="21"/>
      <c r="Q46" s="192" t="s">
        <v>80</v>
      </c>
      <c r="R46" s="193" t="s">
        <v>16</v>
      </c>
      <c r="S46" s="194" t="s">
        <v>10</v>
      </c>
      <c r="T46" s="24"/>
      <c r="U46" s="32" t="s">
        <v>19</v>
      </c>
      <c r="V46" s="187" t="s">
        <v>80</v>
      </c>
      <c r="W46" s="195" t="s">
        <v>81</v>
      </c>
      <c r="X46" s="196" t="s">
        <v>82</v>
      </c>
    </row>
    <row r="47" spans="1:42" ht="13" customHeight="1" x14ac:dyDescent="0.25">
      <c r="B47" s="245"/>
      <c r="C47" s="98" t="s">
        <v>1</v>
      </c>
      <c r="D47" s="98" t="s">
        <v>2</v>
      </c>
      <c r="E47" s="98" t="s">
        <v>3</v>
      </c>
      <c r="F47" s="98" t="s">
        <v>1</v>
      </c>
      <c r="G47" s="98" t="s">
        <v>2</v>
      </c>
      <c r="H47" s="98" t="s">
        <v>3</v>
      </c>
      <c r="I47" s="99" t="s">
        <v>1</v>
      </c>
      <c r="J47" s="99" t="s">
        <v>2</v>
      </c>
      <c r="K47" s="98" t="s">
        <v>3</v>
      </c>
      <c r="M47" s="62">
        <f t="shared" ref="M47:M55" si="40">D15</f>
        <v>0</v>
      </c>
      <c r="N47" s="100">
        <f t="shared" ref="N47:N55" si="41">K30</f>
        <v>1</v>
      </c>
      <c r="O47" s="31">
        <f t="shared" ref="O47:O55" si="42">K15</f>
        <v>1</v>
      </c>
      <c r="P47" s="95">
        <f t="shared" ref="P47:P55" si="43">D30</f>
        <v>0</v>
      </c>
      <c r="Q47" s="38">
        <f t="shared" ref="Q47:Q55" si="44">(IF(N47=O47,1,LOG(O47,N47)))</f>
        <v>1</v>
      </c>
      <c r="R47" s="101">
        <f t="shared" ref="R47:R55" si="45">O47-N47</f>
        <v>0</v>
      </c>
      <c r="S47" s="23" t="e">
        <f t="shared" ref="S47:S55" si="46">1/(O47-N47)</f>
        <v>#DIV/0!</v>
      </c>
      <c r="T47" s="24"/>
      <c r="U47" s="102"/>
      <c r="V47" s="66"/>
      <c r="W47" s="71"/>
      <c r="X47" s="71"/>
    </row>
    <row r="48" spans="1:42" x14ac:dyDescent="0.25">
      <c r="B48" s="72">
        <f>D16</f>
        <v>3</v>
      </c>
      <c r="C48" s="103">
        <f t="shared" ref="C48:C55" si="47">E16</f>
        <v>145</v>
      </c>
      <c r="D48" s="103">
        <f t="shared" ref="D48:D55" si="48">E31</f>
        <v>145</v>
      </c>
      <c r="E48" s="103">
        <f>C48+D48</f>
        <v>290</v>
      </c>
      <c r="F48" s="103">
        <f t="shared" ref="F48:F55" si="49">F16</f>
        <v>19</v>
      </c>
      <c r="G48" s="103">
        <f t="shared" ref="G48:G55" si="50">F31</f>
        <v>21</v>
      </c>
      <c r="H48" s="103">
        <f t="shared" ref="H48:H55" si="51">F48+G48</f>
        <v>40</v>
      </c>
      <c r="I48" s="104">
        <f t="shared" ref="I48:I55" si="52">H48*C48/E48</f>
        <v>20</v>
      </c>
      <c r="J48" s="104">
        <f t="shared" ref="J48:J55" si="53">H48*D48/E48</f>
        <v>20</v>
      </c>
      <c r="K48" s="105">
        <f t="shared" ref="K48:K55" si="54">I48+J48</f>
        <v>40</v>
      </c>
      <c r="M48" s="62">
        <f t="shared" si="40"/>
        <v>3</v>
      </c>
      <c r="N48" s="100">
        <f t="shared" si="41"/>
        <v>0.85517241379310338</v>
      </c>
      <c r="O48" s="31">
        <f t="shared" si="42"/>
        <v>0.86896551724137927</v>
      </c>
      <c r="P48" s="95">
        <f t="shared" si="43"/>
        <v>3</v>
      </c>
      <c r="Q48" s="22">
        <f t="shared" si="44"/>
        <v>0.89773014558112474</v>
      </c>
      <c r="R48" s="101">
        <f t="shared" si="45"/>
        <v>1.379310344827589E-2</v>
      </c>
      <c r="S48" s="23">
        <f t="shared" si="46"/>
        <v>72.499999999999858</v>
      </c>
      <c r="T48" s="24"/>
      <c r="U48" s="106">
        <f>SQRT((1/(SUM(I48:I48)))+(1/(SUM(J48:J48))))</f>
        <v>0.31622776601683794</v>
      </c>
      <c r="V48" s="107">
        <f t="shared" ref="V48:V55" si="55">Q48</f>
        <v>0.89773014558112474</v>
      </c>
      <c r="W48" s="42">
        <f t="shared" ref="W48:W55" si="56">EXP(LN(Q48)-(1.96*U48))</f>
        <v>0.48302243203647777</v>
      </c>
      <c r="X48" s="42">
        <f t="shared" ref="X48:X55" si="57">EXP(LN(Q48)+(1.96*U48))</f>
        <v>1.6684927258704301</v>
      </c>
    </row>
    <row r="49" spans="2:24" x14ac:dyDescent="0.25">
      <c r="B49" s="72">
        <f t="shared" ref="B49:B55" si="58">D17</f>
        <v>6</v>
      </c>
      <c r="C49" s="103">
        <f t="shared" si="47"/>
        <v>119</v>
      </c>
      <c r="D49" s="103">
        <f t="shared" si="48"/>
        <v>107</v>
      </c>
      <c r="E49" s="103">
        <f t="shared" ref="E49:E55" si="59">C49+D49</f>
        <v>226</v>
      </c>
      <c r="F49" s="103">
        <f t="shared" si="49"/>
        <v>17</v>
      </c>
      <c r="G49" s="103">
        <f t="shared" si="50"/>
        <v>10</v>
      </c>
      <c r="H49" s="103">
        <f t="shared" si="51"/>
        <v>27</v>
      </c>
      <c r="I49" s="104">
        <f t="shared" si="52"/>
        <v>14.216814159292035</v>
      </c>
      <c r="J49" s="104">
        <f t="shared" si="53"/>
        <v>12.783185840707965</v>
      </c>
      <c r="K49" s="105">
        <f t="shared" si="54"/>
        <v>27</v>
      </c>
      <c r="M49" s="62">
        <f t="shared" si="40"/>
        <v>6</v>
      </c>
      <c r="N49" s="100">
        <f t="shared" si="41"/>
        <v>0.7752497582984208</v>
      </c>
      <c r="O49" s="31">
        <f t="shared" si="42"/>
        <v>0.7448275862068966</v>
      </c>
      <c r="P49" s="95">
        <f t="shared" si="43"/>
        <v>6</v>
      </c>
      <c r="Q49" s="22">
        <f t="shared" si="44"/>
        <v>1.1572552829021465</v>
      </c>
      <c r="R49" s="101">
        <f t="shared" si="45"/>
        <v>-3.0422172091524202E-2</v>
      </c>
      <c r="S49" s="23">
        <f t="shared" si="46"/>
        <v>-32.870762711864543</v>
      </c>
      <c r="T49" s="24"/>
      <c r="U49" s="106">
        <f>SQRT((1/(SUM(I48:I49)))+(1/(SUM(J48:J49))))</f>
        <v>0.24439484324852659</v>
      </c>
      <c r="V49" s="107">
        <f t="shared" si="55"/>
        <v>1.1572552829021465</v>
      </c>
      <c r="W49" s="42">
        <f t="shared" si="56"/>
        <v>0.71679683929272842</v>
      </c>
      <c r="X49" s="42">
        <f t="shared" si="57"/>
        <v>1.8683673202666047</v>
      </c>
    </row>
    <row r="50" spans="2:24" x14ac:dyDescent="0.25">
      <c r="B50" s="72">
        <f t="shared" si="58"/>
        <v>9</v>
      </c>
      <c r="C50" s="103">
        <f t="shared" si="47"/>
        <v>91</v>
      </c>
      <c r="D50" s="103">
        <f t="shared" si="48"/>
        <v>88</v>
      </c>
      <c r="E50" s="103">
        <f t="shared" si="59"/>
        <v>179</v>
      </c>
      <c r="F50" s="103">
        <f t="shared" si="49"/>
        <v>3</v>
      </c>
      <c r="G50" s="103">
        <f t="shared" si="50"/>
        <v>10</v>
      </c>
      <c r="H50" s="103">
        <f t="shared" si="51"/>
        <v>13</v>
      </c>
      <c r="I50" s="104">
        <f t="shared" si="52"/>
        <v>6.6089385474860336</v>
      </c>
      <c r="J50" s="104">
        <f t="shared" si="53"/>
        <v>6.3910614525139664</v>
      </c>
      <c r="K50" s="105">
        <f t="shared" si="54"/>
        <v>13</v>
      </c>
      <c r="M50" s="62">
        <f t="shared" si="40"/>
        <v>9</v>
      </c>
      <c r="N50" s="100">
        <f t="shared" si="41"/>
        <v>0.68715319485541848</v>
      </c>
      <c r="O50" s="31">
        <f t="shared" si="42"/>
        <v>0.72027283061765823</v>
      </c>
      <c r="P50" s="95">
        <f t="shared" si="43"/>
        <v>9</v>
      </c>
      <c r="Q50" s="22">
        <f t="shared" si="44"/>
        <v>0.87453874847984692</v>
      </c>
      <c r="R50" s="101">
        <f t="shared" si="45"/>
        <v>3.3119635762239752E-2</v>
      </c>
      <c r="S50" s="23">
        <f t="shared" si="46"/>
        <v>30.19356876925913</v>
      </c>
      <c r="T50" s="24"/>
      <c r="U50" s="106">
        <f>SQRT((1/(SUM(I48:I50)))+(1/(SUM(J48:J50))))</f>
        <v>0.2236544599269028</v>
      </c>
      <c r="V50" s="107">
        <f t="shared" si="55"/>
        <v>0.87453874847984692</v>
      </c>
      <c r="W50" s="42">
        <f t="shared" si="56"/>
        <v>0.56415772198708736</v>
      </c>
      <c r="X50" s="42">
        <f t="shared" si="57"/>
        <v>1.3556812089690804</v>
      </c>
    </row>
    <row r="51" spans="2:24" x14ac:dyDescent="0.25">
      <c r="B51" s="72">
        <f t="shared" si="58"/>
        <v>12</v>
      </c>
      <c r="C51" s="103">
        <f t="shared" si="47"/>
        <v>76</v>
      </c>
      <c r="D51" s="103">
        <f t="shared" si="48"/>
        <v>71</v>
      </c>
      <c r="E51" s="103">
        <f t="shared" si="59"/>
        <v>147</v>
      </c>
      <c r="F51" s="103">
        <f t="shared" si="49"/>
        <v>4</v>
      </c>
      <c r="G51" s="103">
        <f t="shared" si="50"/>
        <v>1</v>
      </c>
      <c r="H51" s="103">
        <f t="shared" si="51"/>
        <v>5</v>
      </c>
      <c r="I51" s="104">
        <f t="shared" si="52"/>
        <v>2.5850340136054424</v>
      </c>
      <c r="J51" s="104">
        <f t="shared" si="53"/>
        <v>2.4149659863945576</v>
      </c>
      <c r="K51" s="105">
        <f t="shared" si="54"/>
        <v>5</v>
      </c>
      <c r="M51" s="62">
        <f t="shared" si="40"/>
        <v>12</v>
      </c>
      <c r="N51" s="100">
        <f t="shared" si="41"/>
        <v>0.67747498084337032</v>
      </c>
      <c r="O51" s="31">
        <f t="shared" si="42"/>
        <v>0.68236373426936048</v>
      </c>
      <c r="P51" s="95">
        <f t="shared" si="43"/>
        <v>12</v>
      </c>
      <c r="Q51" s="22">
        <f t="shared" si="44"/>
        <v>0.98153429063470599</v>
      </c>
      <c r="R51" s="101">
        <f t="shared" si="45"/>
        <v>4.8887534259901555E-3</v>
      </c>
      <c r="S51" s="23">
        <f t="shared" si="46"/>
        <v>204.55112231344796</v>
      </c>
      <c r="T51" s="24"/>
      <c r="U51" s="106">
        <f>SQRT((1/(SUM(I48:I51)))+(1/(SUM(J48:J51))))</f>
        <v>0.21698028836830882</v>
      </c>
      <c r="V51" s="107">
        <f t="shared" si="55"/>
        <v>0.98153429063470599</v>
      </c>
      <c r="W51" s="42">
        <f t="shared" si="56"/>
        <v>0.6415169363478529</v>
      </c>
      <c r="X51" s="42">
        <f t="shared" si="57"/>
        <v>1.5017679333244931</v>
      </c>
    </row>
    <row r="52" spans="2:24" x14ac:dyDescent="0.25">
      <c r="B52" s="72">
        <f t="shared" si="58"/>
        <v>15</v>
      </c>
      <c r="C52" s="103">
        <f t="shared" si="47"/>
        <v>62</v>
      </c>
      <c r="D52" s="103">
        <f t="shared" si="48"/>
        <v>64</v>
      </c>
      <c r="E52" s="103">
        <f t="shared" si="59"/>
        <v>126</v>
      </c>
      <c r="F52" s="103">
        <f t="shared" si="49"/>
        <v>2</v>
      </c>
      <c r="G52" s="103">
        <f t="shared" si="50"/>
        <v>2</v>
      </c>
      <c r="H52" s="103">
        <f t="shared" si="51"/>
        <v>4</v>
      </c>
      <c r="I52" s="104">
        <f t="shared" si="52"/>
        <v>1.9682539682539681</v>
      </c>
      <c r="J52" s="104">
        <f t="shared" si="53"/>
        <v>2.0317460317460316</v>
      </c>
      <c r="K52" s="105">
        <f t="shared" si="54"/>
        <v>4</v>
      </c>
      <c r="M52" s="62">
        <f t="shared" si="40"/>
        <v>15</v>
      </c>
      <c r="N52" s="100">
        <f t="shared" si="41"/>
        <v>0.65630388769201498</v>
      </c>
      <c r="O52" s="31">
        <f t="shared" si="42"/>
        <v>0.66035200090583279</v>
      </c>
      <c r="P52" s="95">
        <f t="shared" si="43"/>
        <v>15</v>
      </c>
      <c r="Q52" s="22">
        <f t="shared" si="44"/>
        <v>0.98539861165773612</v>
      </c>
      <c r="R52" s="101">
        <f t="shared" si="45"/>
        <v>4.0481132138178166E-3</v>
      </c>
      <c r="S52" s="23">
        <f t="shared" si="46"/>
        <v>247.02866426428076</v>
      </c>
      <c r="T52" s="24"/>
      <c r="U52" s="106">
        <f>SQRT((1/(SUM(I48:I52)))+(1/(SUM(J48:J52))))</f>
        <v>0.21204095024350586</v>
      </c>
      <c r="V52" s="107">
        <f t="shared" si="55"/>
        <v>0.98539861165773612</v>
      </c>
      <c r="W52" s="42">
        <f t="shared" si="56"/>
        <v>0.65030792320209074</v>
      </c>
      <c r="X52" s="42">
        <f t="shared" si="57"/>
        <v>1.4931548412877649</v>
      </c>
    </row>
    <row r="53" spans="2:24" x14ac:dyDescent="0.25">
      <c r="B53" s="72">
        <f t="shared" si="58"/>
        <v>18</v>
      </c>
      <c r="C53" s="103">
        <f t="shared" si="47"/>
        <v>51</v>
      </c>
      <c r="D53" s="103">
        <f t="shared" si="48"/>
        <v>51</v>
      </c>
      <c r="E53" s="103">
        <f t="shared" si="59"/>
        <v>102</v>
      </c>
      <c r="F53" s="103">
        <f t="shared" si="49"/>
        <v>2</v>
      </c>
      <c r="G53" s="103">
        <f t="shared" si="50"/>
        <v>2</v>
      </c>
      <c r="H53" s="103">
        <f t="shared" si="51"/>
        <v>4</v>
      </c>
      <c r="I53" s="104">
        <f t="shared" si="52"/>
        <v>2</v>
      </c>
      <c r="J53" s="104">
        <f t="shared" si="53"/>
        <v>2</v>
      </c>
      <c r="K53" s="105">
        <f t="shared" si="54"/>
        <v>4</v>
      </c>
      <c r="M53" s="62">
        <f t="shared" si="40"/>
        <v>18</v>
      </c>
      <c r="N53" s="100">
        <f t="shared" si="41"/>
        <v>0.63056648033154383</v>
      </c>
      <c r="O53" s="31">
        <f t="shared" si="42"/>
        <v>0.63445584400756483</v>
      </c>
      <c r="P53" s="95">
        <f t="shared" si="43"/>
        <v>18</v>
      </c>
      <c r="Q53" s="22">
        <f t="shared" si="44"/>
        <v>0.98666533677643919</v>
      </c>
      <c r="R53" s="101">
        <f t="shared" si="45"/>
        <v>3.889363676020996E-3</v>
      </c>
      <c r="S53" s="23">
        <f t="shared" si="46"/>
        <v>257.11146688731549</v>
      </c>
      <c r="T53" s="24"/>
      <c r="U53" s="106">
        <f>SQRT((1/(SUM(I48:I53)))+(1/(SUM(J48:J53))))</f>
        <v>0.20742740590837355</v>
      </c>
      <c r="V53" s="107">
        <f t="shared" si="55"/>
        <v>0.98666533677643919</v>
      </c>
      <c r="W53" s="42">
        <f t="shared" si="56"/>
        <v>0.65705859171905268</v>
      </c>
      <c r="X53" s="42">
        <f t="shared" si="57"/>
        <v>1.4816159457700542</v>
      </c>
    </row>
    <row r="54" spans="2:24" x14ac:dyDescent="0.25">
      <c r="B54" s="72">
        <f t="shared" si="58"/>
        <v>21</v>
      </c>
      <c r="C54" s="103">
        <f t="shared" si="47"/>
        <v>36</v>
      </c>
      <c r="D54" s="103">
        <f t="shared" si="48"/>
        <v>39</v>
      </c>
      <c r="E54" s="103">
        <f t="shared" si="59"/>
        <v>75</v>
      </c>
      <c r="F54" s="103">
        <f t="shared" si="49"/>
        <v>1</v>
      </c>
      <c r="G54" s="103">
        <f t="shared" si="50"/>
        <v>1</v>
      </c>
      <c r="H54" s="103">
        <f t="shared" si="51"/>
        <v>2</v>
      </c>
      <c r="I54" s="104">
        <f t="shared" si="52"/>
        <v>0.96</v>
      </c>
      <c r="J54" s="104">
        <f t="shared" si="53"/>
        <v>1.04</v>
      </c>
      <c r="K54" s="105">
        <f t="shared" si="54"/>
        <v>2</v>
      </c>
      <c r="M54" s="62">
        <f t="shared" si="40"/>
        <v>21</v>
      </c>
      <c r="N54" s="100">
        <f t="shared" si="41"/>
        <v>0.61439810904099146</v>
      </c>
      <c r="O54" s="31">
        <f t="shared" si="42"/>
        <v>0.61683207056291023</v>
      </c>
      <c r="P54" s="95">
        <f t="shared" si="43"/>
        <v>21</v>
      </c>
      <c r="Q54" s="22">
        <f t="shared" si="44"/>
        <v>0.99188336469225835</v>
      </c>
      <c r="R54" s="101">
        <f t="shared" si="45"/>
        <v>2.4339615219187705E-3</v>
      </c>
      <c r="S54" s="23">
        <f t="shared" si="46"/>
        <v>410.85283846708791</v>
      </c>
      <c r="T54" s="24"/>
      <c r="U54" s="106">
        <f>SQRT((1/(SUM(I48:I54)))+(1/(SUM(J48:J54))))</f>
        <v>0.2052276902209037</v>
      </c>
      <c r="V54" s="107">
        <f t="shared" si="55"/>
        <v>0.99188336469225835</v>
      </c>
      <c r="W54" s="42">
        <f t="shared" si="56"/>
        <v>0.66338747851700597</v>
      </c>
      <c r="X54" s="42">
        <f t="shared" si="57"/>
        <v>1.483043682634138</v>
      </c>
    </row>
    <row r="55" spans="2:24" x14ac:dyDescent="0.25">
      <c r="B55" s="72">
        <f t="shared" si="58"/>
        <v>24</v>
      </c>
      <c r="C55" s="103">
        <f t="shared" si="47"/>
        <v>26</v>
      </c>
      <c r="D55" s="103">
        <f t="shared" si="48"/>
        <v>30</v>
      </c>
      <c r="E55" s="103">
        <f t="shared" si="59"/>
        <v>56</v>
      </c>
      <c r="F55" s="103">
        <f t="shared" si="49"/>
        <v>1</v>
      </c>
      <c r="G55" s="103">
        <f t="shared" si="50"/>
        <v>0</v>
      </c>
      <c r="H55" s="103">
        <f t="shared" si="51"/>
        <v>1</v>
      </c>
      <c r="I55" s="104">
        <f t="shared" si="52"/>
        <v>0.4642857142857143</v>
      </c>
      <c r="J55" s="104">
        <f t="shared" si="53"/>
        <v>0.5357142857142857</v>
      </c>
      <c r="K55" s="105">
        <f t="shared" si="54"/>
        <v>1</v>
      </c>
      <c r="M55" s="62">
        <f t="shared" si="40"/>
        <v>24</v>
      </c>
      <c r="N55" s="100">
        <f t="shared" si="41"/>
        <v>0.61439810904099146</v>
      </c>
      <c r="O55" s="31">
        <f t="shared" si="42"/>
        <v>0.59310776015664446</v>
      </c>
      <c r="P55" s="95">
        <f t="shared" si="43"/>
        <v>24</v>
      </c>
      <c r="Q55" s="22">
        <f t="shared" si="44"/>
        <v>1.0724001638513974</v>
      </c>
      <c r="R55" s="101">
        <f t="shared" si="45"/>
        <v>-2.1290348884346999E-2</v>
      </c>
      <c r="S55" s="23">
        <f t="shared" si="46"/>
        <v>-46.969638939792844</v>
      </c>
      <c r="T55" s="150"/>
      <c r="U55" s="106">
        <f>SQRT((1/(SUM(I48:I55)))+(1/(SUM(J48:J55))))</f>
        <v>0.20415273806802722</v>
      </c>
      <c r="V55" s="107">
        <f t="shared" si="55"/>
        <v>1.0724001638513974</v>
      </c>
      <c r="W55" s="42">
        <f t="shared" si="56"/>
        <v>0.71875115030735293</v>
      </c>
      <c r="X55" s="42">
        <f t="shared" si="57"/>
        <v>1.6000560290397059</v>
      </c>
    </row>
    <row r="56" spans="2:24" x14ac:dyDescent="0.25">
      <c r="B56" s="108"/>
      <c r="C56" s="109"/>
      <c r="D56" s="109"/>
      <c r="E56" s="109"/>
      <c r="F56" s="110">
        <f>SUM(F48:F55)</f>
        <v>49</v>
      </c>
      <c r="G56" s="110">
        <f>SUM(G48:G55)</f>
        <v>47</v>
      </c>
      <c r="H56" s="110">
        <f>SUM(H48:H55)</f>
        <v>96</v>
      </c>
      <c r="I56" s="111">
        <f>SUM(I48:I55)</f>
        <v>48.803326402923197</v>
      </c>
      <c r="J56" s="111">
        <f>SUM(J48:J55)</f>
        <v>47.196673597076803</v>
      </c>
      <c r="K56" s="112">
        <f>I56+J56</f>
        <v>96</v>
      </c>
      <c r="M56" s="113"/>
      <c r="N56" s="113"/>
      <c r="O56" s="113"/>
      <c r="P56" s="27"/>
      <c r="Q56" s="27"/>
    </row>
    <row r="57" spans="2:24" x14ac:dyDescent="0.25">
      <c r="B57" s="113"/>
      <c r="C57" s="113"/>
      <c r="D57" s="113"/>
      <c r="E57" s="113"/>
      <c r="F57" s="113"/>
      <c r="G57" s="113"/>
      <c r="H57" s="113"/>
      <c r="I57" s="114"/>
      <c r="J57" s="113"/>
      <c r="K57" s="113"/>
      <c r="M57" s="113"/>
      <c r="N57" s="113"/>
      <c r="O57" s="113"/>
      <c r="P57" s="27"/>
      <c r="Q57" s="27"/>
    </row>
    <row r="58" spans="2:24" x14ac:dyDescent="0.25">
      <c r="B58" s="115" t="s">
        <v>4</v>
      </c>
      <c r="C58" s="116">
        <f>((F56-I56)^2)/I56</f>
        <v>7.925792489589746E-4</v>
      </c>
      <c r="D58" s="117"/>
      <c r="E58" s="118">
        <f>((G56-J56)^2)/J56</f>
        <v>8.1955995707130294E-4</v>
      </c>
      <c r="F58" s="117"/>
      <c r="G58" s="119">
        <f>C58+E58</f>
        <v>1.6121392060302775E-3</v>
      </c>
      <c r="H58" s="61" t="s">
        <v>7</v>
      </c>
      <c r="I58" s="117"/>
      <c r="J58" s="120" t="s">
        <v>8</v>
      </c>
      <c r="K58" s="7">
        <f>CHIDIST(G58,1)</f>
        <v>0.96797238100693483</v>
      </c>
      <c r="N58" s="113"/>
      <c r="O58" s="113"/>
      <c r="P58" s="27"/>
      <c r="Q58" s="27"/>
    </row>
    <row r="59" spans="2:24" x14ac:dyDescent="0.25">
      <c r="B59" s="113"/>
      <c r="C59" s="113"/>
      <c r="D59" s="113"/>
      <c r="E59" s="113"/>
      <c r="F59" s="113"/>
      <c r="G59" s="113"/>
      <c r="H59" s="121"/>
      <c r="I59" s="113"/>
      <c r="J59" s="113"/>
      <c r="K59" s="113"/>
      <c r="L59" s="10" t="s">
        <v>94</v>
      </c>
      <c r="N59" s="113"/>
      <c r="O59" s="113"/>
      <c r="P59" s="27"/>
      <c r="Q59" s="27"/>
    </row>
    <row r="60" spans="2:24" x14ac:dyDescent="0.25">
      <c r="B60" s="113"/>
      <c r="C60" s="113"/>
      <c r="D60" s="113"/>
      <c r="E60" s="113"/>
      <c r="F60" s="113"/>
      <c r="G60" s="113"/>
      <c r="H60" s="122"/>
      <c r="I60" s="5" t="s">
        <v>5</v>
      </c>
      <c r="J60" s="6">
        <f>(F56/I56)/(G56/J56)</f>
        <v>1.008231329972763</v>
      </c>
      <c r="L60" s="123"/>
      <c r="M60" s="113"/>
      <c r="O60" s="113"/>
      <c r="P60" s="27"/>
      <c r="Q60" s="27"/>
    </row>
    <row r="62" spans="2:24" x14ac:dyDescent="0.25">
      <c r="I62" s="113"/>
      <c r="J62" s="113"/>
    </row>
    <row r="63" spans="2:24" x14ac:dyDescent="0.25">
      <c r="I63" s="113"/>
      <c r="J63" s="113"/>
      <c r="K63" s="113"/>
      <c r="L63" s="113"/>
      <c r="M63" s="113"/>
    </row>
    <row r="64" spans="2:24" x14ac:dyDescent="0.25">
      <c r="I64" s="113"/>
      <c r="J64" s="113"/>
      <c r="K64" s="113"/>
    </row>
    <row r="65" spans="1:48" x14ac:dyDescent="0.25">
      <c r="B65" s="4"/>
      <c r="I65" s="113"/>
      <c r="J65" s="113"/>
      <c r="K65" s="113"/>
      <c r="L65" s="113"/>
    </row>
    <row r="67" spans="1:48" x14ac:dyDescent="0.25">
      <c r="B67" s="85"/>
      <c r="I67" s="113"/>
      <c r="J67" s="113"/>
      <c r="K67" s="113"/>
      <c r="L67" s="113"/>
      <c r="M67" s="113"/>
      <c r="N67" s="113"/>
      <c r="O67" s="113"/>
    </row>
    <row r="68" spans="1:48" x14ac:dyDescent="0.25">
      <c r="B68" s="85"/>
      <c r="I68" s="113"/>
      <c r="J68" s="113"/>
      <c r="K68" s="113"/>
      <c r="L68" s="113"/>
      <c r="M68" s="113"/>
      <c r="N68" s="113"/>
      <c r="O68" s="113"/>
    </row>
    <row r="69" spans="1:48" x14ac:dyDescent="0.25">
      <c r="B69" s="85"/>
      <c r="I69" s="113"/>
      <c r="J69" s="113"/>
      <c r="K69" s="113"/>
      <c r="L69" s="113"/>
      <c r="M69" s="113"/>
      <c r="S69" s="124"/>
      <c r="T69" s="124"/>
    </row>
    <row r="70" spans="1:48" x14ac:dyDescent="0.25">
      <c r="B70" s="85"/>
      <c r="I70" s="113"/>
      <c r="J70" s="113"/>
      <c r="K70" s="113"/>
      <c r="L70" s="113"/>
      <c r="M70" s="113"/>
      <c r="S70" s="124"/>
      <c r="T70" s="124"/>
    </row>
    <row r="71" spans="1:48" x14ac:dyDescent="0.25">
      <c r="B71" s="85"/>
      <c r="I71" s="113"/>
      <c r="J71" s="113"/>
      <c r="K71" s="113"/>
      <c r="L71" s="113"/>
      <c r="M71" s="113"/>
      <c r="S71" s="124"/>
      <c r="T71" s="124"/>
    </row>
    <row r="72" spans="1:48" x14ac:dyDescent="0.25">
      <c r="B72" s="85"/>
      <c r="I72" s="113"/>
      <c r="J72" s="113"/>
      <c r="K72" s="113"/>
      <c r="L72" s="113"/>
      <c r="M72" s="113"/>
      <c r="N72" s="113"/>
      <c r="O72" s="113"/>
      <c r="P72" s="113"/>
      <c r="Q72" s="113"/>
      <c r="R72" s="113"/>
      <c r="S72" s="124"/>
      <c r="T72" s="124"/>
    </row>
    <row r="73" spans="1:48" x14ac:dyDescent="0.25">
      <c r="B73" s="85"/>
      <c r="I73" s="113"/>
      <c r="J73" s="113"/>
      <c r="K73" s="113"/>
      <c r="L73" s="113"/>
      <c r="M73" s="113"/>
      <c r="N73" s="113"/>
      <c r="O73" s="113"/>
      <c r="P73" s="113"/>
      <c r="Q73" s="113"/>
      <c r="R73" s="113"/>
      <c r="S73" s="124"/>
      <c r="T73" s="124"/>
    </row>
    <row r="74" spans="1:48" x14ac:dyDescent="0.25">
      <c r="B74" s="85"/>
      <c r="I74" s="113"/>
      <c r="J74" s="113"/>
      <c r="K74" s="113"/>
      <c r="L74" s="113"/>
      <c r="M74" s="113"/>
      <c r="N74" s="113"/>
      <c r="O74" s="113"/>
      <c r="P74" s="113"/>
      <c r="Q74" s="113"/>
      <c r="R74" s="113"/>
      <c r="S74" s="124"/>
      <c r="T74" s="124"/>
    </row>
    <row r="75" spans="1:48" ht="14.5" x14ac:dyDescent="0.25">
      <c r="A75" s="64"/>
      <c r="D75" s="58"/>
      <c r="I75" s="113"/>
      <c r="J75" s="113"/>
      <c r="K75" s="113"/>
      <c r="L75" s="113"/>
      <c r="M75" s="113"/>
      <c r="N75" s="113"/>
      <c r="O75" s="113"/>
      <c r="P75" s="113"/>
      <c r="Q75" s="113"/>
      <c r="R75" s="113"/>
      <c r="S75" s="124"/>
      <c r="T75" s="124"/>
    </row>
    <row r="76" spans="1:48" ht="13.5" thickBot="1" x14ac:dyDescent="0.3">
      <c r="A76" s="65"/>
      <c r="D76" s="58"/>
      <c r="I76" s="113"/>
      <c r="J76" s="113"/>
      <c r="K76" s="113"/>
      <c r="L76" s="113"/>
      <c r="M76" s="113"/>
      <c r="N76" s="113"/>
      <c r="O76" s="113"/>
      <c r="P76" s="113"/>
      <c r="Q76" s="113"/>
    </row>
    <row r="77" spans="1:48" ht="43.5" customHeight="1" thickBot="1" x14ac:dyDescent="0.3">
      <c r="A77" s="213" t="s">
        <v>96</v>
      </c>
      <c r="B77" s="214"/>
      <c r="C77" s="214"/>
      <c r="D77" s="214"/>
      <c r="E77" s="214"/>
      <c r="F77" s="214"/>
      <c r="G77" s="214"/>
      <c r="H77" s="214"/>
      <c r="I77" s="214"/>
      <c r="J77" s="214"/>
      <c r="K77" s="214"/>
      <c r="L77" s="214"/>
      <c r="M77" s="214"/>
      <c r="N77" s="214"/>
      <c r="O77" s="214"/>
      <c r="P77" s="214"/>
      <c r="Q77" s="214"/>
      <c r="R77" s="214"/>
      <c r="S77" s="214"/>
      <c r="T77" s="215"/>
      <c r="V77" s="216" t="s">
        <v>59</v>
      </c>
      <c r="W77" s="217"/>
      <c r="Y77" s="227" t="s">
        <v>95</v>
      </c>
      <c r="Z77" s="228"/>
      <c r="AA77" s="228"/>
      <c r="AB77" s="228"/>
      <c r="AC77" s="228"/>
      <c r="AD77" s="228"/>
      <c r="AE77" s="228"/>
      <c r="AF77" s="228"/>
      <c r="AG77" s="228"/>
      <c r="AH77" s="228"/>
      <c r="AI77" s="228"/>
      <c r="AJ77" s="228"/>
      <c r="AK77" s="228"/>
      <c r="AL77" s="228"/>
      <c r="AM77" s="228"/>
      <c r="AN77" s="228"/>
      <c r="AO77" s="228"/>
      <c r="AP77" s="228"/>
      <c r="AQ77" s="228"/>
      <c r="AR77" s="228"/>
      <c r="AS77" s="229"/>
      <c r="AU77" s="218" t="s">
        <v>45</v>
      </c>
      <c r="AV77" s="219"/>
    </row>
    <row r="78" spans="1:48" ht="42" customHeight="1" x14ac:dyDescent="0.25">
      <c r="A78" s="33" t="s">
        <v>97</v>
      </c>
      <c r="E78" s="67"/>
      <c r="F78" s="68"/>
      <c r="H78" s="11"/>
      <c r="J78" s="220" t="s">
        <v>35</v>
      </c>
      <c r="K78" s="221"/>
      <c r="M78" s="209" t="s">
        <v>61</v>
      </c>
      <c r="N78" s="210"/>
      <c r="O78" s="33"/>
      <c r="Q78" s="33"/>
      <c r="R78" s="125"/>
      <c r="S78" s="211" t="s">
        <v>55</v>
      </c>
      <c r="T78" s="212"/>
      <c r="U78" s="63"/>
      <c r="V78" s="222" t="s">
        <v>64</v>
      </c>
      <c r="W78" s="224" t="s">
        <v>58</v>
      </c>
      <c r="X78" s="63"/>
      <c r="Z78" s="126" t="s">
        <v>17</v>
      </c>
      <c r="AA78" s="127" t="s">
        <v>18</v>
      </c>
      <c r="AU78" s="222" t="s">
        <v>47</v>
      </c>
      <c r="AV78" s="226" t="s">
        <v>46</v>
      </c>
    </row>
    <row r="79" spans="1:48" ht="74.5" customHeight="1" x14ac:dyDescent="0.25">
      <c r="A79" s="43" t="s">
        <v>22</v>
      </c>
      <c r="B79" s="4" t="s">
        <v>23</v>
      </c>
      <c r="C79" s="1" t="s">
        <v>21</v>
      </c>
      <c r="D79" s="44" t="s">
        <v>24</v>
      </c>
      <c r="E79" s="1" t="s">
        <v>33</v>
      </c>
      <c r="F79" s="2" t="s">
        <v>25</v>
      </c>
      <c r="G79" s="2" t="s">
        <v>26</v>
      </c>
      <c r="H79" s="29" t="s">
        <v>78</v>
      </c>
      <c r="I79" s="2" t="s">
        <v>27</v>
      </c>
      <c r="J79" s="39" t="s">
        <v>36</v>
      </c>
      <c r="K79" s="45" t="s">
        <v>37</v>
      </c>
      <c r="M79" s="46" t="s">
        <v>63</v>
      </c>
      <c r="N79" s="46" t="s">
        <v>62</v>
      </c>
      <c r="P79" s="57" t="s">
        <v>65</v>
      </c>
      <c r="Q79" s="25" t="s">
        <v>29</v>
      </c>
      <c r="R79" s="36" t="s">
        <v>30</v>
      </c>
      <c r="S79" s="57" t="s">
        <v>57</v>
      </c>
      <c r="T79" s="57" t="s">
        <v>56</v>
      </c>
      <c r="U79" s="63"/>
      <c r="V79" s="223"/>
      <c r="W79" s="225"/>
      <c r="X79" s="63"/>
      <c r="Y79" s="16" t="s">
        <v>9</v>
      </c>
      <c r="Z79" s="48" t="s">
        <v>87</v>
      </c>
      <c r="AA79" s="49" t="s">
        <v>88</v>
      </c>
      <c r="AH79" s="230" t="s">
        <v>60</v>
      </c>
      <c r="AI79" s="231"/>
      <c r="AJ79" s="231"/>
      <c r="AK79" s="231"/>
      <c r="AL79" s="231"/>
      <c r="AM79" s="231"/>
      <c r="AN79" s="231"/>
      <c r="AO79" s="232"/>
      <c r="AR79" s="187" t="s">
        <v>83</v>
      </c>
      <c r="AS79" s="188" t="s">
        <v>84</v>
      </c>
      <c r="AU79" s="223"/>
      <c r="AV79" s="224"/>
    </row>
    <row r="80" spans="1:48" x14ac:dyDescent="0.25">
      <c r="A80" s="71">
        <v>0</v>
      </c>
      <c r="B80" s="71">
        <v>0</v>
      </c>
      <c r="C80" s="66"/>
      <c r="D80" s="72">
        <v>0</v>
      </c>
      <c r="E80" s="34">
        <f>H80</f>
        <v>145</v>
      </c>
      <c r="F80" s="3">
        <v>0</v>
      </c>
      <c r="G80" s="3">
        <v>0</v>
      </c>
      <c r="H80" s="53">
        <v>145</v>
      </c>
      <c r="I80" s="73">
        <f>F80/E80</f>
        <v>0</v>
      </c>
      <c r="J80" s="31">
        <f>1-I80</f>
        <v>1</v>
      </c>
      <c r="K80" s="31">
        <f>J80</f>
        <v>1</v>
      </c>
      <c r="L80" s="66"/>
      <c r="M80" s="128"/>
      <c r="N80" s="129"/>
      <c r="P80" s="130">
        <f>H80/H80</f>
        <v>1</v>
      </c>
      <c r="R80" s="63"/>
      <c r="T80" s="63"/>
      <c r="U80" s="63"/>
      <c r="V80" s="127"/>
      <c r="W80" s="33"/>
      <c r="X80" s="63"/>
      <c r="Y80" s="85">
        <f t="shared" ref="Y80:Y88" si="60">D80</f>
        <v>0</v>
      </c>
      <c r="Z80" s="17">
        <f t="shared" ref="Z80:Z88" si="61">P80</f>
        <v>1</v>
      </c>
      <c r="AA80" s="18">
        <f t="shared" ref="AA80:AA88" si="62">K80</f>
        <v>1</v>
      </c>
      <c r="AD80" s="27"/>
      <c r="AE80" s="27"/>
      <c r="AH80" s="166" t="s">
        <v>14</v>
      </c>
      <c r="AI80" s="167" t="s">
        <v>76</v>
      </c>
      <c r="AJ80" s="167" t="s">
        <v>76</v>
      </c>
      <c r="AK80" s="182" t="e">
        <f>AI80-AJ80</f>
        <v>#VALUE!</v>
      </c>
      <c r="AL80" s="183">
        <f>Y81-Y80</f>
        <v>3</v>
      </c>
      <c r="AM80" s="168"/>
      <c r="AN80" s="35" t="s">
        <v>31</v>
      </c>
      <c r="AO80" s="177"/>
      <c r="AQ80" s="15" t="s">
        <v>32</v>
      </c>
      <c r="AR80" s="50" t="s">
        <v>98</v>
      </c>
      <c r="AS80" s="51">
        <f>AO85</f>
        <v>9.7500000000000018</v>
      </c>
      <c r="AU80" s="50" t="s">
        <v>77</v>
      </c>
      <c r="AV80" s="51">
        <f>AS80-AS98</f>
        <v>1.0147058823529438</v>
      </c>
    </row>
    <row r="81" spans="1:48" x14ac:dyDescent="0.25">
      <c r="A81" s="74">
        <v>7</v>
      </c>
      <c r="B81" s="74">
        <f>B80+F81</f>
        <v>19</v>
      </c>
      <c r="C81" s="75">
        <f>D80</f>
        <v>0</v>
      </c>
      <c r="D81" s="72">
        <v>3</v>
      </c>
      <c r="E81" s="72">
        <f>H80</f>
        <v>145</v>
      </c>
      <c r="F81" s="34">
        <f>E81-H81-G81</f>
        <v>19</v>
      </c>
      <c r="G81" s="72">
        <f>A81-A80</f>
        <v>7</v>
      </c>
      <c r="H81" s="53">
        <v>119</v>
      </c>
      <c r="I81" s="76">
        <f>F81/E81</f>
        <v>0.1310344827586207</v>
      </c>
      <c r="J81" s="31">
        <f>1-I81</f>
        <v>0.86896551724137927</v>
      </c>
      <c r="K81" s="31">
        <f>J81*K80</f>
        <v>0.86896551724137927</v>
      </c>
      <c r="L81" s="66"/>
      <c r="M81" s="131">
        <f t="shared" ref="M81:M88" si="63">AVERAGE(K80:K81)*(D81-D80)</f>
        <v>2.8034482758620687</v>
      </c>
      <c r="N81" s="50">
        <f>M81</f>
        <v>2.8034482758620687</v>
      </c>
      <c r="O81" s="132">
        <f t="shared" ref="O81:O88" si="64">D81</f>
        <v>3</v>
      </c>
      <c r="P81" s="130">
        <f>H81/H80</f>
        <v>0.82068965517241377</v>
      </c>
      <c r="Q81" s="133">
        <f t="shared" ref="Q81:Q88" si="65">AVERAGE(H80:H81)</f>
        <v>132</v>
      </c>
      <c r="R81" s="133">
        <f t="shared" ref="R81:R88" si="66">Q81*(D81-D80)</f>
        <v>396</v>
      </c>
      <c r="S81" s="134">
        <f>R81/E80</f>
        <v>2.7310344827586208</v>
      </c>
      <c r="T81" s="134">
        <f>S81</f>
        <v>2.7310344827586208</v>
      </c>
      <c r="U81" s="135">
        <f>D81</f>
        <v>3</v>
      </c>
      <c r="V81" s="50">
        <f t="shared" ref="V81:V88" si="67">N81-N99</f>
        <v>2.0689655172413612E-2</v>
      </c>
      <c r="W81" s="136">
        <f t="shared" ref="W81:W88" si="68">T81-T99</f>
        <v>0.12413793103448301</v>
      </c>
      <c r="X81" s="63"/>
      <c r="Y81" s="85">
        <f t="shared" si="60"/>
        <v>3</v>
      </c>
      <c r="Z81" s="17">
        <f t="shared" si="61"/>
        <v>0.82068965517241377</v>
      </c>
      <c r="AA81" s="18">
        <f t="shared" si="62"/>
        <v>0.86896551724137927</v>
      </c>
      <c r="AC81" s="137"/>
      <c r="AD81" s="27"/>
      <c r="AE81" s="27"/>
      <c r="AH81" s="169"/>
      <c r="AI81" s="186" t="str">
        <f>AI80</f>
        <v>No alcan</v>
      </c>
      <c r="AJ81" s="186">
        <v>0.5</v>
      </c>
      <c r="AK81" s="184" t="e">
        <f>AI81-AJ81</f>
        <v>#VALUE!</v>
      </c>
      <c r="AL81" s="185" t="e">
        <f>AK81*AL80/AK80</f>
        <v>#VALUE!</v>
      </c>
      <c r="AM81" s="170"/>
      <c r="AN81" s="171" t="s">
        <v>11</v>
      </c>
      <c r="AO81" s="172" t="e">
        <f>AO80+AL81</f>
        <v>#VALUE!</v>
      </c>
      <c r="AQ81" s="15" t="s">
        <v>12</v>
      </c>
      <c r="AR81" s="52">
        <f>AO82</f>
        <v>10</v>
      </c>
      <c r="AS81" s="53">
        <f t="shared" ref="AS81:AS82" si="69">AO86</f>
        <v>72.5</v>
      </c>
      <c r="AV81" s="85"/>
    </row>
    <row r="82" spans="1:48" x14ac:dyDescent="0.25">
      <c r="A82" s="71">
        <v>18</v>
      </c>
      <c r="B82" s="74">
        <f t="shared" ref="B82:B88" si="70">B81+F82</f>
        <v>36</v>
      </c>
      <c r="C82" s="75">
        <f t="shared" ref="C82:C88" si="71">D81</f>
        <v>3</v>
      </c>
      <c r="D82" s="72">
        <v>6</v>
      </c>
      <c r="E82" s="72">
        <f t="shared" ref="E82:E88" si="72">H81</f>
        <v>119</v>
      </c>
      <c r="F82" s="34">
        <f t="shared" ref="F82:F88" si="73">E82-H82-G82</f>
        <v>17</v>
      </c>
      <c r="G82" s="72">
        <f t="shared" ref="G82:G88" si="74">A82-A81</f>
        <v>11</v>
      </c>
      <c r="H82" s="53">
        <v>91</v>
      </c>
      <c r="I82" s="76">
        <f t="shared" ref="I82:I88" si="75">F82/E82</f>
        <v>0.14285714285714285</v>
      </c>
      <c r="J82" s="31">
        <f t="shared" ref="J82:J88" si="76">1-I82</f>
        <v>0.85714285714285721</v>
      </c>
      <c r="K82" s="31">
        <f t="shared" ref="K82:K88" si="77">J82*K81</f>
        <v>0.7448275862068966</v>
      </c>
      <c r="L82" s="66"/>
      <c r="M82" s="131">
        <f t="shared" si="63"/>
        <v>2.420689655172414</v>
      </c>
      <c r="N82" s="50">
        <f t="shared" ref="N82:N88" si="78">M82+N81</f>
        <v>5.2241379310344822</v>
      </c>
      <c r="O82" s="132">
        <f t="shared" si="64"/>
        <v>6</v>
      </c>
      <c r="P82" s="130">
        <f>H82/H80</f>
        <v>0.62758620689655176</v>
      </c>
      <c r="Q82" s="133">
        <f t="shared" si="65"/>
        <v>105</v>
      </c>
      <c r="R82" s="133">
        <f t="shared" si="66"/>
        <v>315</v>
      </c>
      <c r="S82" s="134">
        <f>R82/E80</f>
        <v>2.1724137931034484</v>
      </c>
      <c r="T82" s="134">
        <f>S82+T81</f>
        <v>4.9034482758620692</v>
      </c>
      <c r="U82" s="135">
        <f t="shared" ref="U82:U88" si="79">D82</f>
        <v>6</v>
      </c>
      <c r="V82" s="50">
        <f t="shared" si="67"/>
        <v>-4.253947792459023E-3</v>
      </c>
      <c r="W82" s="136">
        <f t="shared" si="68"/>
        <v>0.27931034482758665</v>
      </c>
      <c r="X82" s="63"/>
      <c r="Y82" s="85">
        <f t="shared" si="60"/>
        <v>6</v>
      </c>
      <c r="Z82" s="17">
        <f t="shared" si="61"/>
        <v>0.62758620689655176</v>
      </c>
      <c r="AA82" s="18">
        <f t="shared" si="62"/>
        <v>0.7448275862068966</v>
      </c>
      <c r="AD82" s="27"/>
      <c r="AE82" s="27"/>
      <c r="AH82" s="158" t="s">
        <v>15</v>
      </c>
      <c r="AI82" s="190">
        <v>0</v>
      </c>
      <c r="AJ82" s="190">
        <v>0</v>
      </c>
      <c r="AK82" s="178">
        <f>AI82-AJ82</f>
        <v>0</v>
      </c>
      <c r="AL82" s="179">
        <f>AL80</f>
        <v>3</v>
      </c>
      <c r="AM82" s="170"/>
      <c r="AN82" s="171" t="s">
        <v>12</v>
      </c>
      <c r="AO82" s="173">
        <f>H88</f>
        <v>10</v>
      </c>
      <c r="AQ82" s="15" t="s">
        <v>13</v>
      </c>
      <c r="AR82" s="54">
        <f>AO83</f>
        <v>6.8965517241379309E-2</v>
      </c>
      <c r="AS82" s="55">
        <f t="shared" si="69"/>
        <v>0.5</v>
      </c>
      <c r="AV82" s="85"/>
    </row>
    <row r="83" spans="1:48" x14ac:dyDescent="0.25">
      <c r="A83" s="74">
        <v>30</v>
      </c>
      <c r="B83" s="74">
        <f t="shared" si="70"/>
        <v>39</v>
      </c>
      <c r="C83" s="75">
        <f t="shared" si="71"/>
        <v>6</v>
      </c>
      <c r="D83" s="72">
        <v>9</v>
      </c>
      <c r="E83" s="72">
        <f t="shared" si="72"/>
        <v>91</v>
      </c>
      <c r="F83" s="34">
        <f t="shared" si="73"/>
        <v>3</v>
      </c>
      <c r="G83" s="72">
        <f t="shared" si="74"/>
        <v>12</v>
      </c>
      <c r="H83" s="53">
        <v>76</v>
      </c>
      <c r="I83" s="76">
        <f t="shared" si="75"/>
        <v>3.2967032967032968E-2</v>
      </c>
      <c r="J83" s="31">
        <f t="shared" si="76"/>
        <v>0.96703296703296704</v>
      </c>
      <c r="K83" s="31">
        <f t="shared" si="77"/>
        <v>0.72027283061765823</v>
      </c>
      <c r="L83" s="66"/>
      <c r="M83" s="131">
        <f t="shared" si="63"/>
        <v>2.1976506252368324</v>
      </c>
      <c r="N83" s="50">
        <f t="shared" si="78"/>
        <v>7.4217885562713146</v>
      </c>
      <c r="O83" s="132">
        <f t="shared" si="64"/>
        <v>9</v>
      </c>
      <c r="P83" s="130">
        <f>H83/H80</f>
        <v>0.52413793103448281</v>
      </c>
      <c r="Q83" s="133">
        <f t="shared" si="65"/>
        <v>83.5</v>
      </c>
      <c r="R83" s="133">
        <f t="shared" si="66"/>
        <v>250.5</v>
      </c>
      <c r="S83" s="134">
        <f>R83/E80</f>
        <v>1.7275862068965517</v>
      </c>
      <c r="T83" s="134">
        <f t="shared" ref="T83:T88" si="80">S83+T82</f>
        <v>6.6310344827586212</v>
      </c>
      <c r="U83" s="135">
        <f t="shared" si="79"/>
        <v>9</v>
      </c>
      <c r="V83" s="50">
        <f t="shared" si="67"/>
        <v>-2.0775228638569843E-4</v>
      </c>
      <c r="W83" s="136">
        <f t="shared" si="68"/>
        <v>0.36206896551724199</v>
      </c>
      <c r="X83" s="63"/>
      <c r="Y83" s="85">
        <f t="shared" si="60"/>
        <v>9</v>
      </c>
      <c r="Z83" s="17">
        <f t="shared" si="61"/>
        <v>0.52413793103448281</v>
      </c>
      <c r="AA83" s="18">
        <f t="shared" si="62"/>
        <v>0.72027283061765823</v>
      </c>
      <c r="AD83" s="27"/>
      <c r="AE83" s="27"/>
      <c r="AH83" s="19"/>
      <c r="AI83" s="20"/>
      <c r="AJ83" s="20"/>
      <c r="AK83" s="180" t="e">
        <f>AK82*AL83/AL82</f>
        <v>#VALUE!</v>
      </c>
      <c r="AL83" s="181" t="e">
        <f>AL81</f>
        <v>#VALUE!</v>
      </c>
      <c r="AM83" s="174"/>
      <c r="AN83" s="175" t="s">
        <v>13</v>
      </c>
      <c r="AO83" s="176">
        <f>AO82/H80</f>
        <v>6.8965517241379309E-2</v>
      </c>
      <c r="AV83" s="85"/>
    </row>
    <row r="84" spans="1:48" x14ac:dyDescent="0.25">
      <c r="A84" s="71">
        <v>40</v>
      </c>
      <c r="B84" s="74">
        <f t="shared" si="70"/>
        <v>43</v>
      </c>
      <c r="C84" s="75">
        <f t="shared" si="71"/>
        <v>9</v>
      </c>
      <c r="D84" s="72">
        <v>12</v>
      </c>
      <c r="E84" s="72">
        <f t="shared" si="72"/>
        <v>76</v>
      </c>
      <c r="F84" s="34">
        <f t="shared" si="73"/>
        <v>4</v>
      </c>
      <c r="G84" s="72">
        <f t="shared" si="74"/>
        <v>10</v>
      </c>
      <c r="H84" s="53">
        <v>62</v>
      </c>
      <c r="I84" s="76">
        <f t="shared" si="75"/>
        <v>5.2631578947368418E-2</v>
      </c>
      <c r="J84" s="31">
        <f t="shared" si="76"/>
        <v>0.94736842105263164</v>
      </c>
      <c r="K84" s="31">
        <f t="shared" si="77"/>
        <v>0.68236373426936048</v>
      </c>
      <c r="L84" s="66"/>
      <c r="M84" s="131">
        <f t="shared" si="63"/>
        <v>2.1039548473305283</v>
      </c>
      <c r="N84" s="50">
        <f t="shared" si="78"/>
        <v>9.5257434036018438</v>
      </c>
      <c r="O84" s="132">
        <f t="shared" si="64"/>
        <v>12</v>
      </c>
      <c r="P84" s="130">
        <f>H84/H80</f>
        <v>0.42758620689655175</v>
      </c>
      <c r="Q84" s="133">
        <f t="shared" si="65"/>
        <v>69</v>
      </c>
      <c r="R84" s="133">
        <f t="shared" si="66"/>
        <v>207</v>
      </c>
      <c r="S84" s="134">
        <f>R84/E80</f>
        <v>1.4275862068965517</v>
      </c>
      <c r="T84" s="134">
        <f t="shared" si="80"/>
        <v>8.0586206896551733</v>
      </c>
      <c r="U84" s="135">
        <f t="shared" si="79"/>
        <v>12</v>
      </c>
      <c r="V84" s="50">
        <f t="shared" si="67"/>
        <v>5.6804831495959718E-2</v>
      </c>
      <c r="W84" s="136">
        <f t="shared" si="68"/>
        <v>0.39310344827586263</v>
      </c>
      <c r="X84" s="63"/>
      <c r="Y84" s="85">
        <f t="shared" si="60"/>
        <v>12</v>
      </c>
      <c r="Z84" s="17">
        <f t="shared" si="61"/>
        <v>0.42758620689655175</v>
      </c>
      <c r="AA84" s="18">
        <f t="shared" si="62"/>
        <v>0.68236373426936048</v>
      </c>
      <c r="AD84" s="27"/>
      <c r="AE84" s="27"/>
      <c r="AH84" s="155" t="s">
        <v>14</v>
      </c>
      <c r="AI84" s="156">
        <f>Z83</f>
        <v>0.52413793103448281</v>
      </c>
      <c r="AJ84" s="156">
        <f>Z84</f>
        <v>0.42758620689655175</v>
      </c>
      <c r="AK84" s="182">
        <f>AI84-AJ84</f>
        <v>9.6551724137931061E-2</v>
      </c>
      <c r="AL84" s="183">
        <f>Y85-Y84</f>
        <v>3</v>
      </c>
      <c r="AM84" s="157"/>
      <c r="AN84" s="35" t="s">
        <v>31</v>
      </c>
      <c r="AO84" s="177">
        <f>Y83</f>
        <v>9</v>
      </c>
      <c r="AV84" s="85"/>
    </row>
    <row r="85" spans="1:48" x14ac:dyDescent="0.25">
      <c r="A85" s="74">
        <v>49</v>
      </c>
      <c r="B85" s="74">
        <f t="shared" si="70"/>
        <v>45</v>
      </c>
      <c r="C85" s="75">
        <f t="shared" si="71"/>
        <v>12</v>
      </c>
      <c r="D85" s="72">
        <v>15</v>
      </c>
      <c r="E85" s="72">
        <f t="shared" si="72"/>
        <v>62</v>
      </c>
      <c r="F85" s="34">
        <f t="shared" si="73"/>
        <v>2</v>
      </c>
      <c r="G85" s="72">
        <f t="shared" si="74"/>
        <v>9</v>
      </c>
      <c r="H85" s="53">
        <v>51</v>
      </c>
      <c r="I85" s="76">
        <f t="shared" si="75"/>
        <v>3.2258064516129031E-2</v>
      </c>
      <c r="J85" s="31">
        <f t="shared" si="76"/>
        <v>0.967741935483871</v>
      </c>
      <c r="K85" s="31">
        <f t="shared" si="77"/>
        <v>0.66035200090583279</v>
      </c>
      <c r="L85" s="66"/>
      <c r="M85" s="131">
        <f t="shared" si="63"/>
        <v>2.0140736027627897</v>
      </c>
      <c r="N85" s="50">
        <f t="shared" si="78"/>
        <v>11.539817006364633</v>
      </c>
      <c r="O85" s="132">
        <f t="shared" si="64"/>
        <v>15</v>
      </c>
      <c r="P85" s="130">
        <f>H85/H80</f>
        <v>0.35172413793103446</v>
      </c>
      <c r="Q85" s="133">
        <f t="shared" si="65"/>
        <v>56.5</v>
      </c>
      <c r="R85" s="133">
        <f t="shared" si="66"/>
        <v>169.5</v>
      </c>
      <c r="S85" s="134">
        <f>R85/E80</f>
        <v>1.1689655172413793</v>
      </c>
      <c r="T85" s="134">
        <f t="shared" si="80"/>
        <v>9.227586206896552</v>
      </c>
      <c r="U85" s="135">
        <f t="shared" si="79"/>
        <v>15</v>
      </c>
      <c r="V85" s="50">
        <f t="shared" si="67"/>
        <v>7.0210131455670677E-2</v>
      </c>
      <c r="W85" s="136">
        <f t="shared" si="68"/>
        <v>0.37241379310344769</v>
      </c>
      <c r="X85" s="63"/>
      <c r="Y85" s="85">
        <f t="shared" si="60"/>
        <v>15</v>
      </c>
      <c r="Z85" s="17">
        <f t="shared" si="61"/>
        <v>0.35172413793103446</v>
      </c>
      <c r="AA85" s="18">
        <f t="shared" si="62"/>
        <v>0.66035200090583279</v>
      </c>
      <c r="AH85" s="158"/>
      <c r="AI85" s="186">
        <f>AI84</f>
        <v>0.52413793103448281</v>
      </c>
      <c r="AJ85" s="186">
        <v>0.5</v>
      </c>
      <c r="AK85" s="184">
        <f>AI85-AJ85</f>
        <v>2.4137931034482807E-2</v>
      </c>
      <c r="AL85" s="185">
        <f>AK85*AL84/AK84</f>
        <v>0.75000000000000133</v>
      </c>
      <c r="AM85" s="159"/>
      <c r="AN85" s="160" t="s">
        <v>11</v>
      </c>
      <c r="AO85" s="161">
        <f>AO84+AL85</f>
        <v>9.7500000000000018</v>
      </c>
      <c r="AV85" s="85"/>
    </row>
    <row r="86" spans="1:48" x14ac:dyDescent="0.25">
      <c r="A86" s="71">
        <v>62</v>
      </c>
      <c r="B86" s="74">
        <f t="shared" si="70"/>
        <v>47</v>
      </c>
      <c r="C86" s="75">
        <f t="shared" si="71"/>
        <v>15</v>
      </c>
      <c r="D86" s="72">
        <v>18</v>
      </c>
      <c r="E86" s="72">
        <f t="shared" si="72"/>
        <v>51</v>
      </c>
      <c r="F86" s="34">
        <f t="shared" si="73"/>
        <v>2</v>
      </c>
      <c r="G86" s="72">
        <f t="shared" si="74"/>
        <v>13</v>
      </c>
      <c r="H86" s="53">
        <v>36</v>
      </c>
      <c r="I86" s="76">
        <f t="shared" si="75"/>
        <v>3.9215686274509803E-2</v>
      </c>
      <c r="J86" s="31">
        <f t="shared" si="76"/>
        <v>0.96078431372549022</v>
      </c>
      <c r="K86" s="31">
        <f t="shared" si="77"/>
        <v>0.63445584400756483</v>
      </c>
      <c r="L86" s="66"/>
      <c r="M86" s="131">
        <f t="shared" si="63"/>
        <v>1.9422117673700963</v>
      </c>
      <c r="N86" s="50">
        <f t="shared" si="78"/>
        <v>13.482028773734729</v>
      </c>
      <c r="O86" s="132">
        <f t="shared" si="64"/>
        <v>18</v>
      </c>
      <c r="P86" s="130">
        <f>H86/H80</f>
        <v>0.24827586206896551</v>
      </c>
      <c r="Q86" s="133">
        <f t="shared" si="65"/>
        <v>43.5</v>
      </c>
      <c r="R86" s="133">
        <f t="shared" si="66"/>
        <v>130.5</v>
      </c>
      <c r="S86" s="134">
        <f>R86/E80</f>
        <v>0.9</v>
      </c>
      <c r="T86" s="134">
        <f t="shared" si="80"/>
        <v>10.127586206896552</v>
      </c>
      <c r="U86" s="135">
        <f t="shared" si="79"/>
        <v>18</v>
      </c>
      <c r="V86" s="50">
        <f t="shared" si="67"/>
        <v>8.2116346790428452E-2</v>
      </c>
      <c r="W86" s="136">
        <f t="shared" si="68"/>
        <v>0.34137931034482705</v>
      </c>
      <c r="X86" s="63"/>
      <c r="Y86" s="85">
        <f t="shared" si="60"/>
        <v>18</v>
      </c>
      <c r="Z86" s="17">
        <f t="shared" si="61"/>
        <v>0.24827586206896551</v>
      </c>
      <c r="AA86" s="18">
        <f t="shared" si="62"/>
        <v>0.63445584400756483</v>
      </c>
      <c r="AH86" s="158" t="s">
        <v>15</v>
      </c>
      <c r="AI86" s="190">
        <f>H83</f>
        <v>76</v>
      </c>
      <c r="AJ86" s="190">
        <f>H84</f>
        <v>62</v>
      </c>
      <c r="AK86" s="178">
        <f>AI86-AJ86</f>
        <v>14</v>
      </c>
      <c r="AL86" s="179">
        <f>AL84</f>
        <v>3</v>
      </c>
      <c r="AM86" s="159"/>
      <c r="AN86" s="160" t="s">
        <v>12</v>
      </c>
      <c r="AO86" s="162">
        <f>AI86-AK87</f>
        <v>72.5</v>
      </c>
      <c r="AV86" s="85"/>
    </row>
    <row r="87" spans="1:48" x14ac:dyDescent="0.25">
      <c r="A87" s="74">
        <v>71</v>
      </c>
      <c r="B87" s="74">
        <f t="shared" si="70"/>
        <v>48</v>
      </c>
      <c r="C87" s="75">
        <f t="shared" si="71"/>
        <v>18</v>
      </c>
      <c r="D87" s="72">
        <v>21</v>
      </c>
      <c r="E87" s="72">
        <f t="shared" si="72"/>
        <v>36</v>
      </c>
      <c r="F87" s="34">
        <f t="shared" si="73"/>
        <v>1</v>
      </c>
      <c r="G87" s="72">
        <f t="shared" si="74"/>
        <v>9</v>
      </c>
      <c r="H87" s="53">
        <v>26</v>
      </c>
      <c r="I87" s="76">
        <f t="shared" si="75"/>
        <v>2.7777777777777776E-2</v>
      </c>
      <c r="J87" s="31">
        <f t="shared" si="76"/>
        <v>0.97222222222222221</v>
      </c>
      <c r="K87" s="31">
        <f t="shared" si="77"/>
        <v>0.61683207056291023</v>
      </c>
      <c r="L87" s="66"/>
      <c r="M87" s="131">
        <f t="shared" si="63"/>
        <v>1.8769318718557124</v>
      </c>
      <c r="N87" s="50">
        <f t="shared" si="78"/>
        <v>15.358960645590441</v>
      </c>
      <c r="O87" s="132">
        <f t="shared" si="64"/>
        <v>21</v>
      </c>
      <c r="P87" s="130">
        <f>H87/H80</f>
        <v>0.1793103448275862</v>
      </c>
      <c r="Q87" s="133">
        <f t="shared" si="65"/>
        <v>31</v>
      </c>
      <c r="R87" s="133">
        <f t="shared" si="66"/>
        <v>93</v>
      </c>
      <c r="S87" s="134">
        <f>R87/E80</f>
        <v>0.64137931034482754</v>
      </c>
      <c r="T87" s="134">
        <f t="shared" si="80"/>
        <v>10.76896551724138</v>
      </c>
      <c r="U87" s="135">
        <f t="shared" si="79"/>
        <v>21</v>
      </c>
      <c r="V87" s="50">
        <f t="shared" si="67"/>
        <v>9.1601334587338101E-2</v>
      </c>
      <c r="W87" s="136">
        <f t="shared" si="68"/>
        <v>0.26896551724137829</v>
      </c>
      <c r="X87" s="63"/>
      <c r="Y87" s="85">
        <f t="shared" si="60"/>
        <v>21</v>
      </c>
      <c r="Z87" s="17">
        <f t="shared" si="61"/>
        <v>0.1793103448275862</v>
      </c>
      <c r="AA87" s="18">
        <f t="shared" si="62"/>
        <v>0.61683207056291023</v>
      </c>
      <c r="AH87" s="19"/>
      <c r="AI87" s="20"/>
      <c r="AJ87" s="20"/>
      <c r="AK87" s="180">
        <f>AK86*AL87/AL86</f>
        <v>3.5000000000000058</v>
      </c>
      <c r="AL87" s="181">
        <f>AL85</f>
        <v>0.75000000000000133</v>
      </c>
      <c r="AM87" s="163"/>
      <c r="AN87" s="164" t="s">
        <v>13</v>
      </c>
      <c r="AO87" s="165">
        <f>AO86/H80</f>
        <v>0.5</v>
      </c>
      <c r="AV87" s="85"/>
    </row>
    <row r="88" spans="1:48" x14ac:dyDescent="0.25">
      <c r="A88" s="71">
        <v>86</v>
      </c>
      <c r="B88" s="74">
        <f t="shared" si="70"/>
        <v>49</v>
      </c>
      <c r="C88" s="75">
        <f t="shared" si="71"/>
        <v>21</v>
      </c>
      <c r="D88" s="72">
        <v>24</v>
      </c>
      <c r="E88" s="72">
        <f t="shared" si="72"/>
        <v>26</v>
      </c>
      <c r="F88" s="34">
        <f t="shared" si="73"/>
        <v>1</v>
      </c>
      <c r="G88" s="72">
        <f t="shared" si="74"/>
        <v>15</v>
      </c>
      <c r="H88" s="53">
        <v>10</v>
      </c>
      <c r="I88" s="76">
        <f t="shared" si="75"/>
        <v>3.8461538461538464E-2</v>
      </c>
      <c r="J88" s="31">
        <f t="shared" si="76"/>
        <v>0.96153846153846156</v>
      </c>
      <c r="K88" s="31">
        <f t="shared" si="77"/>
        <v>0.59310776015664446</v>
      </c>
      <c r="L88" s="66"/>
      <c r="M88" s="131">
        <f t="shared" si="63"/>
        <v>1.8149097460793322</v>
      </c>
      <c r="N88" s="50">
        <f t="shared" si="78"/>
        <v>17.173870391669773</v>
      </c>
      <c r="O88" s="132">
        <f t="shared" si="64"/>
        <v>24</v>
      </c>
      <c r="P88" s="130">
        <f>H88/H80</f>
        <v>6.8965517241379309E-2</v>
      </c>
      <c r="Q88" s="133">
        <f t="shared" si="65"/>
        <v>18</v>
      </c>
      <c r="R88" s="133">
        <f t="shared" si="66"/>
        <v>54</v>
      </c>
      <c r="S88" s="134">
        <f>R88/E80</f>
        <v>0.3724137931034483</v>
      </c>
      <c r="T88" s="134">
        <f t="shared" si="80"/>
        <v>11.141379310344828</v>
      </c>
      <c r="U88" s="135">
        <f t="shared" si="79"/>
        <v>24</v>
      </c>
      <c r="V88" s="50">
        <f t="shared" si="67"/>
        <v>6.331675354369537E-2</v>
      </c>
      <c r="W88" s="136">
        <f t="shared" si="68"/>
        <v>0.19655172413792954</v>
      </c>
      <c r="X88" s="63"/>
      <c r="Y88" s="85">
        <f t="shared" si="60"/>
        <v>24</v>
      </c>
      <c r="Z88" s="17">
        <f t="shared" si="61"/>
        <v>6.8965517241379309E-2</v>
      </c>
      <c r="AA88" s="18">
        <f t="shared" si="62"/>
        <v>0.59310776015664446</v>
      </c>
      <c r="AV88" s="85"/>
    </row>
    <row r="89" spans="1:48" x14ac:dyDescent="0.25">
      <c r="D89" s="77"/>
      <c r="E89" s="77"/>
      <c r="F89" s="77"/>
      <c r="G89" s="78"/>
      <c r="H89" s="77"/>
      <c r="I89" s="79"/>
      <c r="J89" s="80"/>
      <c r="K89" s="80"/>
      <c r="L89" s="80"/>
      <c r="M89" s="93"/>
      <c r="N89" s="93"/>
      <c r="O89" s="93"/>
      <c r="Q89" s="71"/>
      <c r="R89" s="138">
        <f>SUM(R81:R88)</f>
        <v>1615.5</v>
      </c>
      <c r="S89" s="139">
        <f>SUM(S81:S88)</f>
        <v>11.141379310344828</v>
      </c>
      <c r="T89" s="62"/>
      <c r="U89" s="140"/>
      <c r="AD89" s="27"/>
      <c r="AE89" s="27"/>
    </row>
    <row r="90" spans="1:48" ht="15" x14ac:dyDescent="0.25">
      <c r="D90" s="86"/>
      <c r="E90" s="59" t="s">
        <v>0</v>
      </c>
      <c r="F90" s="60">
        <f>SUM(F81:F88)</f>
        <v>49</v>
      </c>
      <c r="G90" s="60">
        <f>SUM(G81:G88)</f>
        <v>86</v>
      </c>
      <c r="H90" s="60">
        <f>H80-F90-G90</f>
        <v>10</v>
      </c>
      <c r="I90" s="79"/>
      <c r="J90" s="87" t="s">
        <v>52</v>
      </c>
      <c r="K90" s="40">
        <f>1-K88</f>
        <v>0.40689223984335554</v>
      </c>
      <c r="L90" s="79"/>
      <c r="M90" s="79"/>
      <c r="N90" s="79"/>
      <c r="O90" s="79"/>
      <c r="Q90" s="79"/>
      <c r="R90" s="79"/>
      <c r="S90" s="141"/>
      <c r="T90" s="79"/>
      <c r="U90" s="79"/>
      <c r="V90" s="79"/>
      <c r="W90" s="79"/>
      <c r="X90" s="79"/>
      <c r="Y90" s="79"/>
      <c r="Z90" s="79"/>
      <c r="AD90" s="27"/>
      <c r="AE90" s="27"/>
    </row>
    <row r="91" spans="1:48" ht="13" customHeight="1" x14ac:dyDescent="0.25">
      <c r="D91" s="86"/>
      <c r="F91" s="12">
        <f>F90/E80</f>
        <v>0.33793103448275863</v>
      </c>
      <c r="G91" s="13">
        <f>G90/E80</f>
        <v>0.59310344827586203</v>
      </c>
      <c r="H91" s="14">
        <f>H90/E80</f>
        <v>6.8965517241379309E-2</v>
      </c>
      <c r="I91" s="79"/>
      <c r="J91" s="79"/>
      <c r="K91" s="79"/>
      <c r="L91" s="79"/>
      <c r="M91" s="79"/>
      <c r="N91" s="79"/>
      <c r="O91" s="79"/>
      <c r="Q91" s="208" t="s">
        <v>72</v>
      </c>
      <c r="R91" s="208"/>
      <c r="S91" s="208"/>
      <c r="T91" s="208"/>
      <c r="U91" s="79"/>
      <c r="V91" s="79"/>
      <c r="W91" s="79"/>
      <c r="X91" s="79"/>
      <c r="Y91" s="79"/>
      <c r="Z91" s="79"/>
      <c r="AD91" s="27"/>
      <c r="AE91" s="27"/>
    </row>
    <row r="92" spans="1:48" x14ac:dyDescent="0.25">
      <c r="D92" s="86"/>
      <c r="F92" s="153" t="s">
        <v>73</v>
      </c>
      <c r="G92" s="154" t="s">
        <v>74</v>
      </c>
      <c r="H92" s="152" t="s">
        <v>75</v>
      </c>
      <c r="I92" s="79"/>
      <c r="J92" s="79"/>
      <c r="K92" s="79"/>
      <c r="L92" s="79"/>
      <c r="M92" s="79"/>
      <c r="N92" s="79"/>
      <c r="O92" s="79"/>
      <c r="Q92" s="208"/>
      <c r="R92" s="208"/>
      <c r="S92" s="208"/>
      <c r="T92" s="208"/>
      <c r="U92" s="79"/>
      <c r="V92" s="79"/>
      <c r="W92" s="79"/>
      <c r="X92" s="79"/>
      <c r="Y92" s="79"/>
      <c r="Z92" s="79"/>
      <c r="AD92" s="27"/>
      <c r="AE92" s="27"/>
    </row>
    <row r="93" spans="1:48" x14ac:dyDescent="0.25">
      <c r="A93" s="66"/>
      <c r="B93" s="66"/>
      <c r="C93" s="66"/>
      <c r="D93" s="86"/>
      <c r="E93" s="86"/>
      <c r="F93" s="86"/>
      <c r="G93" s="86"/>
      <c r="H93" s="86"/>
      <c r="I93" s="79"/>
      <c r="J93" s="79"/>
      <c r="K93" s="79"/>
      <c r="L93" s="79"/>
      <c r="M93" s="79"/>
      <c r="N93" s="79"/>
      <c r="O93" s="79"/>
      <c r="Q93" s="208"/>
      <c r="R93" s="208"/>
      <c r="S93" s="208"/>
      <c r="T93" s="208"/>
      <c r="U93" s="79"/>
      <c r="V93" s="79"/>
      <c r="W93" s="79"/>
      <c r="X93" s="79"/>
      <c r="Y93" s="79"/>
      <c r="Z93" s="79"/>
      <c r="AA93" s="142"/>
      <c r="AD93" s="27"/>
      <c r="AE93" s="27"/>
    </row>
    <row r="94" spans="1:48" x14ac:dyDescent="0.25">
      <c r="D94" s="143"/>
      <c r="E94" s="66"/>
      <c r="F94" s="8"/>
      <c r="G94" s="8"/>
      <c r="H94" s="66"/>
      <c r="I94" s="125"/>
      <c r="J94" s="125"/>
      <c r="K94" s="125"/>
      <c r="L94" s="125"/>
      <c r="M94" s="125"/>
      <c r="N94" s="125"/>
      <c r="O94" s="125"/>
      <c r="Q94" s="125"/>
      <c r="R94" s="125"/>
      <c r="S94" s="125"/>
      <c r="T94" s="142"/>
      <c r="U94" s="142"/>
      <c r="V94" s="142"/>
      <c r="W94" s="142"/>
      <c r="X94" s="142"/>
      <c r="Y94" s="142"/>
      <c r="Z94" s="142"/>
      <c r="AA94" s="142"/>
      <c r="AD94" s="27"/>
      <c r="AE94" s="27"/>
    </row>
    <row r="95" spans="1:48" ht="9.5" customHeight="1" x14ac:dyDescent="0.25">
      <c r="D95" s="143"/>
      <c r="E95" s="66"/>
      <c r="F95" s="8"/>
      <c r="G95" s="8"/>
      <c r="H95" s="66"/>
      <c r="I95" s="125"/>
      <c r="J95" s="125"/>
      <c r="K95" s="125"/>
      <c r="L95" s="125"/>
      <c r="M95" s="125"/>
      <c r="N95" s="125"/>
      <c r="O95" s="125"/>
      <c r="Q95" s="125"/>
      <c r="R95" s="125"/>
      <c r="S95" s="125"/>
      <c r="T95" s="142"/>
      <c r="U95" s="142"/>
      <c r="V95" s="142"/>
      <c r="W95" s="142"/>
      <c r="X95" s="142"/>
      <c r="Y95" s="142"/>
      <c r="Z95" s="142"/>
      <c r="AA95" s="142"/>
      <c r="AD95" s="27"/>
      <c r="AE95" s="27"/>
    </row>
    <row r="96" spans="1:48" ht="35" customHeight="1" x14ac:dyDescent="0.25">
      <c r="A96" s="90" t="s">
        <v>92</v>
      </c>
      <c r="B96" s="90"/>
      <c r="C96" s="90"/>
      <c r="D96" s="90"/>
      <c r="E96" s="90"/>
      <c r="F96" s="90"/>
      <c r="G96" s="90"/>
      <c r="H96" s="90"/>
      <c r="I96" s="91"/>
      <c r="J96" s="209" t="s">
        <v>35</v>
      </c>
      <c r="K96" s="210"/>
      <c r="M96" s="209" t="s">
        <v>61</v>
      </c>
      <c r="N96" s="210"/>
      <c r="O96" s="33"/>
      <c r="Q96" s="33"/>
      <c r="R96" s="125"/>
      <c r="S96" s="211" t="s">
        <v>55</v>
      </c>
      <c r="T96" s="212"/>
      <c r="U96" s="63"/>
      <c r="V96" s="63"/>
      <c r="W96" s="63"/>
      <c r="X96" s="63"/>
      <c r="Y96" s="142"/>
      <c r="Z96" s="126" t="s">
        <v>17</v>
      </c>
      <c r="AA96" s="127" t="s">
        <v>18</v>
      </c>
    </row>
    <row r="97" spans="1:45" ht="77.5" customHeight="1" x14ac:dyDescent="0.25">
      <c r="A97" s="43" t="s">
        <v>22</v>
      </c>
      <c r="B97" s="4" t="s">
        <v>23</v>
      </c>
      <c r="C97" s="1" t="s">
        <v>21</v>
      </c>
      <c r="D97" s="44" t="s">
        <v>24</v>
      </c>
      <c r="E97" s="1" t="s">
        <v>33</v>
      </c>
      <c r="F97" s="2" t="s">
        <v>25</v>
      </c>
      <c r="G97" s="2" t="s">
        <v>26</v>
      </c>
      <c r="H97" s="29" t="s">
        <v>78</v>
      </c>
      <c r="I97" s="2" t="s">
        <v>27</v>
      </c>
      <c r="J97" s="39" t="s">
        <v>36</v>
      </c>
      <c r="K97" s="45" t="s">
        <v>37</v>
      </c>
      <c r="M97" s="46" t="s">
        <v>63</v>
      </c>
      <c r="N97" s="46" t="s">
        <v>62</v>
      </c>
      <c r="P97" s="57" t="s">
        <v>65</v>
      </c>
      <c r="Q97" s="25" t="s">
        <v>29</v>
      </c>
      <c r="R97" s="36" t="s">
        <v>30</v>
      </c>
      <c r="S97" s="57" t="s">
        <v>57</v>
      </c>
      <c r="T97" s="57" t="s">
        <v>56</v>
      </c>
      <c r="U97" s="63"/>
      <c r="V97" s="63"/>
      <c r="W97" s="63"/>
      <c r="X97" s="63"/>
      <c r="Y97" s="16" t="s">
        <v>9</v>
      </c>
      <c r="Z97" s="48" t="s">
        <v>85</v>
      </c>
      <c r="AA97" s="49" t="s">
        <v>86</v>
      </c>
      <c r="AH97" s="230" t="s">
        <v>60</v>
      </c>
      <c r="AI97" s="231"/>
      <c r="AJ97" s="231"/>
      <c r="AK97" s="231"/>
      <c r="AL97" s="231"/>
      <c r="AM97" s="231"/>
      <c r="AN97" s="231"/>
      <c r="AO97" s="232"/>
      <c r="AR97" s="187" t="s">
        <v>43</v>
      </c>
      <c r="AS97" s="188" t="s">
        <v>44</v>
      </c>
    </row>
    <row r="98" spans="1:45" x14ac:dyDescent="0.25">
      <c r="A98" s="71">
        <v>0</v>
      </c>
      <c r="B98" s="71">
        <v>0</v>
      </c>
      <c r="C98" s="66"/>
      <c r="D98" s="72">
        <v>0</v>
      </c>
      <c r="E98" s="34">
        <f>H98</f>
        <v>145</v>
      </c>
      <c r="F98" s="3">
        <v>0</v>
      </c>
      <c r="G98" s="3">
        <v>0</v>
      </c>
      <c r="H98" s="53">
        <v>145</v>
      </c>
      <c r="I98" s="73">
        <f>F98/E98</f>
        <v>0</v>
      </c>
      <c r="J98" s="31">
        <f>1-I98</f>
        <v>1</v>
      </c>
      <c r="K98" s="31">
        <f>J98</f>
        <v>1</v>
      </c>
      <c r="L98" s="66"/>
      <c r="M98" s="128"/>
      <c r="N98" s="129"/>
      <c r="P98" s="130">
        <f>H98/H98</f>
        <v>1</v>
      </c>
      <c r="R98" s="63"/>
      <c r="T98" s="63"/>
      <c r="U98" s="63"/>
      <c r="V98" s="63"/>
      <c r="W98" s="63"/>
      <c r="X98" s="63"/>
      <c r="Y98" s="85">
        <f t="shared" ref="Y98:Y106" si="81">D98</f>
        <v>0</v>
      </c>
      <c r="Z98" s="30">
        <f t="shared" ref="Z98:Z106" si="82">P98</f>
        <v>1</v>
      </c>
      <c r="AA98" s="31">
        <f t="shared" ref="AA98:AA106" si="83">K98</f>
        <v>1</v>
      </c>
      <c r="AH98" s="166" t="s">
        <v>14</v>
      </c>
      <c r="AI98" s="167" t="s">
        <v>76</v>
      </c>
      <c r="AJ98" s="167" t="s">
        <v>76</v>
      </c>
      <c r="AK98" s="182" t="e">
        <f>AI98-AJ98</f>
        <v>#VALUE!</v>
      </c>
      <c r="AL98" s="183">
        <f>Y99-Y98</f>
        <v>3</v>
      </c>
      <c r="AM98" s="168"/>
      <c r="AN98" s="35" t="s">
        <v>31</v>
      </c>
      <c r="AO98" s="177"/>
      <c r="AQ98" s="15" t="s">
        <v>32</v>
      </c>
      <c r="AR98" s="50" t="s">
        <v>98</v>
      </c>
      <c r="AS98" s="51">
        <f>AO103</f>
        <v>8.735294117647058</v>
      </c>
    </row>
    <row r="99" spans="1:45" x14ac:dyDescent="0.25">
      <c r="A99" s="74">
        <v>17</v>
      </c>
      <c r="B99" s="74">
        <f>B98+F99</f>
        <v>21</v>
      </c>
      <c r="C99" s="75">
        <f>D98</f>
        <v>0</v>
      </c>
      <c r="D99" s="72">
        <v>3</v>
      </c>
      <c r="E99" s="72">
        <f>H98</f>
        <v>145</v>
      </c>
      <c r="F99" s="34">
        <f>E99-H99-G99</f>
        <v>21</v>
      </c>
      <c r="G99" s="72">
        <f>A99-A98</f>
        <v>17</v>
      </c>
      <c r="H99" s="53">
        <v>107</v>
      </c>
      <c r="I99" s="76">
        <f>F99/E99</f>
        <v>0.14482758620689656</v>
      </c>
      <c r="J99" s="31">
        <f>1-I99</f>
        <v>0.85517241379310338</v>
      </c>
      <c r="K99" s="31">
        <f>J99*K98</f>
        <v>0.85517241379310338</v>
      </c>
      <c r="L99" s="66"/>
      <c r="M99" s="131">
        <f t="shared" ref="M99:M106" si="84">AVERAGE(K98:K99)*(D99-D98)</f>
        <v>2.7827586206896551</v>
      </c>
      <c r="N99" s="50">
        <f>M99</f>
        <v>2.7827586206896551</v>
      </c>
      <c r="O99" s="132">
        <f t="shared" ref="O99:O106" si="85">D99</f>
        <v>3</v>
      </c>
      <c r="P99" s="130">
        <f>H99/H98</f>
        <v>0.73793103448275865</v>
      </c>
      <c r="Q99" s="133">
        <f t="shared" ref="Q99:Q106" si="86">AVERAGE(H98:H99)</f>
        <v>126</v>
      </c>
      <c r="R99" s="133">
        <f>Q99*(D99-D98)</f>
        <v>378</v>
      </c>
      <c r="S99" s="134">
        <f>R99/E98</f>
        <v>2.6068965517241378</v>
      </c>
      <c r="T99" s="134">
        <f>S99</f>
        <v>2.6068965517241378</v>
      </c>
      <c r="U99" s="63"/>
      <c r="V99" s="63"/>
      <c r="W99" s="63"/>
      <c r="X99" s="63"/>
      <c r="Y99" s="85">
        <f t="shared" si="81"/>
        <v>3</v>
      </c>
      <c r="Z99" s="30">
        <f t="shared" si="82"/>
        <v>0.73793103448275865</v>
      </c>
      <c r="AA99" s="31">
        <f t="shared" si="83"/>
        <v>0.85517241379310338</v>
      </c>
      <c r="AH99" s="169"/>
      <c r="AI99" s="186" t="str">
        <f>AI98</f>
        <v>No alcan</v>
      </c>
      <c r="AJ99" s="186">
        <v>0.5</v>
      </c>
      <c r="AK99" s="184" t="e">
        <f>AI99-AJ99</f>
        <v>#VALUE!</v>
      </c>
      <c r="AL99" s="185" t="e">
        <f>AK99*AL98/AK98</f>
        <v>#VALUE!</v>
      </c>
      <c r="AM99" s="170"/>
      <c r="AN99" s="171" t="s">
        <v>11</v>
      </c>
      <c r="AO99" s="172" t="e">
        <f>AO98+AL99</f>
        <v>#VALUE!</v>
      </c>
      <c r="AQ99" s="15" t="s">
        <v>12</v>
      </c>
      <c r="AR99" s="52">
        <f>AO100</f>
        <v>13</v>
      </c>
      <c r="AS99" s="53">
        <f t="shared" ref="AS99:AS100" si="87">AO104</f>
        <v>72.5</v>
      </c>
    </row>
    <row r="100" spans="1:45" x14ac:dyDescent="0.25">
      <c r="A100" s="71">
        <v>26</v>
      </c>
      <c r="B100" s="74">
        <f t="shared" ref="B100:B106" si="88">B99+F100</f>
        <v>31</v>
      </c>
      <c r="C100" s="75">
        <f t="shared" ref="C100:C106" si="89">D99</f>
        <v>3</v>
      </c>
      <c r="D100" s="72">
        <v>6</v>
      </c>
      <c r="E100" s="72">
        <f t="shared" ref="E100:E106" si="90">H99</f>
        <v>107</v>
      </c>
      <c r="F100" s="34">
        <f t="shared" ref="F100:F106" si="91">E100-H100-G100</f>
        <v>10</v>
      </c>
      <c r="G100" s="72">
        <f t="shared" ref="G100:G106" si="92">A100-A99</f>
        <v>9</v>
      </c>
      <c r="H100" s="53">
        <v>88</v>
      </c>
      <c r="I100" s="76">
        <f t="shared" ref="I100:I106" si="93">F100/E100</f>
        <v>9.3457943925233641E-2</v>
      </c>
      <c r="J100" s="31">
        <f t="shared" ref="J100:J106" si="94">1-I100</f>
        <v>0.90654205607476634</v>
      </c>
      <c r="K100" s="31">
        <f t="shared" ref="K100:K106" si="95">J100*K99</f>
        <v>0.7752497582984208</v>
      </c>
      <c r="L100" s="66"/>
      <c r="M100" s="131">
        <f t="shared" si="84"/>
        <v>2.4456332581372862</v>
      </c>
      <c r="N100" s="50">
        <f t="shared" ref="N100:N106" si="96">M100+N99</f>
        <v>5.2283918788269412</v>
      </c>
      <c r="O100" s="132">
        <f t="shared" si="85"/>
        <v>6</v>
      </c>
      <c r="P100" s="130">
        <f>H100/H98</f>
        <v>0.60689655172413792</v>
      </c>
      <c r="Q100" s="133">
        <f t="shared" si="86"/>
        <v>97.5</v>
      </c>
      <c r="R100" s="133">
        <f t="shared" ref="R100:R106" si="97">Q100*(D100-D99)</f>
        <v>292.5</v>
      </c>
      <c r="S100" s="134">
        <f>R100/E98</f>
        <v>2.0172413793103448</v>
      </c>
      <c r="T100" s="134">
        <f>S100+T99</f>
        <v>4.6241379310344826</v>
      </c>
      <c r="U100" s="63"/>
      <c r="V100" s="63"/>
      <c r="W100" s="63"/>
      <c r="X100" s="63"/>
      <c r="Y100" s="85">
        <f t="shared" si="81"/>
        <v>6</v>
      </c>
      <c r="Z100" s="30">
        <f t="shared" si="82"/>
        <v>0.60689655172413792</v>
      </c>
      <c r="AA100" s="31">
        <f t="shared" si="83"/>
        <v>0.7752497582984208</v>
      </c>
      <c r="AH100" s="158" t="s">
        <v>15</v>
      </c>
      <c r="AI100" s="190">
        <v>0</v>
      </c>
      <c r="AJ100" s="190">
        <v>0</v>
      </c>
      <c r="AK100" s="178">
        <f>AI100-AJ100</f>
        <v>0</v>
      </c>
      <c r="AL100" s="179">
        <f>AL98</f>
        <v>3</v>
      </c>
      <c r="AM100" s="170"/>
      <c r="AN100" s="171" t="s">
        <v>12</v>
      </c>
      <c r="AO100" s="173">
        <f>H106</f>
        <v>13</v>
      </c>
      <c r="AQ100" s="15" t="s">
        <v>13</v>
      </c>
      <c r="AR100" s="54">
        <f>AO101</f>
        <v>8.9655172413793102E-2</v>
      </c>
      <c r="AS100" s="55">
        <f t="shared" si="87"/>
        <v>0.5</v>
      </c>
    </row>
    <row r="101" spans="1:45" x14ac:dyDescent="0.25">
      <c r="A101" s="74">
        <v>33</v>
      </c>
      <c r="B101" s="74">
        <f t="shared" si="88"/>
        <v>41</v>
      </c>
      <c r="C101" s="75">
        <f t="shared" si="89"/>
        <v>6</v>
      </c>
      <c r="D101" s="72">
        <v>9</v>
      </c>
      <c r="E101" s="72">
        <f t="shared" si="90"/>
        <v>88</v>
      </c>
      <c r="F101" s="34">
        <f t="shared" si="91"/>
        <v>10</v>
      </c>
      <c r="G101" s="72">
        <f t="shared" si="92"/>
        <v>7</v>
      </c>
      <c r="H101" s="53">
        <v>71</v>
      </c>
      <c r="I101" s="76">
        <f t="shared" si="93"/>
        <v>0.11363636363636363</v>
      </c>
      <c r="J101" s="31">
        <f t="shared" si="94"/>
        <v>0.88636363636363635</v>
      </c>
      <c r="K101" s="31">
        <f t="shared" si="95"/>
        <v>0.68715319485541848</v>
      </c>
      <c r="L101" s="66"/>
      <c r="M101" s="131">
        <f t="shared" si="84"/>
        <v>2.1936044297307591</v>
      </c>
      <c r="N101" s="50">
        <f t="shared" si="96"/>
        <v>7.4219963085577003</v>
      </c>
      <c r="O101" s="132">
        <f t="shared" si="85"/>
        <v>9</v>
      </c>
      <c r="P101" s="130">
        <f>H101/H98</f>
        <v>0.48965517241379308</v>
      </c>
      <c r="Q101" s="133">
        <f t="shared" si="86"/>
        <v>79.5</v>
      </c>
      <c r="R101" s="133">
        <f t="shared" si="97"/>
        <v>238.5</v>
      </c>
      <c r="S101" s="134">
        <f>R101/E98</f>
        <v>1.6448275862068966</v>
      </c>
      <c r="T101" s="134">
        <f t="shared" ref="T101:T106" si="98">S101+T100</f>
        <v>6.2689655172413792</v>
      </c>
      <c r="U101" s="63"/>
      <c r="V101" s="63"/>
      <c r="W101" s="63"/>
      <c r="X101" s="63"/>
      <c r="Y101" s="85">
        <f t="shared" si="81"/>
        <v>9</v>
      </c>
      <c r="Z101" s="30">
        <f t="shared" si="82"/>
        <v>0.48965517241379308</v>
      </c>
      <c r="AA101" s="31">
        <f t="shared" si="83"/>
        <v>0.68715319485541848</v>
      </c>
      <c r="AH101" s="19"/>
      <c r="AI101" s="20"/>
      <c r="AJ101" s="20"/>
      <c r="AK101" s="180" t="e">
        <f>AK100*AL101/AL100</f>
        <v>#VALUE!</v>
      </c>
      <c r="AL101" s="181" t="e">
        <f>AL99</f>
        <v>#VALUE!</v>
      </c>
      <c r="AM101" s="174"/>
      <c r="AN101" s="175" t="s">
        <v>13</v>
      </c>
      <c r="AO101" s="176">
        <f>AO100/H98</f>
        <v>8.9655172413793102E-2</v>
      </c>
    </row>
    <row r="102" spans="1:45" x14ac:dyDescent="0.25">
      <c r="A102" s="71">
        <v>39</v>
      </c>
      <c r="B102" s="74">
        <f t="shared" si="88"/>
        <v>42</v>
      </c>
      <c r="C102" s="75">
        <f t="shared" si="89"/>
        <v>9</v>
      </c>
      <c r="D102" s="72">
        <v>12</v>
      </c>
      <c r="E102" s="72">
        <f t="shared" si="90"/>
        <v>71</v>
      </c>
      <c r="F102" s="34">
        <f t="shared" si="91"/>
        <v>1</v>
      </c>
      <c r="G102" s="72">
        <f t="shared" si="92"/>
        <v>6</v>
      </c>
      <c r="H102" s="53">
        <v>64</v>
      </c>
      <c r="I102" s="76">
        <f t="shared" si="93"/>
        <v>1.4084507042253521E-2</v>
      </c>
      <c r="J102" s="31">
        <f t="shared" si="94"/>
        <v>0.9859154929577465</v>
      </c>
      <c r="K102" s="31">
        <f t="shared" si="95"/>
        <v>0.67747498084337032</v>
      </c>
      <c r="L102" s="66"/>
      <c r="M102" s="131">
        <f t="shared" si="84"/>
        <v>2.0469422635481833</v>
      </c>
      <c r="N102" s="50">
        <f t="shared" si="96"/>
        <v>9.4689385721058841</v>
      </c>
      <c r="O102" s="132">
        <f t="shared" si="85"/>
        <v>12</v>
      </c>
      <c r="P102" s="130">
        <f>H102/H98</f>
        <v>0.44137931034482758</v>
      </c>
      <c r="Q102" s="133">
        <f t="shared" si="86"/>
        <v>67.5</v>
      </c>
      <c r="R102" s="133">
        <f t="shared" si="97"/>
        <v>202.5</v>
      </c>
      <c r="S102" s="134">
        <f>R102/E98</f>
        <v>1.396551724137931</v>
      </c>
      <c r="T102" s="134">
        <f t="shared" si="98"/>
        <v>7.6655172413793107</v>
      </c>
      <c r="U102" s="63"/>
      <c r="V102" s="63"/>
      <c r="W102" s="63"/>
      <c r="X102" s="63"/>
      <c r="Y102" s="85">
        <f t="shared" si="81"/>
        <v>12</v>
      </c>
      <c r="Z102" s="30">
        <f t="shared" si="82"/>
        <v>0.44137931034482758</v>
      </c>
      <c r="AA102" s="31">
        <f t="shared" si="83"/>
        <v>0.67747498084337032</v>
      </c>
      <c r="AH102" s="155" t="s">
        <v>14</v>
      </c>
      <c r="AI102" s="156">
        <f>Z100</f>
        <v>0.60689655172413792</v>
      </c>
      <c r="AJ102" s="156">
        <f>Z101</f>
        <v>0.48965517241379308</v>
      </c>
      <c r="AK102" s="182">
        <f>AI102-AJ102</f>
        <v>0.11724137931034484</v>
      </c>
      <c r="AL102" s="183">
        <f>Y103-Y102</f>
        <v>3</v>
      </c>
      <c r="AM102" s="157"/>
      <c r="AN102" s="35" t="s">
        <v>31</v>
      </c>
      <c r="AO102" s="177">
        <f>Y100</f>
        <v>6</v>
      </c>
    </row>
    <row r="103" spans="1:45" x14ac:dyDescent="0.25">
      <c r="A103" s="74">
        <v>50</v>
      </c>
      <c r="B103" s="74">
        <f t="shared" si="88"/>
        <v>44</v>
      </c>
      <c r="C103" s="75">
        <f t="shared" si="89"/>
        <v>12</v>
      </c>
      <c r="D103" s="72">
        <v>15</v>
      </c>
      <c r="E103" s="72">
        <f t="shared" si="90"/>
        <v>64</v>
      </c>
      <c r="F103" s="34">
        <f t="shared" si="91"/>
        <v>2</v>
      </c>
      <c r="G103" s="72">
        <f t="shared" si="92"/>
        <v>11</v>
      </c>
      <c r="H103" s="53">
        <v>51</v>
      </c>
      <c r="I103" s="76">
        <f t="shared" si="93"/>
        <v>3.125E-2</v>
      </c>
      <c r="J103" s="31">
        <f t="shared" si="94"/>
        <v>0.96875</v>
      </c>
      <c r="K103" s="31">
        <f t="shared" si="95"/>
        <v>0.65630388769201498</v>
      </c>
      <c r="L103" s="66"/>
      <c r="M103" s="131">
        <f t="shared" si="84"/>
        <v>2.0006683028030778</v>
      </c>
      <c r="N103" s="50">
        <f t="shared" si="96"/>
        <v>11.469606874908962</v>
      </c>
      <c r="O103" s="132">
        <f t="shared" si="85"/>
        <v>15</v>
      </c>
      <c r="P103" s="130">
        <f>H103/H98</f>
        <v>0.35172413793103446</v>
      </c>
      <c r="Q103" s="133">
        <f t="shared" si="86"/>
        <v>57.5</v>
      </c>
      <c r="R103" s="133">
        <f t="shared" si="97"/>
        <v>172.5</v>
      </c>
      <c r="S103" s="134">
        <f>R103/E98</f>
        <v>1.1896551724137931</v>
      </c>
      <c r="T103" s="134">
        <f t="shared" si="98"/>
        <v>8.8551724137931043</v>
      </c>
      <c r="U103" s="63"/>
      <c r="V103" s="63"/>
      <c r="W103" s="63"/>
      <c r="X103" s="63"/>
      <c r="Y103" s="85">
        <f t="shared" si="81"/>
        <v>15</v>
      </c>
      <c r="Z103" s="30">
        <f t="shared" si="82"/>
        <v>0.35172413793103446</v>
      </c>
      <c r="AA103" s="31">
        <f t="shared" si="83"/>
        <v>0.65630388769201498</v>
      </c>
      <c r="AH103" s="158"/>
      <c r="AI103" s="186">
        <f>AI102</f>
        <v>0.60689655172413792</v>
      </c>
      <c r="AJ103" s="186">
        <v>0.5</v>
      </c>
      <c r="AK103" s="184">
        <f>AI103-AJ103</f>
        <v>0.10689655172413792</v>
      </c>
      <c r="AL103" s="185">
        <f>AK103*AL102/AK102</f>
        <v>2.7352941176470584</v>
      </c>
      <c r="AM103" s="159"/>
      <c r="AN103" s="160" t="s">
        <v>11</v>
      </c>
      <c r="AO103" s="161">
        <f>AO102+AL103</f>
        <v>8.735294117647058</v>
      </c>
    </row>
    <row r="104" spans="1:45" x14ac:dyDescent="0.25">
      <c r="A104" s="71">
        <v>60</v>
      </c>
      <c r="B104" s="74">
        <f t="shared" si="88"/>
        <v>46</v>
      </c>
      <c r="C104" s="75">
        <f t="shared" si="89"/>
        <v>15</v>
      </c>
      <c r="D104" s="72">
        <v>18</v>
      </c>
      <c r="E104" s="72">
        <f t="shared" si="90"/>
        <v>51</v>
      </c>
      <c r="F104" s="34">
        <f t="shared" si="91"/>
        <v>2</v>
      </c>
      <c r="G104" s="72">
        <f t="shared" si="92"/>
        <v>10</v>
      </c>
      <c r="H104" s="53">
        <v>39</v>
      </c>
      <c r="I104" s="76">
        <f t="shared" si="93"/>
        <v>3.9215686274509803E-2</v>
      </c>
      <c r="J104" s="31">
        <f t="shared" si="94"/>
        <v>0.96078431372549022</v>
      </c>
      <c r="K104" s="31">
        <f t="shared" si="95"/>
        <v>0.63056648033154383</v>
      </c>
      <c r="L104" s="66"/>
      <c r="M104" s="131">
        <f t="shared" si="84"/>
        <v>1.930305552035338</v>
      </c>
      <c r="N104" s="50">
        <f t="shared" si="96"/>
        <v>13.399912426944301</v>
      </c>
      <c r="O104" s="132">
        <f t="shared" si="85"/>
        <v>18</v>
      </c>
      <c r="P104" s="130">
        <f>H104/H98</f>
        <v>0.26896551724137929</v>
      </c>
      <c r="Q104" s="133">
        <f t="shared" si="86"/>
        <v>45</v>
      </c>
      <c r="R104" s="133">
        <f t="shared" si="97"/>
        <v>135</v>
      </c>
      <c r="S104" s="134">
        <f>R104/E98</f>
        <v>0.93103448275862066</v>
      </c>
      <c r="T104" s="134">
        <f t="shared" si="98"/>
        <v>9.7862068965517253</v>
      </c>
      <c r="U104" s="63"/>
      <c r="V104" s="63"/>
      <c r="W104" s="63"/>
      <c r="X104" s="63"/>
      <c r="Y104" s="85">
        <f t="shared" si="81"/>
        <v>18</v>
      </c>
      <c r="Z104" s="30">
        <f t="shared" si="82"/>
        <v>0.26896551724137929</v>
      </c>
      <c r="AA104" s="31">
        <f t="shared" si="83"/>
        <v>0.63056648033154383</v>
      </c>
      <c r="AH104" s="158" t="s">
        <v>15</v>
      </c>
      <c r="AI104" s="190">
        <f>H100</f>
        <v>88</v>
      </c>
      <c r="AJ104" s="190">
        <f>H101</f>
        <v>71</v>
      </c>
      <c r="AK104" s="178">
        <f>AI104-AJ104</f>
        <v>17</v>
      </c>
      <c r="AL104" s="179">
        <f>AL102</f>
        <v>3</v>
      </c>
      <c r="AM104" s="159"/>
      <c r="AN104" s="160" t="s">
        <v>12</v>
      </c>
      <c r="AO104" s="162">
        <f>AI104-AK105</f>
        <v>72.5</v>
      </c>
    </row>
    <row r="105" spans="1:45" x14ac:dyDescent="0.25">
      <c r="A105" s="74">
        <v>68</v>
      </c>
      <c r="B105" s="74">
        <f t="shared" si="88"/>
        <v>47</v>
      </c>
      <c r="C105" s="75">
        <f t="shared" si="89"/>
        <v>18</v>
      </c>
      <c r="D105" s="72">
        <v>21</v>
      </c>
      <c r="E105" s="72">
        <f t="shared" si="90"/>
        <v>39</v>
      </c>
      <c r="F105" s="34">
        <f t="shared" si="91"/>
        <v>1</v>
      </c>
      <c r="G105" s="72">
        <f t="shared" si="92"/>
        <v>8</v>
      </c>
      <c r="H105" s="53">
        <v>30</v>
      </c>
      <c r="I105" s="76">
        <f t="shared" si="93"/>
        <v>2.564102564102564E-2</v>
      </c>
      <c r="J105" s="31">
        <f t="shared" si="94"/>
        <v>0.97435897435897434</v>
      </c>
      <c r="K105" s="31">
        <f t="shared" si="95"/>
        <v>0.61439810904099146</v>
      </c>
      <c r="L105" s="66"/>
      <c r="M105" s="131">
        <f t="shared" si="84"/>
        <v>1.8674468840588028</v>
      </c>
      <c r="N105" s="50">
        <f t="shared" si="96"/>
        <v>15.267359311003103</v>
      </c>
      <c r="O105" s="132">
        <f t="shared" si="85"/>
        <v>21</v>
      </c>
      <c r="P105" s="130">
        <f>H105/H98</f>
        <v>0.20689655172413793</v>
      </c>
      <c r="Q105" s="133">
        <f t="shared" si="86"/>
        <v>34.5</v>
      </c>
      <c r="R105" s="133">
        <f t="shared" si="97"/>
        <v>103.5</v>
      </c>
      <c r="S105" s="134">
        <f>R105/E98</f>
        <v>0.71379310344827585</v>
      </c>
      <c r="T105" s="134">
        <f t="shared" si="98"/>
        <v>10.500000000000002</v>
      </c>
      <c r="U105" s="63"/>
      <c r="V105" s="63"/>
      <c r="W105" s="63"/>
      <c r="X105" s="63"/>
      <c r="Y105" s="85">
        <f t="shared" si="81"/>
        <v>21</v>
      </c>
      <c r="Z105" s="30">
        <f t="shared" si="82"/>
        <v>0.20689655172413793</v>
      </c>
      <c r="AA105" s="31">
        <f t="shared" si="83"/>
        <v>0.61439810904099146</v>
      </c>
      <c r="AH105" s="19"/>
      <c r="AI105" s="20"/>
      <c r="AJ105" s="20"/>
      <c r="AK105" s="180">
        <f>AK104*AL105/AL104</f>
        <v>15.499999999999998</v>
      </c>
      <c r="AL105" s="181">
        <f>AL103</f>
        <v>2.7352941176470584</v>
      </c>
      <c r="AM105" s="163"/>
      <c r="AN105" s="164" t="s">
        <v>13</v>
      </c>
      <c r="AO105" s="165">
        <f>AO104/H98</f>
        <v>0.5</v>
      </c>
    </row>
    <row r="106" spans="1:45" x14ac:dyDescent="0.25">
      <c r="A106" s="71">
        <v>85</v>
      </c>
      <c r="B106" s="74">
        <f t="shared" si="88"/>
        <v>47</v>
      </c>
      <c r="C106" s="75">
        <f t="shared" si="89"/>
        <v>21</v>
      </c>
      <c r="D106" s="72">
        <v>24</v>
      </c>
      <c r="E106" s="72">
        <f t="shared" si="90"/>
        <v>30</v>
      </c>
      <c r="F106" s="34">
        <f t="shared" si="91"/>
        <v>0</v>
      </c>
      <c r="G106" s="72">
        <f t="shared" si="92"/>
        <v>17</v>
      </c>
      <c r="H106" s="53">
        <v>13</v>
      </c>
      <c r="I106" s="76">
        <f t="shared" si="93"/>
        <v>0</v>
      </c>
      <c r="J106" s="31">
        <f t="shared" si="94"/>
        <v>1</v>
      </c>
      <c r="K106" s="31">
        <f t="shared" si="95"/>
        <v>0.61439810904099146</v>
      </c>
      <c r="L106" s="66"/>
      <c r="M106" s="131">
        <f t="shared" si="84"/>
        <v>1.8431943271229745</v>
      </c>
      <c r="N106" s="50">
        <f t="shared" si="96"/>
        <v>17.110553638126078</v>
      </c>
      <c r="O106" s="132">
        <f t="shared" si="85"/>
        <v>24</v>
      </c>
      <c r="P106" s="130">
        <f>H106/H98</f>
        <v>8.9655172413793102E-2</v>
      </c>
      <c r="Q106" s="133">
        <f t="shared" si="86"/>
        <v>21.5</v>
      </c>
      <c r="R106" s="133">
        <f t="shared" si="97"/>
        <v>64.5</v>
      </c>
      <c r="S106" s="134">
        <f>R106/E98</f>
        <v>0.44482758620689655</v>
      </c>
      <c r="T106" s="134">
        <f t="shared" si="98"/>
        <v>10.944827586206898</v>
      </c>
      <c r="U106" s="63"/>
      <c r="V106" s="63"/>
      <c r="W106" s="63"/>
      <c r="X106" s="63"/>
      <c r="Y106" s="85">
        <f t="shared" si="81"/>
        <v>24</v>
      </c>
      <c r="Z106" s="30">
        <f t="shared" si="82"/>
        <v>8.9655172413793102E-2</v>
      </c>
      <c r="AA106" s="31">
        <f t="shared" si="83"/>
        <v>0.61439810904099146</v>
      </c>
    </row>
    <row r="107" spans="1:45" x14ac:dyDescent="0.25">
      <c r="D107" s="77"/>
      <c r="E107" s="77"/>
      <c r="F107" s="78"/>
      <c r="G107" s="78"/>
      <c r="H107" s="77"/>
      <c r="I107" s="79"/>
      <c r="J107" s="80"/>
      <c r="K107" s="80"/>
      <c r="L107" s="80"/>
      <c r="M107" s="93"/>
      <c r="N107" s="93"/>
      <c r="O107" s="93"/>
      <c r="Q107" s="71"/>
      <c r="R107" s="138">
        <f>SUM(R99:R106)</f>
        <v>1587</v>
      </c>
      <c r="S107" s="139">
        <f>SUM(S99:S106)</f>
        <v>10.944827586206898</v>
      </c>
      <c r="T107" s="62"/>
      <c r="AD107" s="27"/>
      <c r="AE107" s="27"/>
    </row>
    <row r="108" spans="1:45" x14ac:dyDescent="0.25">
      <c r="D108" s="86"/>
      <c r="E108" s="59" t="s">
        <v>0</v>
      </c>
      <c r="F108" s="60">
        <f>SUM(F99:F106)</f>
        <v>47</v>
      </c>
      <c r="G108" s="60">
        <f>SUM(G99:G106)</f>
        <v>85</v>
      </c>
      <c r="H108" s="60">
        <f>H98-F108-G108</f>
        <v>13</v>
      </c>
      <c r="I108" s="79"/>
      <c r="J108" s="79"/>
      <c r="K108" s="79"/>
      <c r="L108" s="79"/>
      <c r="M108" s="79"/>
      <c r="N108" s="79"/>
      <c r="O108" s="79"/>
      <c r="Q108" s="79"/>
      <c r="R108" s="79"/>
      <c r="S108" s="141"/>
      <c r="T108" s="79"/>
      <c r="U108" s="79"/>
      <c r="V108" s="79"/>
      <c r="W108" s="79"/>
      <c r="X108" s="79"/>
      <c r="Y108" s="79"/>
      <c r="Z108" s="79"/>
      <c r="AA108" s="63"/>
      <c r="AD108" s="27"/>
      <c r="AE108" s="27"/>
    </row>
    <row r="109" spans="1:45" ht="13" customHeight="1" x14ac:dyDescent="0.25">
      <c r="D109" s="86"/>
      <c r="E109" s="28"/>
      <c r="F109" s="12">
        <f>F108/E98</f>
        <v>0.32413793103448274</v>
      </c>
      <c r="G109" s="13">
        <f>G108/E98</f>
        <v>0.58620689655172409</v>
      </c>
      <c r="H109" s="14">
        <f>H108/E98</f>
        <v>8.9655172413793102E-2</v>
      </c>
      <c r="I109" s="79"/>
      <c r="J109" s="79"/>
      <c r="K109" s="79"/>
      <c r="L109" s="79"/>
      <c r="M109" s="79"/>
      <c r="N109" s="79"/>
      <c r="O109" s="79"/>
      <c r="Q109" s="208" t="s">
        <v>72</v>
      </c>
      <c r="R109" s="208"/>
      <c r="S109" s="208"/>
      <c r="T109" s="208"/>
      <c r="U109" s="79"/>
      <c r="V109" s="79"/>
      <c r="W109" s="79"/>
      <c r="X109" s="79"/>
      <c r="Y109" s="79"/>
      <c r="Z109" s="79"/>
      <c r="AA109" s="63"/>
      <c r="AD109" s="27"/>
      <c r="AE109" s="27"/>
    </row>
    <row r="110" spans="1:45" x14ac:dyDescent="0.25">
      <c r="A110" s="66"/>
      <c r="B110" s="66"/>
      <c r="C110" s="66"/>
      <c r="D110" s="143"/>
      <c r="E110" s="151"/>
      <c r="F110" s="153" t="s">
        <v>73</v>
      </c>
      <c r="G110" s="154" t="s">
        <v>74</v>
      </c>
      <c r="H110" s="152" t="s">
        <v>75</v>
      </c>
      <c r="I110" s="79"/>
      <c r="J110" s="79"/>
      <c r="K110" s="79"/>
      <c r="L110" s="79"/>
      <c r="M110" s="79"/>
      <c r="N110" s="79"/>
      <c r="O110" s="79"/>
      <c r="Q110" s="208"/>
      <c r="R110" s="208"/>
      <c r="S110" s="208"/>
      <c r="T110" s="208"/>
      <c r="U110" s="79"/>
      <c r="V110" s="79"/>
      <c r="W110" s="79"/>
      <c r="X110" s="79"/>
      <c r="Y110" s="79"/>
      <c r="Z110" s="79"/>
      <c r="AA110" s="66"/>
      <c r="AB110" s="142"/>
      <c r="AC110" s="142"/>
      <c r="AD110" s="142"/>
      <c r="AE110" s="142"/>
    </row>
    <row r="111" spans="1:45" x14ac:dyDescent="0.25">
      <c r="D111" s="143"/>
      <c r="H111" s="125"/>
      <c r="I111" s="79"/>
      <c r="J111" s="79"/>
      <c r="K111" s="79"/>
      <c r="L111" s="79"/>
      <c r="M111" s="79"/>
      <c r="N111" s="79"/>
      <c r="O111" s="79"/>
      <c r="Q111" s="208"/>
      <c r="R111" s="208"/>
      <c r="S111" s="208"/>
      <c r="T111" s="208"/>
      <c r="U111" s="79"/>
      <c r="V111" s="79"/>
      <c r="W111" s="79"/>
      <c r="X111" s="79"/>
      <c r="Y111" s="79"/>
      <c r="Z111" s="79"/>
      <c r="AA111" s="63"/>
      <c r="AD111" s="27"/>
      <c r="AE111" s="27"/>
    </row>
    <row r="112" spans="1:45" x14ac:dyDescent="0.25">
      <c r="D112" s="143"/>
      <c r="I112" s="79"/>
      <c r="J112" s="79"/>
      <c r="K112" s="79"/>
      <c r="L112" s="79"/>
      <c r="M112" s="79"/>
      <c r="N112" s="79"/>
      <c r="O112" s="79"/>
      <c r="Q112" s="79"/>
      <c r="R112" s="79"/>
      <c r="S112" s="79"/>
      <c r="T112" s="79"/>
      <c r="U112" s="79"/>
      <c r="V112" s="79"/>
      <c r="W112" s="79"/>
      <c r="X112" s="79"/>
      <c r="Y112" s="79"/>
      <c r="Z112" s="79"/>
      <c r="AA112" s="63"/>
      <c r="AD112" s="27"/>
      <c r="AE112" s="27"/>
    </row>
    <row r="113" spans="1:31" ht="25" customHeight="1" x14ac:dyDescent="0.25">
      <c r="A113" s="206" t="s">
        <v>42</v>
      </c>
      <c r="B113" s="206"/>
      <c r="C113" s="206"/>
      <c r="D113" s="206"/>
      <c r="E113" s="206"/>
      <c r="F113" s="206"/>
      <c r="G113" s="206"/>
      <c r="H113" s="206"/>
      <c r="I113" s="206"/>
      <c r="J113" s="206"/>
      <c r="K113" s="206"/>
      <c r="L113" s="206"/>
      <c r="M113" s="206"/>
      <c r="N113" s="206"/>
      <c r="O113" s="206"/>
      <c r="P113" s="206"/>
      <c r="Q113" s="206"/>
      <c r="R113" s="79"/>
      <c r="S113" s="79"/>
      <c r="T113" s="79"/>
      <c r="U113" s="79"/>
      <c r="V113" s="79"/>
      <c r="W113" s="79"/>
      <c r="X113" s="79"/>
      <c r="Y113" s="79"/>
      <c r="Z113" s="79"/>
      <c r="AA113" s="63"/>
      <c r="AD113" s="27"/>
      <c r="AE113" s="27"/>
    </row>
    <row r="114" spans="1:31" ht="7.5" customHeight="1" x14ac:dyDescent="0.25">
      <c r="A114" s="144"/>
      <c r="B114" s="144"/>
      <c r="C114" s="144"/>
      <c r="D114" s="145"/>
      <c r="E114" s="144"/>
      <c r="F114" s="144"/>
      <c r="G114" s="144"/>
      <c r="H114" s="146"/>
      <c r="I114" s="146"/>
      <c r="J114" s="146"/>
      <c r="K114" s="146"/>
      <c r="L114" s="146"/>
      <c r="M114" s="146"/>
      <c r="N114" s="146"/>
      <c r="O114" s="146"/>
      <c r="P114" s="146"/>
      <c r="Q114" s="146"/>
      <c r="R114" s="79"/>
      <c r="S114" s="79"/>
      <c r="T114" s="79"/>
      <c r="U114" s="79"/>
      <c r="V114" s="79"/>
      <c r="W114" s="79"/>
      <c r="X114" s="79"/>
      <c r="Y114" s="79"/>
      <c r="Z114" s="79"/>
      <c r="AA114" s="63"/>
      <c r="AD114" s="27"/>
      <c r="AE114" s="27"/>
    </row>
    <row r="115" spans="1:31" ht="65" customHeight="1" x14ac:dyDescent="0.25">
      <c r="A115" s="207" t="s">
        <v>79</v>
      </c>
      <c r="B115" s="207"/>
      <c r="C115" s="207"/>
      <c r="D115" s="207"/>
      <c r="E115" s="207"/>
      <c r="F115" s="207"/>
      <c r="G115" s="207"/>
      <c r="H115" s="207"/>
      <c r="I115" s="207"/>
      <c r="J115" s="207"/>
      <c r="K115" s="207"/>
      <c r="L115" s="207"/>
      <c r="M115" s="207"/>
      <c r="N115" s="207"/>
      <c r="O115" s="207"/>
      <c r="P115" s="207"/>
      <c r="Q115" s="207"/>
      <c r="R115" s="79"/>
      <c r="S115" s="79"/>
      <c r="T115" s="79"/>
      <c r="U115" s="79"/>
      <c r="V115" s="79"/>
      <c r="W115" s="79"/>
      <c r="X115" s="79"/>
      <c r="Y115" s="79"/>
      <c r="Z115" s="79"/>
      <c r="AA115" s="63"/>
      <c r="AD115" s="27"/>
      <c r="AE115" s="27"/>
    </row>
    <row r="116" spans="1:31" ht="120.5" customHeight="1" x14ac:dyDescent="0.25">
      <c r="A116" s="207" t="s">
        <v>66</v>
      </c>
      <c r="B116" s="207"/>
      <c r="C116" s="207"/>
      <c r="D116" s="207"/>
      <c r="E116" s="207"/>
      <c r="F116" s="207"/>
      <c r="G116" s="207"/>
      <c r="H116" s="207"/>
      <c r="I116" s="207"/>
      <c r="J116" s="207"/>
      <c r="K116" s="207"/>
      <c r="L116" s="207"/>
      <c r="M116" s="207"/>
      <c r="N116" s="207"/>
      <c r="O116" s="207"/>
      <c r="P116" s="207"/>
      <c r="Q116" s="207"/>
      <c r="R116" s="79"/>
      <c r="S116" s="79"/>
      <c r="T116" s="79"/>
      <c r="U116" s="79"/>
      <c r="V116" s="79"/>
      <c r="W116" s="79"/>
      <c r="X116" s="79"/>
      <c r="Y116" s="79"/>
      <c r="Z116" s="79"/>
      <c r="AA116" s="63"/>
      <c r="AD116" s="27"/>
      <c r="AE116" s="27"/>
    </row>
    <row r="117" spans="1:31" ht="13" customHeight="1" x14ac:dyDescent="0.25">
      <c r="D117" s="143"/>
      <c r="H117" s="125"/>
      <c r="R117" s="63"/>
      <c r="S117" s="63"/>
      <c r="T117" s="63"/>
      <c r="U117" s="63"/>
      <c r="V117" s="63"/>
      <c r="W117" s="63"/>
      <c r="X117" s="63"/>
      <c r="AA117" s="63"/>
      <c r="AB117" s="63"/>
    </row>
    <row r="118" spans="1:31" x14ac:dyDescent="0.25">
      <c r="D118" s="143"/>
      <c r="H118" s="125"/>
      <c r="L118" s="125"/>
      <c r="M118" s="125"/>
      <c r="N118" s="125"/>
      <c r="R118" s="63"/>
      <c r="S118" s="63"/>
      <c r="T118" s="63"/>
      <c r="U118" s="63"/>
      <c r="V118" s="63"/>
      <c r="W118" s="63"/>
      <c r="X118" s="63"/>
      <c r="AA118" s="63"/>
      <c r="AB118" s="63"/>
    </row>
    <row r="119" spans="1:31" x14ac:dyDescent="0.25">
      <c r="D119" s="143"/>
      <c r="H119" s="125"/>
      <c r="L119" s="125"/>
      <c r="M119" s="125"/>
      <c r="N119" s="125"/>
      <c r="O119" s="125"/>
      <c r="P119" s="125"/>
      <c r="Q119" s="125"/>
      <c r="R119" s="63"/>
      <c r="S119" s="63"/>
      <c r="T119" s="63"/>
      <c r="U119" s="63"/>
      <c r="V119" s="63"/>
      <c r="W119" s="63"/>
      <c r="X119" s="63"/>
      <c r="AA119" s="63"/>
      <c r="AB119" s="63"/>
    </row>
    <row r="120" spans="1:31" x14ac:dyDescent="0.25">
      <c r="D120" s="143"/>
      <c r="H120" s="125"/>
      <c r="L120" s="125"/>
      <c r="M120" s="125"/>
      <c r="N120" s="125"/>
      <c r="O120" s="125"/>
      <c r="P120" s="125"/>
      <c r="Q120" s="125"/>
      <c r="R120" s="63"/>
      <c r="S120" s="63"/>
      <c r="T120" s="63"/>
      <c r="U120" s="63"/>
      <c r="V120" s="63"/>
      <c r="W120" s="63"/>
      <c r="X120" s="63"/>
      <c r="AA120" s="63"/>
      <c r="AB120" s="63"/>
    </row>
    <row r="121" spans="1:31" x14ac:dyDescent="0.25">
      <c r="D121" s="143"/>
      <c r="H121" s="125"/>
      <c r="L121" s="125"/>
      <c r="M121" s="125"/>
      <c r="N121" s="125"/>
      <c r="O121" s="125"/>
      <c r="P121" s="94"/>
      <c r="Q121" s="80"/>
      <c r="AA121" s="63"/>
      <c r="AB121" s="63"/>
    </row>
    <row r="122" spans="1:31" x14ac:dyDescent="0.25">
      <c r="D122" s="143"/>
      <c r="H122" s="125"/>
      <c r="L122" s="125"/>
      <c r="M122" s="125"/>
      <c r="N122" s="125"/>
      <c r="O122" s="125"/>
      <c r="P122" s="94"/>
      <c r="Q122" s="80"/>
      <c r="AA122" s="63"/>
      <c r="AB122" s="63"/>
    </row>
    <row r="123" spans="1:31" x14ac:dyDescent="0.25">
      <c r="D123" s="143"/>
      <c r="H123" s="125"/>
      <c r="L123" s="125"/>
      <c r="M123" s="125"/>
      <c r="N123" s="125"/>
      <c r="O123" s="125"/>
      <c r="P123" s="94"/>
      <c r="Q123" s="80"/>
      <c r="AA123" s="63"/>
      <c r="AB123" s="63"/>
    </row>
    <row r="124" spans="1:31" x14ac:dyDescent="0.25">
      <c r="D124" s="143"/>
      <c r="H124" s="125"/>
      <c r="L124" s="125"/>
      <c r="M124" s="125"/>
      <c r="N124" s="125"/>
      <c r="O124" s="125"/>
      <c r="P124" s="94"/>
      <c r="Q124" s="80"/>
      <c r="AA124" s="63"/>
      <c r="AB124" s="63"/>
    </row>
    <row r="125" spans="1:31" x14ac:dyDescent="0.25">
      <c r="D125" s="143"/>
      <c r="H125" s="125"/>
      <c r="L125" s="125"/>
      <c r="M125" s="93"/>
      <c r="N125" s="93"/>
      <c r="O125" s="93"/>
      <c r="P125" s="94"/>
      <c r="Q125" s="80"/>
      <c r="AA125" s="63"/>
      <c r="AB125" s="63"/>
    </row>
    <row r="126" spans="1:31" x14ac:dyDescent="0.25">
      <c r="D126" s="143"/>
      <c r="E126" s="66"/>
      <c r="F126" s="8"/>
      <c r="G126" s="8"/>
      <c r="H126" s="66"/>
      <c r="I126" s="125"/>
      <c r="L126" s="125"/>
      <c r="M126" s="93"/>
      <c r="N126" s="93"/>
      <c r="O126" s="93"/>
      <c r="P126" s="94"/>
      <c r="Q126" s="94"/>
      <c r="R126" s="94"/>
      <c r="S126" s="94"/>
      <c r="T126" s="94"/>
      <c r="U126" s="94"/>
      <c r="V126" s="94"/>
      <c r="W126" s="94"/>
      <c r="X126" s="94"/>
      <c r="Y126" s="94"/>
      <c r="Z126" s="94"/>
      <c r="AA126" s="94"/>
      <c r="AB126" s="94"/>
      <c r="AC126" s="94"/>
      <c r="AD126" s="94"/>
      <c r="AE126" s="94"/>
    </row>
    <row r="127" spans="1:31" x14ac:dyDescent="0.25">
      <c r="D127" s="86"/>
      <c r="E127" s="28"/>
      <c r="F127" s="147"/>
      <c r="G127" s="8"/>
      <c r="H127" s="148"/>
      <c r="I127" s="79"/>
      <c r="J127" s="80"/>
      <c r="K127" s="80"/>
      <c r="L127" s="80"/>
      <c r="M127" s="93"/>
      <c r="N127" s="93"/>
      <c r="O127" s="93"/>
      <c r="P127" s="94"/>
      <c r="Q127" s="94"/>
      <c r="R127" s="94"/>
      <c r="S127" s="94"/>
      <c r="T127" s="94"/>
      <c r="U127" s="94"/>
      <c r="V127" s="94"/>
      <c r="W127" s="94"/>
      <c r="X127" s="94"/>
      <c r="Y127" s="94"/>
      <c r="Z127" s="94"/>
      <c r="AA127" s="94"/>
      <c r="AB127" s="94"/>
      <c r="AC127" s="94"/>
      <c r="AD127" s="94"/>
      <c r="AE127" s="94"/>
    </row>
    <row r="128" spans="1:31" x14ac:dyDescent="0.25">
      <c r="D128" s="86"/>
      <c r="E128" s="28"/>
      <c r="F128" s="147"/>
      <c r="G128" s="8"/>
      <c r="H128" s="149"/>
      <c r="I128" s="79"/>
      <c r="J128" s="80"/>
      <c r="K128" s="80"/>
      <c r="L128" s="80"/>
      <c r="M128" s="93"/>
      <c r="N128" s="93"/>
      <c r="O128" s="93"/>
      <c r="P128" s="94"/>
      <c r="Q128" s="94"/>
      <c r="R128" s="94"/>
      <c r="S128" s="94"/>
      <c r="T128" s="94"/>
      <c r="U128" s="94"/>
      <c r="V128" s="94"/>
      <c r="W128" s="94"/>
      <c r="X128" s="94"/>
      <c r="Y128" s="94"/>
      <c r="Z128" s="94"/>
      <c r="AA128" s="94"/>
      <c r="AB128" s="94"/>
      <c r="AC128" s="94"/>
      <c r="AD128" s="94"/>
      <c r="AE128" s="94"/>
    </row>
  </sheetData>
  <mergeCells count="40">
    <mergeCell ref="A8:Q8"/>
    <mergeCell ref="A2:Q2"/>
    <mergeCell ref="A4:Q4"/>
    <mergeCell ref="A5:Q5"/>
    <mergeCell ref="A6:Q6"/>
    <mergeCell ref="A7:Q7"/>
    <mergeCell ref="A12:X12"/>
    <mergeCell ref="J13:K13"/>
    <mergeCell ref="J28:K28"/>
    <mergeCell ref="B44:K44"/>
    <mergeCell ref="Q44:Q45"/>
    <mergeCell ref="C45:E45"/>
    <mergeCell ref="F45:H45"/>
    <mergeCell ref="I45:K45"/>
    <mergeCell ref="N45:O45"/>
    <mergeCell ref="B45:B47"/>
    <mergeCell ref="C46:D46"/>
    <mergeCell ref="F46:G46"/>
    <mergeCell ref="I46:J46"/>
    <mergeCell ref="A77:T77"/>
    <mergeCell ref="V77:W77"/>
    <mergeCell ref="Q109:T111"/>
    <mergeCell ref="AU77:AV77"/>
    <mergeCell ref="J78:K78"/>
    <mergeCell ref="M78:N78"/>
    <mergeCell ref="S78:T78"/>
    <mergeCell ref="V78:V79"/>
    <mergeCell ref="W78:W79"/>
    <mergeCell ref="AU78:AU79"/>
    <mergeCell ref="AV78:AV79"/>
    <mergeCell ref="Y77:AS77"/>
    <mergeCell ref="AH79:AO79"/>
    <mergeCell ref="AH97:AO97"/>
    <mergeCell ref="A113:Q113"/>
    <mergeCell ref="A115:Q115"/>
    <mergeCell ref="A116:Q116"/>
    <mergeCell ref="Q91:T93"/>
    <mergeCell ref="J96:K96"/>
    <mergeCell ref="M96:N96"/>
    <mergeCell ref="S96:T96"/>
  </mergeCells>
  <pageMargins left="0.7" right="0.7" top="0.75" bottom="0.75" header="0.3" footer="0.3"/>
  <pageSetup paperSize="9" orientation="portrait" r:id="rId1"/>
  <ignoredErrors>
    <ignoredError sqref="Q81:T88 Q98:T106 Q96:R97 Q89:T90 Q107:T107 Q94:T95" formulaRange="1"/>
    <ignoredError sqref="AK80:AO82 AL83:AO83 AK98:AL100 AL101 S47" evalError="1"/>
    <ignoredError sqref="AK83 AK101" evalError="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fs-1, SLEv A vs B</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2022-12-23T11:02:25Z</dcterms:modified>
</cp:coreProperties>
</file>