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90505-Galo\0-Datos\020-Elab formales\20190514-VacMenB\01-Epid\"/>
    </mc:Choice>
  </mc:AlternateContent>
  <bookViews>
    <workbookView xWindow="0" yWindow="0" windowWidth="20490" windowHeight="7650" tabRatio="834"/>
  </bookViews>
  <sheets>
    <sheet name="Hosp MenB 99-17" sheetId="1" r:id="rId1"/>
    <sheet name="Def MenB, 99-17" sheetId="3" r:id="rId2"/>
    <sheet name="Hosp+Def MenB 99-17" sheetId="4" r:id="rId3"/>
    <sheet name="Mort 99-16" sheetId="6" r:id="rId4"/>
    <sheet name="Introd" sheetId="7" r:id="rId5"/>
    <sheet name="IncAcu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5" i="5" l="1"/>
  <c r="T87" i="5"/>
  <c r="T86" i="5"/>
  <c r="R87" i="5" l="1"/>
  <c r="R86" i="5" l="1"/>
  <c r="C65" i="5" l="1"/>
  <c r="E8" i="5" s="1"/>
  <c r="C64" i="5"/>
  <c r="B65" i="5"/>
  <c r="C8" i="5" s="1"/>
  <c r="B64" i="5"/>
  <c r="C7" i="5" s="1"/>
  <c r="E7" i="5"/>
  <c r="G65" i="5"/>
  <c r="G64" i="5"/>
  <c r="F65" i="5"/>
  <c r="F64" i="5"/>
  <c r="C11" i="4" l="1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B11" i="4"/>
  <c r="C483" i="4"/>
  <c r="B483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B45" i="4"/>
  <c r="T3" i="6" l="1"/>
  <c r="C26" i="6"/>
  <c r="D26" i="6"/>
  <c r="E26" i="6"/>
  <c r="F26" i="6"/>
  <c r="F42" i="6" s="1"/>
  <c r="G26" i="6"/>
  <c r="H26" i="6"/>
  <c r="I26" i="6"/>
  <c r="I42" i="6" s="1"/>
  <c r="J26" i="6"/>
  <c r="J42" i="6" s="1"/>
  <c r="K26" i="6"/>
  <c r="L26" i="6"/>
  <c r="M26" i="6"/>
  <c r="M42" i="6" s="1"/>
  <c r="N26" i="6"/>
  <c r="N42" i="6" s="1"/>
  <c r="O26" i="6"/>
  <c r="P26" i="6"/>
  <c r="Q26" i="6"/>
  <c r="R26" i="6"/>
  <c r="R42" i="6" s="1"/>
  <c r="S26" i="6"/>
  <c r="C27" i="6"/>
  <c r="D27" i="6"/>
  <c r="D43" i="6" s="1"/>
  <c r="E27" i="6"/>
  <c r="F27" i="6"/>
  <c r="G27" i="6"/>
  <c r="H27" i="6"/>
  <c r="H31" i="6" s="1"/>
  <c r="H47" i="6" s="1"/>
  <c r="I27" i="6"/>
  <c r="J27" i="6"/>
  <c r="K27" i="6"/>
  <c r="L27" i="6"/>
  <c r="L31" i="6" s="1"/>
  <c r="L47" i="6" s="1"/>
  <c r="M27" i="6"/>
  <c r="M43" i="6" s="1"/>
  <c r="N27" i="6"/>
  <c r="O27" i="6"/>
  <c r="P27" i="6"/>
  <c r="P31" i="6" s="1"/>
  <c r="P47" i="6" s="1"/>
  <c r="Q27" i="6"/>
  <c r="Q43" i="6" s="1"/>
  <c r="R27" i="6"/>
  <c r="S27" i="6"/>
  <c r="C28" i="6"/>
  <c r="C31" i="6" s="1"/>
  <c r="C47" i="6" s="1"/>
  <c r="D28" i="6"/>
  <c r="D44" i="6" s="1"/>
  <c r="E28" i="6"/>
  <c r="E44" i="6" s="1"/>
  <c r="F28" i="6"/>
  <c r="G28" i="6"/>
  <c r="H28" i="6"/>
  <c r="I28" i="6"/>
  <c r="J28" i="6"/>
  <c r="J44" i="6" s="1"/>
  <c r="K28" i="6"/>
  <c r="K44" i="6" s="1"/>
  <c r="L28" i="6"/>
  <c r="M28" i="6"/>
  <c r="N28" i="6"/>
  <c r="N44" i="6" s="1"/>
  <c r="O28" i="6"/>
  <c r="O31" i="6" s="1"/>
  <c r="O47" i="6" s="1"/>
  <c r="P28" i="6"/>
  <c r="P44" i="6" s="1"/>
  <c r="Q28" i="6"/>
  <c r="Q44" i="6" s="1"/>
  <c r="R28" i="6"/>
  <c r="R44" i="6" s="1"/>
  <c r="S28" i="6"/>
  <c r="C29" i="6"/>
  <c r="C45" i="6" s="1"/>
  <c r="D29" i="6"/>
  <c r="E29" i="6"/>
  <c r="F29" i="6"/>
  <c r="F45" i="6" s="1"/>
  <c r="G29" i="6"/>
  <c r="G45" i="6" s="1"/>
  <c r="H29" i="6"/>
  <c r="H45" i="6" s="1"/>
  <c r="I29" i="6"/>
  <c r="J29" i="6"/>
  <c r="K29" i="6"/>
  <c r="K45" i="6" s="1"/>
  <c r="L29" i="6"/>
  <c r="L45" i="6" s="1"/>
  <c r="M29" i="6"/>
  <c r="N29" i="6"/>
  <c r="O29" i="6"/>
  <c r="O45" i="6" s="1"/>
  <c r="P29" i="6"/>
  <c r="P45" i="6" s="1"/>
  <c r="Q29" i="6"/>
  <c r="R29" i="6"/>
  <c r="R45" i="6" s="1"/>
  <c r="S29" i="6"/>
  <c r="S45" i="6" s="1"/>
  <c r="C30" i="6"/>
  <c r="D30" i="6"/>
  <c r="E30" i="6"/>
  <c r="E46" i="6" s="1"/>
  <c r="F30" i="6"/>
  <c r="F46" i="6" s="1"/>
  <c r="G30" i="6"/>
  <c r="H30" i="6"/>
  <c r="I30" i="6"/>
  <c r="I31" i="6" s="1"/>
  <c r="I47" i="6" s="1"/>
  <c r="J30" i="6"/>
  <c r="J46" i="6" s="1"/>
  <c r="K30" i="6"/>
  <c r="L30" i="6"/>
  <c r="M30" i="6"/>
  <c r="M46" i="6" s="1"/>
  <c r="N30" i="6"/>
  <c r="N46" i="6" s="1"/>
  <c r="O30" i="6"/>
  <c r="P30" i="6"/>
  <c r="Q30" i="6"/>
  <c r="Q46" i="6" s="1"/>
  <c r="R30" i="6"/>
  <c r="R46" i="6" s="1"/>
  <c r="S30" i="6"/>
  <c r="D31" i="6"/>
  <c r="D47" i="6" s="1"/>
  <c r="S31" i="6"/>
  <c r="S47" i="6" s="1"/>
  <c r="B27" i="6"/>
  <c r="B43" i="6" s="1"/>
  <c r="B28" i="6"/>
  <c r="B29" i="6"/>
  <c r="B26" i="6"/>
  <c r="B42" i="6" s="1"/>
  <c r="B30" i="6"/>
  <c r="B46" i="6" s="1"/>
  <c r="S46" i="6"/>
  <c r="P46" i="6"/>
  <c r="O46" i="6"/>
  <c r="L46" i="6"/>
  <c r="K46" i="6"/>
  <c r="I46" i="6"/>
  <c r="H46" i="6"/>
  <c r="G46" i="6"/>
  <c r="D46" i="6"/>
  <c r="C46" i="6"/>
  <c r="Q45" i="6"/>
  <c r="N45" i="6"/>
  <c r="M45" i="6"/>
  <c r="J45" i="6"/>
  <c r="I45" i="6"/>
  <c r="E45" i="6"/>
  <c r="S44" i="6"/>
  <c r="M44" i="6"/>
  <c r="L44" i="6"/>
  <c r="I44" i="6"/>
  <c r="H44" i="6"/>
  <c r="G44" i="6"/>
  <c r="B44" i="6"/>
  <c r="S43" i="6"/>
  <c r="R43" i="6"/>
  <c r="O43" i="6"/>
  <c r="N43" i="6"/>
  <c r="K43" i="6"/>
  <c r="J43" i="6"/>
  <c r="I43" i="6"/>
  <c r="G43" i="6"/>
  <c r="F43" i="6"/>
  <c r="E43" i="6"/>
  <c r="C43" i="6"/>
  <c r="S42" i="6"/>
  <c r="Q42" i="6"/>
  <c r="P42" i="6"/>
  <c r="O42" i="6"/>
  <c r="L42" i="6"/>
  <c r="K42" i="6"/>
  <c r="H42" i="6"/>
  <c r="G42" i="6"/>
  <c r="D42" i="6"/>
  <c r="C42" i="6"/>
  <c r="T39" i="6"/>
  <c r="T38" i="6"/>
  <c r="T37" i="6"/>
  <c r="T36" i="6"/>
  <c r="T35" i="6"/>
  <c r="T34" i="6"/>
  <c r="Q31" i="6" l="1"/>
  <c r="Q47" i="6" s="1"/>
  <c r="E31" i="6"/>
  <c r="E47" i="6" s="1"/>
  <c r="E42" i="6"/>
  <c r="C44" i="6"/>
  <c r="O44" i="6"/>
  <c r="K31" i="6"/>
  <c r="K47" i="6" s="1"/>
  <c r="G31" i="6"/>
  <c r="G47" i="6" s="1"/>
  <c r="M31" i="6"/>
  <c r="M47" i="6" s="1"/>
  <c r="T30" i="6"/>
  <c r="T46" i="6" s="1"/>
  <c r="H43" i="6"/>
  <c r="L43" i="6"/>
  <c r="P43" i="6"/>
  <c r="T29" i="6"/>
  <c r="T45" i="6" s="1"/>
  <c r="T28" i="6"/>
  <c r="T44" i="6" s="1"/>
  <c r="T27" i="6"/>
  <c r="T43" i="6" s="1"/>
  <c r="T26" i="6"/>
  <c r="T42" i="6" s="1"/>
  <c r="B31" i="6"/>
  <c r="F44" i="6"/>
  <c r="D45" i="6"/>
  <c r="R31" i="6"/>
  <c r="R47" i="6" s="1"/>
  <c r="N31" i="6"/>
  <c r="N47" i="6" s="1"/>
  <c r="J31" i="6"/>
  <c r="J47" i="6" s="1"/>
  <c r="F31" i="6"/>
  <c r="F47" i="6" s="1"/>
  <c r="B47" i="6"/>
  <c r="B45" i="6"/>
  <c r="U19" i="4"/>
  <c r="U18" i="4"/>
  <c r="U17" i="4"/>
  <c r="U16" i="4"/>
  <c r="U15" i="4"/>
  <c r="U14" i="4"/>
  <c r="U11" i="4"/>
  <c r="U27" i="4" s="1"/>
  <c r="U10" i="4"/>
  <c r="U26" i="4" s="1"/>
  <c r="U9" i="4"/>
  <c r="U25" i="4" s="1"/>
  <c r="U8" i="4"/>
  <c r="U24" i="4" s="1"/>
  <c r="U7" i="4"/>
  <c r="U23" i="4" s="1"/>
  <c r="U6" i="4"/>
  <c r="U22" i="4" s="1"/>
  <c r="R22" i="4"/>
  <c r="S22" i="4"/>
  <c r="T22" i="4"/>
  <c r="R23" i="4"/>
  <c r="S23" i="4"/>
  <c r="T23" i="4"/>
  <c r="R24" i="4"/>
  <c r="S24" i="4"/>
  <c r="T24" i="4"/>
  <c r="R25" i="4"/>
  <c r="S25" i="4"/>
  <c r="T25" i="4"/>
  <c r="R26" i="4"/>
  <c r="S26" i="4"/>
  <c r="T26" i="4"/>
  <c r="R27" i="4"/>
  <c r="S27" i="4"/>
  <c r="T27" i="4"/>
  <c r="S72" i="4"/>
  <c r="R56" i="4"/>
  <c r="S56" i="4"/>
  <c r="T56" i="4"/>
  <c r="R57" i="4"/>
  <c r="S57" i="4"/>
  <c r="T57" i="4"/>
  <c r="R58" i="4"/>
  <c r="S58" i="4"/>
  <c r="T58" i="4"/>
  <c r="R59" i="4"/>
  <c r="S59" i="4"/>
  <c r="T59" i="4"/>
  <c r="R60" i="4"/>
  <c r="T60" i="4"/>
  <c r="R61" i="4"/>
  <c r="S61" i="4"/>
  <c r="T61" i="4"/>
  <c r="R68" i="4"/>
  <c r="S68" i="4"/>
  <c r="T68" i="4"/>
  <c r="R69" i="4"/>
  <c r="S69" i="4"/>
  <c r="T69" i="4"/>
  <c r="R70" i="4"/>
  <c r="S70" i="4"/>
  <c r="T70" i="4"/>
  <c r="R71" i="4"/>
  <c r="S71" i="4"/>
  <c r="T71" i="4"/>
  <c r="R72" i="4"/>
  <c r="T72" i="4"/>
  <c r="R73" i="4"/>
  <c r="S73" i="4"/>
  <c r="T73" i="4"/>
  <c r="U43" i="4"/>
  <c r="U59" i="4" s="1"/>
  <c r="U42" i="4"/>
  <c r="U41" i="4"/>
  <c r="U40" i="4"/>
  <c r="U49" i="4"/>
  <c r="U50" i="4"/>
  <c r="U51" i="4"/>
  <c r="U52" i="4"/>
  <c r="U53" i="4"/>
  <c r="U48" i="4"/>
  <c r="T31" i="6" l="1"/>
  <c r="T47" i="6" s="1"/>
  <c r="U56" i="4"/>
  <c r="U61" i="4"/>
  <c r="S60" i="4"/>
  <c r="U57" i="4"/>
  <c r="U58" i="4"/>
  <c r="C153" i="3"/>
  <c r="H22" i="5" l="1"/>
  <c r="H21" i="5"/>
  <c r="C14" i="5"/>
  <c r="B55" i="5" l="1"/>
  <c r="B22" i="5"/>
  <c r="F22" i="5" s="1"/>
  <c r="C54" i="5"/>
  <c r="B54" i="5"/>
  <c r="E9" i="5"/>
  <c r="M21" i="5" s="1"/>
  <c r="B21" i="5"/>
  <c r="F21" i="5" s="1"/>
  <c r="D40" i="5"/>
  <c r="D7" i="5"/>
  <c r="A21" i="5"/>
  <c r="D21" i="5" s="1"/>
  <c r="F14" i="5"/>
  <c r="D54" i="5" s="1"/>
  <c r="D41" i="5"/>
  <c r="A22" i="5"/>
  <c r="C55" i="5"/>
  <c r="D8" i="5"/>
  <c r="A14" i="5"/>
  <c r="C9" i="5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B69" i="4"/>
  <c r="B70" i="4"/>
  <c r="B71" i="4"/>
  <c r="B73" i="4"/>
  <c r="B68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B23" i="4"/>
  <c r="B24" i="4"/>
  <c r="B25" i="4"/>
  <c r="B26" i="4"/>
  <c r="B27" i="4"/>
  <c r="B22" i="4"/>
  <c r="Q60" i="4"/>
  <c r="P72" i="4"/>
  <c r="O72" i="4"/>
  <c r="N72" i="4"/>
  <c r="M60" i="4"/>
  <c r="L72" i="4"/>
  <c r="K72" i="4"/>
  <c r="J72" i="4"/>
  <c r="I60" i="4"/>
  <c r="H72" i="4"/>
  <c r="G72" i="4"/>
  <c r="F72" i="4"/>
  <c r="E60" i="4"/>
  <c r="D72" i="4"/>
  <c r="C72" i="4"/>
  <c r="U44" i="4"/>
  <c r="U60" i="4" s="1"/>
  <c r="C9" i="3"/>
  <c r="C18" i="3"/>
  <c r="C27" i="3"/>
  <c r="C36" i="3"/>
  <c r="C171" i="3"/>
  <c r="C162" i="3"/>
  <c r="C144" i="3"/>
  <c r="C135" i="3"/>
  <c r="C126" i="3"/>
  <c r="C117" i="3"/>
  <c r="C108" i="3"/>
  <c r="C99" i="3"/>
  <c r="C90" i="3"/>
  <c r="C81" i="3"/>
  <c r="C72" i="3"/>
  <c r="C63" i="3"/>
  <c r="C54" i="3"/>
  <c r="C45" i="3"/>
  <c r="D42" i="5" l="1"/>
  <c r="J60" i="4"/>
  <c r="C60" i="4"/>
  <c r="G60" i="4"/>
  <c r="K60" i="4"/>
  <c r="O60" i="4"/>
  <c r="Q72" i="4"/>
  <c r="M72" i="4"/>
  <c r="I72" i="4"/>
  <c r="E72" i="4"/>
  <c r="B60" i="4"/>
  <c r="N60" i="4"/>
  <c r="D60" i="4"/>
  <c r="H60" i="4"/>
  <c r="L60" i="4"/>
  <c r="P60" i="4"/>
  <c r="B72" i="4"/>
  <c r="F60" i="4"/>
  <c r="A23" i="5"/>
  <c r="D9" i="5"/>
  <c r="C40" i="5" s="1"/>
  <c r="J14" i="5"/>
  <c r="C21" i="5"/>
  <c r="B56" i="5" s="1"/>
  <c r="B23" i="5"/>
  <c r="B14" i="5"/>
  <c r="D14" i="5" s="1"/>
  <c r="G14" i="5" s="1"/>
  <c r="D55" i="5" s="1"/>
  <c r="B41" i="5"/>
  <c r="B46" i="5" s="1"/>
  <c r="B40" i="5"/>
  <c r="C22" i="5"/>
  <c r="C56" i="5" s="1"/>
  <c r="M23" i="5"/>
  <c r="D22" i="5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BL336" i="1"/>
  <c r="BH336" i="1"/>
  <c r="BD336" i="1"/>
  <c r="AZ336" i="1"/>
  <c r="AV336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BM360" i="1"/>
  <c r="BE360" i="1"/>
  <c r="BA360" i="1"/>
  <c r="AW360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BN384" i="1"/>
  <c r="BJ384" i="1"/>
  <c r="BF384" i="1"/>
  <c r="BB384" i="1"/>
  <c r="AX384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AY377" i="1"/>
  <c r="AX377" i="1"/>
  <c r="AW377" i="1"/>
  <c r="AV377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AY370" i="1"/>
  <c r="AX370" i="1"/>
  <c r="AW370" i="1"/>
  <c r="AV370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BK408" i="1"/>
  <c r="BG408" i="1"/>
  <c r="BC408" i="1"/>
  <c r="AY408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AY405" i="1"/>
  <c r="AX405" i="1"/>
  <c r="AW405" i="1"/>
  <c r="AV405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AY399" i="1"/>
  <c r="AX399" i="1"/>
  <c r="AW399" i="1"/>
  <c r="AV399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BL432" i="1"/>
  <c r="BH432" i="1"/>
  <c r="BD432" i="1"/>
  <c r="AZ432" i="1"/>
  <c r="AV432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W428" i="1"/>
  <c r="AV428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AY427" i="1"/>
  <c r="AX427" i="1"/>
  <c r="AW427" i="1"/>
  <c r="AV427" i="1"/>
  <c r="BN426" i="1"/>
  <c r="BM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AY422" i="1"/>
  <c r="AX422" i="1"/>
  <c r="AW422" i="1"/>
  <c r="AV422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AY421" i="1"/>
  <c r="AX421" i="1"/>
  <c r="AW421" i="1"/>
  <c r="AV421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AY415" i="1"/>
  <c r="AX415" i="1"/>
  <c r="AW415" i="1"/>
  <c r="AV415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Y414" i="1"/>
  <c r="AX414" i="1"/>
  <c r="AW414" i="1"/>
  <c r="AV414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AY413" i="1"/>
  <c r="AX413" i="1"/>
  <c r="AW413" i="1"/>
  <c r="AV413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Y6" i="1"/>
  <c r="Y7" i="1"/>
  <c r="Y8" i="1"/>
  <c r="Y9" i="1"/>
  <c r="Y24" i="1" s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5" i="1"/>
  <c r="W52" i="1"/>
  <c r="AT52" i="1" s="1"/>
  <c r="W76" i="1"/>
  <c r="AT76" i="1" s="1"/>
  <c r="W100" i="1"/>
  <c r="AT100" i="1" s="1"/>
  <c r="W28" i="1"/>
  <c r="AT28" i="1" s="1"/>
  <c r="U456" i="1"/>
  <c r="BN456" i="1" s="1"/>
  <c r="T456" i="1"/>
  <c r="S456" i="1"/>
  <c r="BL456" i="1" s="1"/>
  <c r="R456" i="1"/>
  <c r="BK456" i="1" s="1"/>
  <c r="Q456" i="1"/>
  <c r="BJ456" i="1" s="1"/>
  <c r="P456" i="1"/>
  <c r="O456" i="1"/>
  <c r="BH456" i="1" s="1"/>
  <c r="N456" i="1"/>
  <c r="BG456" i="1" s="1"/>
  <c r="M456" i="1"/>
  <c r="BF456" i="1" s="1"/>
  <c r="L456" i="1"/>
  <c r="BE456" i="1" s="1"/>
  <c r="K456" i="1"/>
  <c r="BD456" i="1" s="1"/>
  <c r="J456" i="1"/>
  <c r="BC456" i="1" s="1"/>
  <c r="I456" i="1"/>
  <c r="BB456" i="1" s="1"/>
  <c r="H456" i="1"/>
  <c r="G456" i="1"/>
  <c r="AZ456" i="1" s="1"/>
  <c r="F456" i="1"/>
  <c r="AY456" i="1" s="1"/>
  <c r="E456" i="1"/>
  <c r="AX456" i="1" s="1"/>
  <c r="D456" i="1"/>
  <c r="C456" i="1"/>
  <c r="AV456" i="1" s="1"/>
  <c r="U432" i="1"/>
  <c r="BN432" i="1" s="1"/>
  <c r="T432" i="1"/>
  <c r="BM432" i="1" s="1"/>
  <c r="S432" i="1"/>
  <c r="R432" i="1"/>
  <c r="BK432" i="1" s="1"/>
  <c r="Q432" i="1"/>
  <c r="BJ432" i="1" s="1"/>
  <c r="P432" i="1"/>
  <c r="BI432" i="1" s="1"/>
  <c r="O432" i="1"/>
  <c r="N432" i="1"/>
  <c r="BG432" i="1" s="1"/>
  <c r="M432" i="1"/>
  <c r="BF432" i="1" s="1"/>
  <c r="L432" i="1"/>
  <c r="BE432" i="1" s="1"/>
  <c r="K432" i="1"/>
  <c r="J432" i="1"/>
  <c r="BC432" i="1" s="1"/>
  <c r="I432" i="1"/>
  <c r="BB432" i="1" s="1"/>
  <c r="H432" i="1"/>
  <c r="BA432" i="1" s="1"/>
  <c r="G432" i="1"/>
  <c r="F432" i="1"/>
  <c r="AY432" i="1" s="1"/>
  <c r="E432" i="1"/>
  <c r="AX432" i="1" s="1"/>
  <c r="D432" i="1"/>
  <c r="AW432" i="1" s="1"/>
  <c r="C432" i="1"/>
  <c r="U408" i="1"/>
  <c r="BN408" i="1" s="1"/>
  <c r="T408" i="1"/>
  <c r="BM408" i="1" s="1"/>
  <c r="S408" i="1"/>
  <c r="BL408" i="1" s="1"/>
  <c r="R408" i="1"/>
  <c r="Q408" i="1"/>
  <c r="BJ408" i="1" s="1"/>
  <c r="P408" i="1"/>
  <c r="BI408" i="1" s="1"/>
  <c r="O408" i="1"/>
  <c r="BH408" i="1" s="1"/>
  <c r="N408" i="1"/>
  <c r="M408" i="1"/>
  <c r="BF408" i="1" s="1"/>
  <c r="L408" i="1"/>
  <c r="BE408" i="1" s="1"/>
  <c r="K408" i="1"/>
  <c r="BD408" i="1" s="1"/>
  <c r="J408" i="1"/>
  <c r="I408" i="1"/>
  <c r="BB408" i="1" s="1"/>
  <c r="H408" i="1"/>
  <c r="BA408" i="1" s="1"/>
  <c r="G408" i="1"/>
  <c r="AZ408" i="1" s="1"/>
  <c r="F408" i="1"/>
  <c r="E408" i="1"/>
  <c r="AX408" i="1" s="1"/>
  <c r="D408" i="1"/>
  <c r="AW408" i="1" s="1"/>
  <c r="C408" i="1"/>
  <c r="AV408" i="1" s="1"/>
  <c r="U384" i="1"/>
  <c r="T384" i="1"/>
  <c r="BM384" i="1" s="1"/>
  <c r="S384" i="1"/>
  <c r="BL384" i="1" s="1"/>
  <c r="R384" i="1"/>
  <c r="BK384" i="1" s="1"/>
  <c r="Q384" i="1"/>
  <c r="P384" i="1"/>
  <c r="BI384" i="1" s="1"/>
  <c r="O384" i="1"/>
  <c r="BH384" i="1" s="1"/>
  <c r="N384" i="1"/>
  <c r="BG384" i="1" s="1"/>
  <c r="M384" i="1"/>
  <c r="L384" i="1"/>
  <c r="BE384" i="1" s="1"/>
  <c r="K384" i="1"/>
  <c r="BD384" i="1" s="1"/>
  <c r="J384" i="1"/>
  <c r="BC384" i="1" s="1"/>
  <c r="I384" i="1"/>
  <c r="H384" i="1"/>
  <c r="BA384" i="1" s="1"/>
  <c r="G384" i="1"/>
  <c r="AZ384" i="1" s="1"/>
  <c r="F384" i="1"/>
  <c r="AY384" i="1" s="1"/>
  <c r="E384" i="1"/>
  <c r="D384" i="1"/>
  <c r="AW384" i="1" s="1"/>
  <c r="C384" i="1"/>
  <c r="AV384" i="1" s="1"/>
  <c r="U360" i="1"/>
  <c r="BN360" i="1" s="1"/>
  <c r="T360" i="1"/>
  <c r="S360" i="1"/>
  <c r="BL360" i="1" s="1"/>
  <c r="R360" i="1"/>
  <c r="BK360" i="1" s="1"/>
  <c r="Q360" i="1"/>
  <c r="BJ360" i="1" s="1"/>
  <c r="P360" i="1"/>
  <c r="BI360" i="1" s="1"/>
  <c r="O360" i="1"/>
  <c r="BH360" i="1" s="1"/>
  <c r="N360" i="1"/>
  <c r="BG360" i="1" s="1"/>
  <c r="M360" i="1"/>
  <c r="BF360" i="1" s="1"/>
  <c r="L360" i="1"/>
  <c r="K360" i="1"/>
  <c r="BD360" i="1" s="1"/>
  <c r="J360" i="1"/>
  <c r="BC360" i="1" s="1"/>
  <c r="I360" i="1"/>
  <c r="BB360" i="1" s="1"/>
  <c r="H360" i="1"/>
  <c r="G360" i="1"/>
  <c r="AZ360" i="1" s="1"/>
  <c r="F360" i="1"/>
  <c r="AY360" i="1" s="1"/>
  <c r="E360" i="1"/>
  <c r="AX360" i="1" s="1"/>
  <c r="D360" i="1"/>
  <c r="C360" i="1"/>
  <c r="AV360" i="1" s="1"/>
  <c r="U336" i="1"/>
  <c r="BN336" i="1" s="1"/>
  <c r="T336" i="1"/>
  <c r="BM336" i="1" s="1"/>
  <c r="S336" i="1"/>
  <c r="R336" i="1"/>
  <c r="BK336" i="1" s="1"/>
  <c r="Q336" i="1"/>
  <c r="BJ336" i="1" s="1"/>
  <c r="P336" i="1"/>
  <c r="BI336" i="1" s="1"/>
  <c r="O336" i="1"/>
  <c r="N336" i="1"/>
  <c r="BG336" i="1" s="1"/>
  <c r="M336" i="1"/>
  <c r="BF336" i="1" s="1"/>
  <c r="L336" i="1"/>
  <c r="BE336" i="1" s="1"/>
  <c r="K336" i="1"/>
  <c r="J336" i="1"/>
  <c r="BC336" i="1" s="1"/>
  <c r="I336" i="1"/>
  <c r="BB336" i="1" s="1"/>
  <c r="H336" i="1"/>
  <c r="BA336" i="1" s="1"/>
  <c r="G336" i="1"/>
  <c r="F336" i="1"/>
  <c r="AY336" i="1" s="1"/>
  <c r="E336" i="1"/>
  <c r="AX336" i="1" s="1"/>
  <c r="D336" i="1"/>
  <c r="AW336" i="1" s="1"/>
  <c r="C336" i="1"/>
  <c r="U312" i="1"/>
  <c r="BN312" i="1" s="1"/>
  <c r="T312" i="1"/>
  <c r="BM312" i="1" s="1"/>
  <c r="S312" i="1"/>
  <c r="BL312" i="1" s="1"/>
  <c r="R312" i="1"/>
  <c r="BK312" i="1" s="1"/>
  <c r="Q312" i="1"/>
  <c r="BJ312" i="1" s="1"/>
  <c r="P312" i="1"/>
  <c r="BI312" i="1" s="1"/>
  <c r="O312" i="1"/>
  <c r="BH312" i="1" s="1"/>
  <c r="N312" i="1"/>
  <c r="BG312" i="1" s="1"/>
  <c r="M312" i="1"/>
  <c r="BF312" i="1" s="1"/>
  <c r="L312" i="1"/>
  <c r="BE312" i="1" s="1"/>
  <c r="K312" i="1"/>
  <c r="BD312" i="1" s="1"/>
  <c r="J312" i="1"/>
  <c r="BC312" i="1" s="1"/>
  <c r="I312" i="1"/>
  <c r="BB312" i="1" s="1"/>
  <c r="H312" i="1"/>
  <c r="BA312" i="1" s="1"/>
  <c r="G312" i="1"/>
  <c r="AZ312" i="1" s="1"/>
  <c r="F312" i="1"/>
  <c r="AY312" i="1" s="1"/>
  <c r="E312" i="1"/>
  <c r="AX312" i="1" s="1"/>
  <c r="D312" i="1"/>
  <c r="AW312" i="1" s="1"/>
  <c r="C312" i="1"/>
  <c r="AV312" i="1" s="1"/>
  <c r="U288" i="1"/>
  <c r="BN288" i="1" s="1"/>
  <c r="T288" i="1"/>
  <c r="BM288" i="1" s="1"/>
  <c r="S288" i="1"/>
  <c r="BL288" i="1" s="1"/>
  <c r="R288" i="1"/>
  <c r="BK288" i="1" s="1"/>
  <c r="Q288" i="1"/>
  <c r="BJ288" i="1" s="1"/>
  <c r="P288" i="1"/>
  <c r="BI288" i="1" s="1"/>
  <c r="O288" i="1"/>
  <c r="BH288" i="1" s="1"/>
  <c r="N288" i="1"/>
  <c r="BG288" i="1" s="1"/>
  <c r="M288" i="1"/>
  <c r="BF288" i="1" s="1"/>
  <c r="L288" i="1"/>
  <c r="BE288" i="1" s="1"/>
  <c r="K288" i="1"/>
  <c r="BD288" i="1" s="1"/>
  <c r="J288" i="1"/>
  <c r="BC288" i="1" s="1"/>
  <c r="I288" i="1"/>
  <c r="BB288" i="1" s="1"/>
  <c r="H288" i="1"/>
  <c r="BA288" i="1" s="1"/>
  <c r="G288" i="1"/>
  <c r="AZ288" i="1" s="1"/>
  <c r="F288" i="1"/>
  <c r="AY288" i="1" s="1"/>
  <c r="E288" i="1"/>
  <c r="AX288" i="1" s="1"/>
  <c r="D288" i="1"/>
  <c r="AW288" i="1" s="1"/>
  <c r="C288" i="1"/>
  <c r="AV288" i="1" s="1"/>
  <c r="U264" i="1"/>
  <c r="BN264" i="1" s="1"/>
  <c r="T264" i="1"/>
  <c r="BM264" i="1" s="1"/>
  <c r="S264" i="1"/>
  <c r="BL264" i="1" s="1"/>
  <c r="R264" i="1"/>
  <c r="BK264" i="1" s="1"/>
  <c r="Q264" i="1"/>
  <c r="BJ264" i="1" s="1"/>
  <c r="P264" i="1"/>
  <c r="BI264" i="1" s="1"/>
  <c r="O264" i="1"/>
  <c r="BH264" i="1" s="1"/>
  <c r="N264" i="1"/>
  <c r="BG264" i="1" s="1"/>
  <c r="M264" i="1"/>
  <c r="BF264" i="1" s="1"/>
  <c r="L264" i="1"/>
  <c r="BE264" i="1" s="1"/>
  <c r="K264" i="1"/>
  <c r="BD264" i="1" s="1"/>
  <c r="J264" i="1"/>
  <c r="BC264" i="1" s="1"/>
  <c r="I264" i="1"/>
  <c r="BB264" i="1" s="1"/>
  <c r="H264" i="1"/>
  <c r="BA264" i="1" s="1"/>
  <c r="G264" i="1"/>
  <c r="AZ264" i="1" s="1"/>
  <c r="F264" i="1"/>
  <c r="AY264" i="1" s="1"/>
  <c r="E264" i="1"/>
  <c r="AX264" i="1" s="1"/>
  <c r="D264" i="1"/>
  <c r="AW264" i="1" s="1"/>
  <c r="C264" i="1"/>
  <c r="AV264" i="1" s="1"/>
  <c r="U240" i="1"/>
  <c r="BN240" i="1" s="1"/>
  <c r="T240" i="1"/>
  <c r="BM240" i="1" s="1"/>
  <c r="S240" i="1"/>
  <c r="BL240" i="1" s="1"/>
  <c r="R240" i="1"/>
  <c r="BK240" i="1" s="1"/>
  <c r="Q240" i="1"/>
  <c r="BJ240" i="1" s="1"/>
  <c r="P240" i="1"/>
  <c r="BI240" i="1" s="1"/>
  <c r="O240" i="1"/>
  <c r="BH240" i="1" s="1"/>
  <c r="N240" i="1"/>
  <c r="BG240" i="1" s="1"/>
  <c r="M240" i="1"/>
  <c r="BF240" i="1" s="1"/>
  <c r="L240" i="1"/>
  <c r="BE240" i="1" s="1"/>
  <c r="K240" i="1"/>
  <c r="BD240" i="1" s="1"/>
  <c r="J240" i="1"/>
  <c r="BC240" i="1" s="1"/>
  <c r="I240" i="1"/>
  <c r="BB240" i="1" s="1"/>
  <c r="H240" i="1"/>
  <c r="BA240" i="1" s="1"/>
  <c r="G240" i="1"/>
  <c r="AZ240" i="1" s="1"/>
  <c r="F240" i="1"/>
  <c r="AY240" i="1" s="1"/>
  <c r="E240" i="1"/>
  <c r="AX240" i="1" s="1"/>
  <c r="D240" i="1"/>
  <c r="AW240" i="1" s="1"/>
  <c r="C240" i="1"/>
  <c r="AV240" i="1" s="1"/>
  <c r="U216" i="1"/>
  <c r="BN216" i="1" s="1"/>
  <c r="T216" i="1"/>
  <c r="BM216" i="1" s="1"/>
  <c r="S216" i="1"/>
  <c r="BL216" i="1" s="1"/>
  <c r="R216" i="1"/>
  <c r="BK216" i="1" s="1"/>
  <c r="Q216" i="1"/>
  <c r="BJ216" i="1" s="1"/>
  <c r="P216" i="1"/>
  <c r="BI216" i="1" s="1"/>
  <c r="O216" i="1"/>
  <c r="BH216" i="1" s="1"/>
  <c r="N216" i="1"/>
  <c r="BG216" i="1" s="1"/>
  <c r="M216" i="1"/>
  <c r="BF216" i="1" s="1"/>
  <c r="L216" i="1"/>
  <c r="BE216" i="1" s="1"/>
  <c r="K216" i="1"/>
  <c r="BD216" i="1" s="1"/>
  <c r="J216" i="1"/>
  <c r="BC216" i="1" s="1"/>
  <c r="I216" i="1"/>
  <c r="BB216" i="1" s="1"/>
  <c r="H216" i="1"/>
  <c r="BA216" i="1" s="1"/>
  <c r="G216" i="1"/>
  <c r="AZ216" i="1" s="1"/>
  <c r="F216" i="1"/>
  <c r="AY216" i="1" s="1"/>
  <c r="E216" i="1"/>
  <c r="AX216" i="1" s="1"/>
  <c r="D216" i="1"/>
  <c r="AW216" i="1" s="1"/>
  <c r="C216" i="1"/>
  <c r="AV216" i="1" s="1"/>
  <c r="U192" i="1"/>
  <c r="BN192" i="1" s="1"/>
  <c r="T192" i="1"/>
  <c r="BM192" i="1" s="1"/>
  <c r="S192" i="1"/>
  <c r="BL192" i="1" s="1"/>
  <c r="R192" i="1"/>
  <c r="BK192" i="1" s="1"/>
  <c r="Q192" i="1"/>
  <c r="BJ192" i="1" s="1"/>
  <c r="P192" i="1"/>
  <c r="BI192" i="1" s="1"/>
  <c r="O192" i="1"/>
  <c r="BH192" i="1" s="1"/>
  <c r="N192" i="1"/>
  <c r="BG192" i="1" s="1"/>
  <c r="M192" i="1"/>
  <c r="BF192" i="1" s="1"/>
  <c r="L192" i="1"/>
  <c r="BE192" i="1" s="1"/>
  <c r="K192" i="1"/>
  <c r="BD192" i="1" s="1"/>
  <c r="J192" i="1"/>
  <c r="BC192" i="1" s="1"/>
  <c r="I192" i="1"/>
  <c r="BB192" i="1" s="1"/>
  <c r="H192" i="1"/>
  <c r="BA192" i="1" s="1"/>
  <c r="G192" i="1"/>
  <c r="AZ192" i="1" s="1"/>
  <c r="F192" i="1"/>
  <c r="AY192" i="1" s="1"/>
  <c r="E192" i="1"/>
  <c r="AX192" i="1" s="1"/>
  <c r="D192" i="1"/>
  <c r="AW192" i="1" s="1"/>
  <c r="C192" i="1"/>
  <c r="AV192" i="1" s="1"/>
  <c r="U168" i="1"/>
  <c r="BN168" i="1" s="1"/>
  <c r="T168" i="1"/>
  <c r="BM168" i="1" s="1"/>
  <c r="S168" i="1"/>
  <c r="BL168" i="1" s="1"/>
  <c r="R168" i="1"/>
  <c r="BK168" i="1" s="1"/>
  <c r="Q168" i="1"/>
  <c r="BJ168" i="1" s="1"/>
  <c r="P168" i="1"/>
  <c r="BI168" i="1" s="1"/>
  <c r="O168" i="1"/>
  <c r="BH168" i="1" s="1"/>
  <c r="N168" i="1"/>
  <c r="BG168" i="1" s="1"/>
  <c r="M168" i="1"/>
  <c r="BF168" i="1" s="1"/>
  <c r="L168" i="1"/>
  <c r="BE168" i="1" s="1"/>
  <c r="K168" i="1"/>
  <c r="BD168" i="1" s="1"/>
  <c r="J168" i="1"/>
  <c r="BC168" i="1" s="1"/>
  <c r="I168" i="1"/>
  <c r="BB168" i="1" s="1"/>
  <c r="H168" i="1"/>
  <c r="BA168" i="1" s="1"/>
  <c r="G168" i="1"/>
  <c r="AZ168" i="1" s="1"/>
  <c r="F168" i="1"/>
  <c r="AY168" i="1" s="1"/>
  <c r="E168" i="1"/>
  <c r="AX168" i="1" s="1"/>
  <c r="D168" i="1"/>
  <c r="AW168" i="1" s="1"/>
  <c r="C168" i="1"/>
  <c r="AV168" i="1" s="1"/>
  <c r="U144" i="1"/>
  <c r="BN144" i="1" s="1"/>
  <c r="T144" i="1"/>
  <c r="BM144" i="1" s="1"/>
  <c r="S144" i="1"/>
  <c r="BL144" i="1" s="1"/>
  <c r="R144" i="1"/>
  <c r="BK144" i="1" s="1"/>
  <c r="Q144" i="1"/>
  <c r="BJ144" i="1" s="1"/>
  <c r="P144" i="1"/>
  <c r="BI144" i="1" s="1"/>
  <c r="O144" i="1"/>
  <c r="BH144" i="1" s="1"/>
  <c r="N144" i="1"/>
  <c r="BG144" i="1" s="1"/>
  <c r="M144" i="1"/>
  <c r="BF144" i="1" s="1"/>
  <c r="L144" i="1"/>
  <c r="BE144" i="1" s="1"/>
  <c r="K144" i="1"/>
  <c r="BD144" i="1" s="1"/>
  <c r="J144" i="1"/>
  <c r="BC144" i="1" s="1"/>
  <c r="I144" i="1"/>
  <c r="BB144" i="1" s="1"/>
  <c r="H144" i="1"/>
  <c r="BA144" i="1" s="1"/>
  <c r="G144" i="1"/>
  <c r="AZ144" i="1" s="1"/>
  <c r="F144" i="1"/>
  <c r="AY144" i="1" s="1"/>
  <c r="E144" i="1"/>
  <c r="AX144" i="1" s="1"/>
  <c r="D144" i="1"/>
  <c r="AW144" i="1" s="1"/>
  <c r="C144" i="1"/>
  <c r="AV144" i="1" s="1"/>
  <c r="U120" i="1"/>
  <c r="BN120" i="1" s="1"/>
  <c r="T120" i="1"/>
  <c r="BM120" i="1" s="1"/>
  <c r="S120" i="1"/>
  <c r="BL120" i="1" s="1"/>
  <c r="R120" i="1"/>
  <c r="BK120" i="1" s="1"/>
  <c r="Q120" i="1"/>
  <c r="BJ120" i="1" s="1"/>
  <c r="P120" i="1"/>
  <c r="BI120" i="1" s="1"/>
  <c r="O120" i="1"/>
  <c r="BH120" i="1" s="1"/>
  <c r="N120" i="1"/>
  <c r="BG120" i="1" s="1"/>
  <c r="M120" i="1"/>
  <c r="BF120" i="1" s="1"/>
  <c r="L120" i="1"/>
  <c r="BE120" i="1" s="1"/>
  <c r="K120" i="1"/>
  <c r="BD120" i="1" s="1"/>
  <c r="J120" i="1"/>
  <c r="BC120" i="1" s="1"/>
  <c r="I120" i="1"/>
  <c r="BB120" i="1" s="1"/>
  <c r="H120" i="1"/>
  <c r="BA120" i="1" s="1"/>
  <c r="G120" i="1"/>
  <c r="AZ120" i="1" s="1"/>
  <c r="F120" i="1"/>
  <c r="AY120" i="1" s="1"/>
  <c r="E120" i="1"/>
  <c r="AX120" i="1" s="1"/>
  <c r="D120" i="1"/>
  <c r="AW120" i="1" s="1"/>
  <c r="C120" i="1"/>
  <c r="AV120" i="1" s="1"/>
  <c r="U96" i="1"/>
  <c r="BN96" i="1" s="1"/>
  <c r="T96" i="1"/>
  <c r="BM96" i="1" s="1"/>
  <c r="S96" i="1"/>
  <c r="BL96" i="1" s="1"/>
  <c r="R96" i="1"/>
  <c r="BK96" i="1" s="1"/>
  <c r="Q96" i="1"/>
  <c r="BJ96" i="1" s="1"/>
  <c r="P96" i="1"/>
  <c r="BI96" i="1" s="1"/>
  <c r="O96" i="1"/>
  <c r="BH96" i="1" s="1"/>
  <c r="N96" i="1"/>
  <c r="BG96" i="1" s="1"/>
  <c r="M96" i="1"/>
  <c r="BF96" i="1" s="1"/>
  <c r="L96" i="1"/>
  <c r="BE96" i="1" s="1"/>
  <c r="K96" i="1"/>
  <c r="BD96" i="1" s="1"/>
  <c r="J96" i="1"/>
  <c r="BC96" i="1" s="1"/>
  <c r="I96" i="1"/>
  <c r="BB96" i="1" s="1"/>
  <c r="H96" i="1"/>
  <c r="BA96" i="1" s="1"/>
  <c r="G96" i="1"/>
  <c r="AZ96" i="1" s="1"/>
  <c r="F96" i="1"/>
  <c r="AY96" i="1" s="1"/>
  <c r="E96" i="1"/>
  <c r="AX96" i="1" s="1"/>
  <c r="D96" i="1"/>
  <c r="AW96" i="1" s="1"/>
  <c r="C96" i="1"/>
  <c r="AV96" i="1" s="1"/>
  <c r="U72" i="1"/>
  <c r="BN72" i="1" s="1"/>
  <c r="T72" i="1"/>
  <c r="BM72" i="1" s="1"/>
  <c r="S72" i="1"/>
  <c r="BL72" i="1" s="1"/>
  <c r="R72" i="1"/>
  <c r="BK72" i="1" s="1"/>
  <c r="Q72" i="1"/>
  <c r="BJ72" i="1" s="1"/>
  <c r="P72" i="1"/>
  <c r="BI72" i="1" s="1"/>
  <c r="O72" i="1"/>
  <c r="BH72" i="1" s="1"/>
  <c r="N72" i="1"/>
  <c r="BG72" i="1" s="1"/>
  <c r="M72" i="1"/>
  <c r="BF72" i="1" s="1"/>
  <c r="L72" i="1"/>
  <c r="BE72" i="1" s="1"/>
  <c r="K72" i="1"/>
  <c r="BD72" i="1" s="1"/>
  <c r="J72" i="1"/>
  <c r="BC72" i="1" s="1"/>
  <c r="I72" i="1"/>
  <c r="BB72" i="1" s="1"/>
  <c r="H72" i="1"/>
  <c r="BA72" i="1" s="1"/>
  <c r="G72" i="1"/>
  <c r="AZ72" i="1" s="1"/>
  <c r="F72" i="1"/>
  <c r="AY72" i="1" s="1"/>
  <c r="E72" i="1"/>
  <c r="AX72" i="1" s="1"/>
  <c r="D72" i="1"/>
  <c r="AW72" i="1" s="1"/>
  <c r="C72" i="1"/>
  <c r="AV72" i="1" s="1"/>
  <c r="U48" i="1"/>
  <c r="BN48" i="1" s="1"/>
  <c r="T48" i="1"/>
  <c r="BM48" i="1" s="1"/>
  <c r="S48" i="1"/>
  <c r="BL48" i="1" s="1"/>
  <c r="R48" i="1"/>
  <c r="BK48" i="1" s="1"/>
  <c r="Q48" i="1"/>
  <c r="BJ48" i="1" s="1"/>
  <c r="P48" i="1"/>
  <c r="BI48" i="1" s="1"/>
  <c r="O48" i="1"/>
  <c r="BH48" i="1" s="1"/>
  <c r="N48" i="1"/>
  <c r="BG48" i="1" s="1"/>
  <c r="M48" i="1"/>
  <c r="BF48" i="1" s="1"/>
  <c r="L48" i="1"/>
  <c r="BE48" i="1" s="1"/>
  <c r="K48" i="1"/>
  <c r="BD48" i="1" s="1"/>
  <c r="J48" i="1"/>
  <c r="BC48" i="1" s="1"/>
  <c r="I48" i="1"/>
  <c r="BB48" i="1" s="1"/>
  <c r="H48" i="1"/>
  <c r="BA48" i="1" s="1"/>
  <c r="G48" i="1"/>
  <c r="AZ48" i="1" s="1"/>
  <c r="F48" i="1"/>
  <c r="AY48" i="1" s="1"/>
  <c r="E48" i="1"/>
  <c r="AX48" i="1" s="1"/>
  <c r="D48" i="1"/>
  <c r="AW48" i="1" s="1"/>
  <c r="C48" i="1"/>
  <c r="AV48" i="1" s="1"/>
  <c r="C24" i="1"/>
  <c r="AV24" i="1" s="1"/>
  <c r="D24" i="1"/>
  <c r="AW24" i="1" s="1"/>
  <c r="E24" i="1"/>
  <c r="AX24" i="1" s="1"/>
  <c r="F24" i="1"/>
  <c r="G24" i="1"/>
  <c r="AZ24" i="1" s="1"/>
  <c r="H24" i="1"/>
  <c r="BA24" i="1" s="1"/>
  <c r="I24" i="1"/>
  <c r="BB24" i="1" s="1"/>
  <c r="J24" i="1"/>
  <c r="K24" i="1"/>
  <c r="BD24" i="1" s="1"/>
  <c r="L24" i="1"/>
  <c r="BE24" i="1" s="1"/>
  <c r="M24" i="1"/>
  <c r="BF24" i="1" s="1"/>
  <c r="N24" i="1"/>
  <c r="O24" i="1"/>
  <c r="BH24" i="1" s="1"/>
  <c r="P24" i="1"/>
  <c r="BI24" i="1" s="1"/>
  <c r="Q24" i="1"/>
  <c r="BJ24" i="1" s="1"/>
  <c r="R24" i="1"/>
  <c r="S24" i="1"/>
  <c r="BL24" i="1" s="1"/>
  <c r="T24" i="1"/>
  <c r="BM24" i="1" s="1"/>
  <c r="U24" i="1"/>
  <c r="BN24" i="1" s="1"/>
  <c r="W436" i="1"/>
  <c r="AT436" i="1" s="1"/>
  <c r="W412" i="1"/>
  <c r="AT412" i="1" s="1"/>
  <c r="W388" i="1"/>
  <c r="AT388" i="1" s="1"/>
  <c r="W364" i="1"/>
  <c r="AT364" i="1" s="1"/>
  <c r="W340" i="1"/>
  <c r="AT340" i="1" s="1"/>
  <c r="W316" i="1"/>
  <c r="AT316" i="1" s="1"/>
  <c r="W292" i="1"/>
  <c r="AT292" i="1" s="1"/>
  <c r="W268" i="1"/>
  <c r="AT268" i="1" s="1"/>
  <c r="W244" i="1"/>
  <c r="AT244" i="1" s="1"/>
  <c r="W220" i="1"/>
  <c r="AT220" i="1" s="1"/>
  <c r="W196" i="1"/>
  <c r="AT196" i="1" s="1"/>
  <c r="W172" i="1"/>
  <c r="AT172" i="1" s="1"/>
  <c r="W148" i="1"/>
  <c r="AT148" i="1" s="1"/>
  <c r="W124" i="1"/>
  <c r="AT124" i="1" s="1"/>
  <c r="W4" i="1"/>
  <c r="AT4" i="1" s="1"/>
  <c r="AV437" i="1"/>
  <c r="AW437" i="1"/>
  <c r="AX437" i="1"/>
  <c r="AY437" i="1"/>
  <c r="AZ437" i="1"/>
  <c r="BA437" i="1"/>
  <c r="BB437" i="1"/>
  <c r="BC437" i="1"/>
  <c r="BD437" i="1"/>
  <c r="BE437" i="1"/>
  <c r="BF437" i="1"/>
  <c r="BG437" i="1"/>
  <c r="BH437" i="1"/>
  <c r="BI437" i="1"/>
  <c r="BJ437" i="1"/>
  <c r="BK437" i="1"/>
  <c r="BL437" i="1"/>
  <c r="BM437" i="1"/>
  <c r="BN437" i="1"/>
  <c r="AV438" i="1"/>
  <c r="AW438" i="1"/>
  <c r="AX438" i="1"/>
  <c r="AY438" i="1"/>
  <c r="AZ438" i="1"/>
  <c r="BA438" i="1"/>
  <c r="BB438" i="1"/>
  <c r="BC438" i="1"/>
  <c r="BD438" i="1"/>
  <c r="BE438" i="1"/>
  <c r="BF438" i="1"/>
  <c r="BG438" i="1"/>
  <c r="BH438" i="1"/>
  <c r="BI438" i="1"/>
  <c r="BJ438" i="1"/>
  <c r="BK438" i="1"/>
  <c r="BL438" i="1"/>
  <c r="BM438" i="1"/>
  <c r="BN438" i="1"/>
  <c r="AV439" i="1"/>
  <c r="AW439" i="1"/>
  <c r="AX439" i="1"/>
  <c r="AY439" i="1"/>
  <c r="AZ439" i="1"/>
  <c r="BA439" i="1"/>
  <c r="BB439" i="1"/>
  <c r="BC439" i="1"/>
  <c r="BD439" i="1"/>
  <c r="BE439" i="1"/>
  <c r="BF439" i="1"/>
  <c r="BG439" i="1"/>
  <c r="BH439" i="1"/>
  <c r="BI439" i="1"/>
  <c r="BJ439" i="1"/>
  <c r="BK439" i="1"/>
  <c r="BL439" i="1"/>
  <c r="BM439" i="1"/>
  <c r="BN439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BI440" i="1"/>
  <c r="BJ440" i="1"/>
  <c r="BK440" i="1"/>
  <c r="BL440" i="1"/>
  <c r="BM440" i="1"/>
  <c r="BN440" i="1"/>
  <c r="AV441" i="1"/>
  <c r="AW441" i="1"/>
  <c r="AX441" i="1"/>
  <c r="AY441" i="1"/>
  <c r="AZ441" i="1"/>
  <c r="BA441" i="1"/>
  <c r="BB441" i="1"/>
  <c r="BC441" i="1"/>
  <c r="BD441" i="1"/>
  <c r="BE441" i="1"/>
  <c r="BF441" i="1"/>
  <c r="BG441" i="1"/>
  <c r="BH441" i="1"/>
  <c r="BI441" i="1"/>
  <c r="BJ441" i="1"/>
  <c r="BK441" i="1"/>
  <c r="BL441" i="1"/>
  <c r="BM441" i="1"/>
  <c r="BN441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BI442" i="1"/>
  <c r="BJ442" i="1"/>
  <c r="BK442" i="1"/>
  <c r="BL442" i="1"/>
  <c r="BM442" i="1"/>
  <c r="BN442" i="1"/>
  <c r="AV443" i="1"/>
  <c r="AW443" i="1"/>
  <c r="AX443" i="1"/>
  <c r="AY443" i="1"/>
  <c r="AZ443" i="1"/>
  <c r="BA443" i="1"/>
  <c r="BB443" i="1"/>
  <c r="BC443" i="1"/>
  <c r="BD443" i="1"/>
  <c r="BE443" i="1"/>
  <c r="BF443" i="1"/>
  <c r="BG443" i="1"/>
  <c r="BH443" i="1"/>
  <c r="BI443" i="1"/>
  <c r="BJ443" i="1"/>
  <c r="BK443" i="1"/>
  <c r="BL443" i="1"/>
  <c r="BM443" i="1"/>
  <c r="BN443" i="1"/>
  <c r="AV444" i="1"/>
  <c r="AW444" i="1"/>
  <c r="AX444" i="1"/>
  <c r="AY444" i="1"/>
  <c r="AZ444" i="1"/>
  <c r="BA444" i="1"/>
  <c r="BB444" i="1"/>
  <c r="BC444" i="1"/>
  <c r="BD444" i="1"/>
  <c r="BE444" i="1"/>
  <c r="BF444" i="1"/>
  <c r="BG444" i="1"/>
  <c r="BH444" i="1"/>
  <c r="BI444" i="1"/>
  <c r="BJ444" i="1"/>
  <c r="BK444" i="1"/>
  <c r="BL444" i="1"/>
  <c r="BM444" i="1"/>
  <c r="BN444" i="1"/>
  <c r="AV445" i="1"/>
  <c r="AW445" i="1"/>
  <c r="AX445" i="1"/>
  <c r="AY445" i="1"/>
  <c r="AZ445" i="1"/>
  <c r="BA445" i="1"/>
  <c r="BB445" i="1"/>
  <c r="BC445" i="1"/>
  <c r="BD445" i="1"/>
  <c r="BE445" i="1"/>
  <c r="BF445" i="1"/>
  <c r="BG445" i="1"/>
  <c r="BH445" i="1"/>
  <c r="BI445" i="1"/>
  <c r="BJ445" i="1"/>
  <c r="BK445" i="1"/>
  <c r="BL445" i="1"/>
  <c r="BM445" i="1"/>
  <c r="BN445" i="1"/>
  <c r="AV446" i="1"/>
  <c r="AW446" i="1"/>
  <c r="AX446" i="1"/>
  <c r="AY446" i="1"/>
  <c r="AZ446" i="1"/>
  <c r="BA446" i="1"/>
  <c r="BB446" i="1"/>
  <c r="BC446" i="1"/>
  <c r="BD446" i="1"/>
  <c r="BE446" i="1"/>
  <c r="BF446" i="1"/>
  <c r="BG446" i="1"/>
  <c r="BH446" i="1"/>
  <c r="BI446" i="1"/>
  <c r="BJ446" i="1"/>
  <c r="BK446" i="1"/>
  <c r="BL446" i="1"/>
  <c r="BM446" i="1"/>
  <c r="BN446" i="1"/>
  <c r="AV447" i="1"/>
  <c r="AW447" i="1"/>
  <c r="AX447" i="1"/>
  <c r="AY447" i="1"/>
  <c r="AZ447" i="1"/>
  <c r="BA447" i="1"/>
  <c r="BB447" i="1"/>
  <c r="BC447" i="1"/>
  <c r="BD447" i="1"/>
  <c r="BE447" i="1"/>
  <c r="BF447" i="1"/>
  <c r="BG447" i="1"/>
  <c r="BH447" i="1"/>
  <c r="BI447" i="1"/>
  <c r="BJ447" i="1"/>
  <c r="BK447" i="1"/>
  <c r="BL447" i="1"/>
  <c r="BM447" i="1"/>
  <c r="BN447" i="1"/>
  <c r="AV448" i="1"/>
  <c r="AW448" i="1"/>
  <c r="AX448" i="1"/>
  <c r="AY448" i="1"/>
  <c r="AZ448" i="1"/>
  <c r="BA448" i="1"/>
  <c r="BB448" i="1"/>
  <c r="BC448" i="1"/>
  <c r="BD448" i="1"/>
  <c r="BE448" i="1"/>
  <c r="BF448" i="1"/>
  <c r="BG448" i="1"/>
  <c r="BH448" i="1"/>
  <c r="BI448" i="1"/>
  <c r="BJ448" i="1"/>
  <c r="BK448" i="1"/>
  <c r="BL448" i="1"/>
  <c r="BM448" i="1"/>
  <c r="BN448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BI449" i="1"/>
  <c r="BJ449" i="1"/>
  <c r="BK449" i="1"/>
  <c r="BL449" i="1"/>
  <c r="BM449" i="1"/>
  <c r="BN449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BI451" i="1"/>
  <c r="BJ451" i="1"/>
  <c r="BK451" i="1"/>
  <c r="BL451" i="1"/>
  <c r="BM451" i="1"/>
  <c r="BN451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K452" i="1"/>
  <c r="BL452" i="1"/>
  <c r="BM452" i="1"/>
  <c r="BN452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BI453" i="1"/>
  <c r="BJ453" i="1"/>
  <c r="BK453" i="1"/>
  <c r="BL453" i="1"/>
  <c r="BM453" i="1"/>
  <c r="BN453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BK454" i="1"/>
  <c r="BL454" i="1"/>
  <c r="BM454" i="1"/>
  <c r="BN454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BI455" i="1"/>
  <c r="BJ455" i="1"/>
  <c r="BK455" i="1"/>
  <c r="BL455" i="1"/>
  <c r="BM455" i="1"/>
  <c r="BN455" i="1"/>
  <c r="AW456" i="1"/>
  <c r="BA456" i="1"/>
  <c r="BI456" i="1"/>
  <c r="BM456" i="1"/>
  <c r="C23" i="5" l="1"/>
  <c r="V22" i="5" s="1"/>
  <c r="C41" i="5"/>
  <c r="C46" i="5" s="1"/>
  <c r="E14" i="5"/>
  <c r="H14" i="5" s="1"/>
  <c r="L14" i="5" s="1"/>
  <c r="B58" i="5"/>
  <c r="B62" i="5" s="1"/>
  <c r="I21" i="5"/>
  <c r="E21" i="5"/>
  <c r="K14" i="5"/>
  <c r="B42" i="5"/>
  <c r="B45" i="5"/>
  <c r="J41" i="5"/>
  <c r="H40" i="5" s="1"/>
  <c r="C45" i="5"/>
  <c r="I22" i="5"/>
  <c r="C58" i="5"/>
  <c r="C62" i="5" s="1"/>
  <c r="I26" i="5"/>
  <c r="E54" i="5" s="1"/>
  <c r="V21" i="5"/>
  <c r="E22" i="5"/>
  <c r="K22" i="5" s="1"/>
  <c r="BC24" i="1"/>
  <c r="AY24" i="1"/>
  <c r="Y96" i="1"/>
  <c r="Y192" i="1"/>
  <c r="Y288" i="1"/>
  <c r="Y384" i="1"/>
  <c r="BK24" i="1"/>
  <c r="BG24" i="1"/>
  <c r="Y456" i="1"/>
  <c r="Y432" i="1"/>
  <c r="Y408" i="1"/>
  <c r="Y360" i="1"/>
  <c r="Y336" i="1"/>
  <c r="Y312" i="1"/>
  <c r="Y264" i="1"/>
  <c r="Y240" i="1"/>
  <c r="Y216" i="1"/>
  <c r="Y168" i="1"/>
  <c r="Y144" i="1"/>
  <c r="Y120" i="1"/>
  <c r="Y72" i="1"/>
  <c r="Y48" i="1"/>
  <c r="B457" i="1"/>
  <c r="B455" i="1"/>
  <c r="AU455" i="1" s="1"/>
  <c r="B454" i="1"/>
  <c r="AU454" i="1" s="1"/>
  <c r="B453" i="1"/>
  <c r="AU453" i="1" s="1"/>
  <c r="B452" i="1"/>
  <c r="AU452" i="1" s="1"/>
  <c r="B451" i="1"/>
  <c r="AU451" i="1" s="1"/>
  <c r="B450" i="1"/>
  <c r="AU450" i="1" s="1"/>
  <c r="B449" i="1"/>
  <c r="AU449" i="1" s="1"/>
  <c r="B448" i="1"/>
  <c r="AU448" i="1" s="1"/>
  <c r="B447" i="1"/>
  <c r="AU447" i="1" s="1"/>
  <c r="B446" i="1"/>
  <c r="AU446" i="1" s="1"/>
  <c r="B445" i="1"/>
  <c r="AU445" i="1" s="1"/>
  <c r="B444" i="1"/>
  <c r="AU444" i="1" s="1"/>
  <c r="B443" i="1"/>
  <c r="AU443" i="1" s="1"/>
  <c r="B442" i="1"/>
  <c r="AU442" i="1" s="1"/>
  <c r="B441" i="1"/>
  <c r="AU441" i="1" s="1"/>
  <c r="B440" i="1"/>
  <c r="AU440" i="1" s="1"/>
  <c r="B439" i="1"/>
  <c r="AU439" i="1" s="1"/>
  <c r="B438" i="1"/>
  <c r="AU438" i="1" s="1"/>
  <c r="B437" i="1"/>
  <c r="B433" i="1"/>
  <c r="B431" i="1"/>
  <c r="AU431" i="1" s="1"/>
  <c r="B430" i="1"/>
  <c r="AU430" i="1" s="1"/>
  <c r="B429" i="1"/>
  <c r="AU429" i="1" s="1"/>
  <c r="B428" i="1"/>
  <c r="AU428" i="1" s="1"/>
  <c r="B427" i="1"/>
  <c r="AU427" i="1" s="1"/>
  <c r="B426" i="1"/>
  <c r="AU426" i="1" s="1"/>
  <c r="B425" i="1"/>
  <c r="AU425" i="1" s="1"/>
  <c r="B424" i="1"/>
  <c r="AU424" i="1" s="1"/>
  <c r="B423" i="1"/>
  <c r="AU423" i="1" s="1"/>
  <c r="B422" i="1"/>
  <c r="AU422" i="1" s="1"/>
  <c r="B421" i="1"/>
  <c r="AU421" i="1" s="1"/>
  <c r="B420" i="1"/>
  <c r="AU420" i="1" s="1"/>
  <c r="B419" i="1"/>
  <c r="AU419" i="1" s="1"/>
  <c r="B418" i="1"/>
  <c r="AU418" i="1" s="1"/>
  <c r="B417" i="1"/>
  <c r="AU417" i="1" s="1"/>
  <c r="B416" i="1"/>
  <c r="AU416" i="1" s="1"/>
  <c r="B415" i="1"/>
  <c r="AU415" i="1" s="1"/>
  <c r="B414" i="1"/>
  <c r="AU414" i="1" s="1"/>
  <c r="B413" i="1"/>
  <c r="B409" i="1"/>
  <c r="B407" i="1"/>
  <c r="AU407" i="1" s="1"/>
  <c r="B406" i="1"/>
  <c r="AU406" i="1" s="1"/>
  <c r="B405" i="1"/>
  <c r="AU405" i="1" s="1"/>
  <c r="B404" i="1"/>
  <c r="AU404" i="1" s="1"/>
  <c r="B403" i="1"/>
  <c r="AU403" i="1" s="1"/>
  <c r="B402" i="1"/>
  <c r="AU402" i="1" s="1"/>
  <c r="B401" i="1"/>
  <c r="AU401" i="1" s="1"/>
  <c r="B400" i="1"/>
  <c r="AU400" i="1" s="1"/>
  <c r="B399" i="1"/>
  <c r="AU399" i="1" s="1"/>
  <c r="B398" i="1"/>
  <c r="AU398" i="1" s="1"/>
  <c r="B397" i="1"/>
  <c r="AU397" i="1" s="1"/>
  <c r="B396" i="1"/>
  <c r="AU396" i="1" s="1"/>
  <c r="B395" i="1"/>
  <c r="AU395" i="1" s="1"/>
  <c r="B394" i="1"/>
  <c r="AU394" i="1" s="1"/>
  <c r="B393" i="1"/>
  <c r="AU393" i="1" s="1"/>
  <c r="B392" i="1"/>
  <c r="AU392" i="1" s="1"/>
  <c r="B391" i="1"/>
  <c r="AU391" i="1" s="1"/>
  <c r="B390" i="1"/>
  <c r="AU390" i="1" s="1"/>
  <c r="B389" i="1"/>
  <c r="B385" i="1"/>
  <c r="B383" i="1"/>
  <c r="AU383" i="1" s="1"/>
  <c r="B382" i="1"/>
  <c r="AU382" i="1" s="1"/>
  <c r="B381" i="1"/>
  <c r="AU381" i="1" s="1"/>
  <c r="B380" i="1"/>
  <c r="AU380" i="1" s="1"/>
  <c r="B379" i="1"/>
  <c r="AU379" i="1" s="1"/>
  <c r="B378" i="1"/>
  <c r="AU378" i="1" s="1"/>
  <c r="B377" i="1"/>
  <c r="AU377" i="1" s="1"/>
  <c r="B376" i="1"/>
  <c r="AU376" i="1" s="1"/>
  <c r="B375" i="1"/>
  <c r="AU375" i="1" s="1"/>
  <c r="B374" i="1"/>
  <c r="AU374" i="1" s="1"/>
  <c r="B373" i="1"/>
  <c r="AU373" i="1" s="1"/>
  <c r="B372" i="1"/>
  <c r="AU372" i="1" s="1"/>
  <c r="B371" i="1"/>
  <c r="AU371" i="1" s="1"/>
  <c r="B370" i="1"/>
  <c r="AU370" i="1" s="1"/>
  <c r="B369" i="1"/>
  <c r="AU369" i="1" s="1"/>
  <c r="B368" i="1"/>
  <c r="AU368" i="1" s="1"/>
  <c r="B367" i="1"/>
  <c r="AU367" i="1" s="1"/>
  <c r="B366" i="1"/>
  <c r="AU366" i="1" s="1"/>
  <c r="B365" i="1"/>
  <c r="B361" i="1"/>
  <c r="B359" i="1"/>
  <c r="AU359" i="1" s="1"/>
  <c r="B358" i="1"/>
  <c r="AU358" i="1" s="1"/>
  <c r="B357" i="1"/>
  <c r="AU357" i="1" s="1"/>
  <c r="B356" i="1"/>
  <c r="AU356" i="1" s="1"/>
  <c r="B355" i="1"/>
  <c r="AU355" i="1" s="1"/>
  <c r="B354" i="1"/>
  <c r="AU354" i="1" s="1"/>
  <c r="B353" i="1"/>
  <c r="AU353" i="1" s="1"/>
  <c r="B352" i="1"/>
  <c r="AU352" i="1" s="1"/>
  <c r="B351" i="1"/>
  <c r="AU351" i="1" s="1"/>
  <c r="B350" i="1"/>
  <c r="AU350" i="1" s="1"/>
  <c r="B349" i="1"/>
  <c r="AU349" i="1" s="1"/>
  <c r="B348" i="1"/>
  <c r="AU348" i="1" s="1"/>
  <c r="B347" i="1"/>
  <c r="AU347" i="1" s="1"/>
  <c r="B346" i="1"/>
  <c r="AU346" i="1" s="1"/>
  <c r="B345" i="1"/>
  <c r="AU345" i="1" s="1"/>
  <c r="B344" i="1"/>
  <c r="AU344" i="1" s="1"/>
  <c r="B343" i="1"/>
  <c r="AU343" i="1" s="1"/>
  <c r="B342" i="1"/>
  <c r="AU342" i="1" s="1"/>
  <c r="B341" i="1"/>
  <c r="B337" i="1"/>
  <c r="B335" i="1"/>
  <c r="AU335" i="1" s="1"/>
  <c r="B334" i="1"/>
  <c r="AU334" i="1" s="1"/>
  <c r="B333" i="1"/>
  <c r="AU333" i="1" s="1"/>
  <c r="B332" i="1"/>
  <c r="AU332" i="1" s="1"/>
  <c r="B331" i="1"/>
  <c r="AU331" i="1" s="1"/>
  <c r="B330" i="1"/>
  <c r="AU330" i="1" s="1"/>
  <c r="B329" i="1"/>
  <c r="AU329" i="1" s="1"/>
  <c r="B328" i="1"/>
  <c r="AU328" i="1" s="1"/>
  <c r="B327" i="1"/>
  <c r="AU327" i="1" s="1"/>
  <c r="B326" i="1"/>
  <c r="AU326" i="1" s="1"/>
  <c r="B325" i="1"/>
  <c r="AU325" i="1" s="1"/>
  <c r="B324" i="1"/>
  <c r="AU324" i="1" s="1"/>
  <c r="B323" i="1"/>
  <c r="AU323" i="1" s="1"/>
  <c r="B322" i="1"/>
  <c r="AU322" i="1" s="1"/>
  <c r="B321" i="1"/>
  <c r="AU321" i="1" s="1"/>
  <c r="B320" i="1"/>
  <c r="AU320" i="1" s="1"/>
  <c r="B319" i="1"/>
  <c r="AU319" i="1" s="1"/>
  <c r="B318" i="1"/>
  <c r="AU318" i="1" s="1"/>
  <c r="B317" i="1"/>
  <c r="B313" i="1"/>
  <c r="B311" i="1"/>
  <c r="AU311" i="1" s="1"/>
  <c r="B310" i="1"/>
  <c r="AU310" i="1" s="1"/>
  <c r="B309" i="1"/>
  <c r="AU309" i="1" s="1"/>
  <c r="B308" i="1"/>
  <c r="AU308" i="1" s="1"/>
  <c r="B307" i="1"/>
  <c r="AU307" i="1" s="1"/>
  <c r="B306" i="1"/>
  <c r="AU306" i="1" s="1"/>
  <c r="B305" i="1"/>
  <c r="AU305" i="1" s="1"/>
  <c r="B304" i="1"/>
  <c r="AU304" i="1" s="1"/>
  <c r="B303" i="1"/>
  <c r="AU303" i="1" s="1"/>
  <c r="B302" i="1"/>
  <c r="AU302" i="1" s="1"/>
  <c r="B301" i="1"/>
  <c r="AU301" i="1" s="1"/>
  <c r="B300" i="1"/>
  <c r="AU300" i="1" s="1"/>
  <c r="B299" i="1"/>
  <c r="AU299" i="1" s="1"/>
  <c r="B298" i="1"/>
  <c r="AU298" i="1" s="1"/>
  <c r="B297" i="1"/>
  <c r="AU297" i="1" s="1"/>
  <c r="B296" i="1"/>
  <c r="AU296" i="1" s="1"/>
  <c r="B295" i="1"/>
  <c r="AU295" i="1" s="1"/>
  <c r="B294" i="1"/>
  <c r="AU294" i="1" s="1"/>
  <c r="B293" i="1"/>
  <c r="B289" i="1"/>
  <c r="B287" i="1"/>
  <c r="AU287" i="1" s="1"/>
  <c r="B286" i="1"/>
  <c r="AU286" i="1" s="1"/>
  <c r="B285" i="1"/>
  <c r="AU285" i="1" s="1"/>
  <c r="B284" i="1"/>
  <c r="AU284" i="1" s="1"/>
  <c r="B283" i="1"/>
  <c r="AU283" i="1" s="1"/>
  <c r="B282" i="1"/>
  <c r="AU282" i="1" s="1"/>
  <c r="B281" i="1"/>
  <c r="AU281" i="1" s="1"/>
  <c r="B280" i="1"/>
  <c r="AU280" i="1" s="1"/>
  <c r="B279" i="1"/>
  <c r="AU279" i="1" s="1"/>
  <c r="B278" i="1"/>
  <c r="AU278" i="1" s="1"/>
  <c r="B277" i="1"/>
  <c r="AU277" i="1" s="1"/>
  <c r="B276" i="1"/>
  <c r="AU276" i="1" s="1"/>
  <c r="B275" i="1"/>
  <c r="AU275" i="1" s="1"/>
  <c r="B274" i="1"/>
  <c r="AU274" i="1" s="1"/>
  <c r="B273" i="1"/>
  <c r="AU273" i="1" s="1"/>
  <c r="B272" i="1"/>
  <c r="AU272" i="1" s="1"/>
  <c r="B271" i="1"/>
  <c r="AU271" i="1" s="1"/>
  <c r="B270" i="1"/>
  <c r="AU270" i="1" s="1"/>
  <c r="B269" i="1"/>
  <c r="AU269" i="1" s="1"/>
  <c r="B265" i="1"/>
  <c r="B263" i="1"/>
  <c r="AU263" i="1" s="1"/>
  <c r="B262" i="1"/>
  <c r="AU262" i="1" s="1"/>
  <c r="B261" i="1"/>
  <c r="AU261" i="1" s="1"/>
  <c r="B260" i="1"/>
  <c r="AU260" i="1" s="1"/>
  <c r="B259" i="1"/>
  <c r="AU259" i="1" s="1"/>
  <c r="B258" i="1"/>
  <c r="AU258" i="1" s="1"/>
  <c r="B257" i="1"/>
  <c r="AU257" i="1" s="1"/>
  <c r="B256" i="1"/>
  <c r="AU256" i="1" s="1"/>
  <c r="B255" i="1"/>
  <c r="AU255" i="1" s="1"/>
  <c r="B254" i="1"/>
  <c r="AU254" i="1" s="1"/>
  <c r="B253" i="1"/>
  <c r="AU253" i="1" s="1"/>
  <c r="B252" i="1"/>
  <c r="AU252" i="1" s="1"/>
  <c r="B251" i="1"/>
  <c r="AU251" i="1" s="1"/>
  <c r="B250" i="1"/>
  <c r="AU250" i="1" s="1"/>
  <c r="B249" i="1"/>
  <c r="AU249" i="1" s="1"/>
  <c r="B248" i="1"/>
  <c r="AU248" i="1" s="1"/>
  <c r="B247" i="1"/>
  <c r="AU247" i="1" s="1"/>
  <c r="B246" i="1"/>
  <c r="AU246" i="1" s="1"/>
  <c r="B245" i="1"/>
  <c r="B241" i="1"/>
  <c r="B239" i="1"/>
  <c r="AU239" i="1" s="1"/>
  <c r="B238" i="1"/>
  <c r="AU238" i="1" s="1"/>
  <c r="B237" i="1"/>
  <c r="AU237" i="1" s="1"/>
  <c r="B236" i="1"/>
  <c r="AU236" i="1" s="1"/>
  <c r="B235" i="1"/>
  <c r="AU235" i="1" s="1"/>
  <c r="B234" i="1"/>
  <c r="AU234" i="1" s="1"/>
  <c r="B233" i="1"/>
  <c r="AU233" i="1" s="1"/>
  <c r="B232" i="1"/>
  <c r="AU232" i="1" s="1"/>
  <c r="B231" i="1"/>
  <c r="AU231" i="1" s="1"/>
  <c r="B230" i="1"/>
  <c r="AU230" i="1" s="1"/>
  <c r="B229" i="1"/>
  <c r="AU229" i="1" s="1"/>
  <c r="B228" i="1"/>
  <c r="AU228" i="1" s="1"/>
  <c r="B227" i="1"/>
  <c r="AU227" i="1" s="1"/>
  <c r="B226" i="1"/>
  <c r="AU226" i="1" s="1"/>
  <c r="B225" i="1"/>
  <c r="AU225" i="1" s="1"/>
  <c r="B224" i="1"/>
  <c r="AU224" i="1" s="1"/>
  <c r="B223" i="1"/>
  <c r="AU223" i="1" s="1"/>
  <c r="B222" i="1"/>
  <c r="AU222" i="1" s="1"/>
  <c r="B221" i="1"/>
  <c r="B217" i="1"/>
  <c r="B215" i="1"/>
  <c r="AU215" i="1" s="1"/>
  <c r="B214" i="1"/>
  <c r="AU214" i="1" s="1"/>
  <c r="B213" i="1"/>
  <c r="AU213" i="1" s="1"/>
  <c r="B212" i="1"/>
  <c r="AU212" i="1" s="1"/>
  <c r="B211" i="1"/>
  <c r="AU211" i="1" s="1"/>
  <c r="B210" i="1"/>
  <c r="AU210" i="1" s="1"/>
  <c r="B209" i="1"/>
  <c r="AU209" i="1" s="1"/>
  <c r="B208" i="1"/>
  <c r="AU208" i="1" s="1"/>
  <c r="B207" i="1"/>
  <c r="AU207" i="1" s="1"/>
  <c r="B206" i="1"/>
  <c r="AU206" i="1" s="1"/>
  <c r="B205" i="1"/>
  <c r="AU205" i="1" s="1"/>
  <c r="B204" i="1"/>
  <c r="AU204" i="1" s="1"/>
  <c r="B203" i="1"/>
  <c r="AU203" i="1" s="1"/>
  <c r="B202" i="1"/>
  <c r="AU202" i="1" s="1"/>
  <c r="B201" i="1"/>
  <c r="AU201" i="1" s="1"/>
  <c r="B200" i="1"/>
  <c r="AU200" i="1" s="1"/>
  <c r="B199" i="1"/>
  <c r="AU199" i="1" s="1"/>
  <c r="B198" i="1"/>
  <c r="AU198" i="1" s="1"/>
  <c r="B197" i="1"/>
  <c r="B193" i="1"/>
  <c r="B191" i="1"/>
  <c r="AU191" i="1" s="1"/>
  <c r="B190" i="1"/>
  <c r="AU190" i="1" s="1"/>
  <c r="B189" i="1"/>
  <c r="AU189" i="1" s="1"/>
  <c r="B188" i="1"/>
  <c r="AU188" i="1" s="1"/>
  <c r="B187" i="1"/>
  <c r="AU187" i="1" s="1"/>
  <c r="B186" i="1"/>
  <c r="AU186" i="1" s="1"/>
  <c r="B185" i="1"/>
  <c r="AU185" i="1" s="1"/>
  <c r="B184" i="1"/>
  <c r="AU184" i="1" s="1"/>
  <c r="B183" i="1"/>
  <c r="AU183" i="1" s="1"/>
  <c r="B182" i="1"/>
  <c r="AU182" i="1" s="1"/>
  <c r="B181" i="1"/>
  <c r="AU181" i="1" s="1"/>
  <c r="B180" i="1"/>
  <c r="AU180" i="1" s="1"/>
  <c r="B179" i="1"/>
  <c r="AU179" i="1" s="1"/>
  <c r="B178" i="1"/>
  <c r="AU178" i="1" s="1"/>
  <c r="B177" i="1"/>
  <c r="AU177" i="1" s="1"/>
  <c r="B176" i="1"/>
  <c r="AU176" i="1" s="1"/>
  <c r="B175" i="1"/>
  <c r="AU175" i="1" s="1"/>
  <c r="B174" i="1"/>
  <c r="AU174" i="1" s="1"/>
  <c r="B173" i="1"/>
  <c r="B169" i="1"/>
  <c r="B167" i="1"/>
  <c r="AU167" i="1" s="1"/>
  <c r="B166" i="1"/>
  <c r="AU166" i="1" s="1"/>
  <c r="B165" i="1"/>
  <c r="AU165" i="1" s="1"/>
  <c r="B164" i="1"/>
  <c r="AU164" i="1" s="1"/>
  <c r="B163" i="1"/>
  <c r="AU163" i="1" s="1"/>
  <c r="B162" i="1"/>
  <c r="AU162" i="1" s="1"/>
  <c r="B161" i="1"/>
  <c r="AU161" i="1" s="1"/>
  <c r="B160" i="1"/>
  <c r="AU160" i="1" s="1"/>
  <c r="B159" i="1"/>
  <c r="AU159" i="1" s="1"/>
  <c r="B158" i="1"/>
  <c r="AU158" i="1" s="1"/>
  <c r="B157" i="1"/>
  <c r="AU157" i="1" s="1"/>
  <c r="B156" i="1"/>
  <c r="AU156" i="1" s="1"/>
  <c r="B155" i="1"/>
  <c r="AU155" i="1" s="1"/>
  <c r="B154" i="1"/>
  <c r="AU154" i="1" s="1"/>
  <c r="B153" i="1"/>
  <c r="AU153" i="1" s="1"/>
  <c r="B152" i="1"/>
  <c r="AU152" i="1" s="1"/>
  <c r="B151" i="1"/>
  <c r="AU151" i="1" s="1"/>
  <c r="B150" i="1"/>
  <c r="AU150" i="1" s="1"/>
  <c r="B149" i="1"/>
  <c r="B145" i="1"/>
  <c r="B143" i="1"/>
  <c r="AU143" i="1" s="1"/>
  <c r="B142" i="1"/>
  <c r="AU142" i="1" s="1"/>
  <c r="B141" i="1"/>
  <c r="AU141" i="1" s="1"/>
  <c r="B140" i="1"/>
  <c r="AU140" i="1" s="1"/>
  <c r="B139" i="1"/>
  <c r="AU139" i="1" s="1"/>
  <c r="B138" i="1"/>
  <c r="AU138" i="1" s="1"/>
  <c r="B137" i="1"/>
  <c r="AU137" i="1" s="1"/>
  <c r="B136" i="1"/>
  <c r="AU136" i="1" s="1"/>
  <c r="B135" i="1"/>
  <c r="AU135" i="1" s="1"/>
  <c r="B134" i="1"/>
  <c r="AU134" i="1" s="1"/>
  <c r="B133" i="1"/>
  <c r="AU133" i="1" s="1"/>
  <c r="B132" i="1"/>
  <c r="AU132" i="1" s="1"/>
  <c r="B131" i="1"/>
  <c r="AU131" i="1" s="1"/>
  <c r="B130" i="1"/>
  <c r="AU130" i="1" s="1"/>
  <c r="B129" i="1"/>
  <c r="AU129" i="1" s="1"/>
  <c r="B128" i="1"/>
  <c r="AU128" i="1" s="1"/>
  <c r="B127" i="1"/>
  <c r="AU127" i="1" s="1"/>
  <c r="B126" i="1"/>
  <c r="AU126" i="1" s="1"/>
  <c r="B125" i="1"/>
  <c r="B121" i="1"/>
  <c r="B119" i="1"/>
  <c r="AU119" i="1" s="1"/>
  <c r="B118" i="1"/>
  <c r="AU118" i="1" s="1"/>
  <c r="B117" i="1"/>
  <c r="AU117" i="1" s="1"/>
  <c r="B116" i="1"/>
  <c r="AU116" i="1" s="1"/>
  <c r="B115" i="1"/>
  <c r="AU115" i="1" s="1"/>
  <c r="B114" i="1"/>
  <c r="AU114" i="1" s="1"/>
  <c r="B113" i="1"/>
  <c r="AU113" i="1" s="1"/>
  <c r="B112" i="1"/>
  <c r="AU112" i="1" s="1"/>
  <c r="B111" i="1"/>
  <c r="AU111" i="1" s="1"/>
  <c r="B110" i="1"/>
  <c r="AU110" i="1" s="1"/>
  <c r="B109" i="1"/>
  <c r="AU109" i="1" s="1"/>
  <c r="B108" i="1"/>
  <c r="AU108" i="1" s="1"/>
  <c r="B107" i="1"/>
  <c r="AU107" i="1" s="1"/>
  <c r="B106" i="1"/>
  <c r="AU106" i="1" s="1"/>
  <c r="B105" i="1"/>
  <c r="AU105" i="1" s="1"/>
  <c r="B104" i="1"/>
  <c r="AU104" i="1" s="1"/>
  <c r="B103" i="1"/>
  <c r="AU103" i="1" s="1"/>
  <c r="B102" i="1"/>
  <c r="AU102" i="1" s="1"/>
  <c r="B101" i="1"/>
  <c r="B97" i="1"/>
  <c r="B95" i="1"/>
  <c r="AU95" i="1" s="1"/>
  <c r="B94" i="1"/>
  <c r="AU94" i="1" s="1"/>
  <c r="B93" i="1"/>
  <c r="AU93" i="1" s="1"/>
  <c r="B92" i="1"/>
  <c r="AU92" i="1" s="1"/>
  <c r="B91" i="1"/>
  <c r="AU91" i="1" s="1"/>
  <c r="B90" i="1"/>
  <c r="AU90" i="1" s="1"/>
  <c r="B89" i="1"/>
  <c r="AU89" i="1" s="1"/>
  <c r="B88" i="1"/>
  <c r="AU88" i="1" s="1"/>
  <c r="B87" i="1"/>
  <c r="AU87" i="1" s="1"/>
  <c r="B86" i="1"/>
  <c r="AU86" i="1" s="1"/>
  <c r="B85" i="1"/>
  <c r="AU85" i="1" s="1"/>
  <c r="B84" i="1"/>
  <c r="AU84" i="1" s="1"/>
  <c r="B83" i="1"/>
  <c r="AU83" i="1" s="1"/>
  <c r="B82" i="1"/>
  <c r="AU82" i="1" s="1"/>
  <c r="B81" i="1"/>
  <c r="AU81" i="1" s="1"/>
  <c r="B80" i="1"/>
  <c r="AU80" i="1" s="1"/>
  <c r="B79" i="1"/>
  <c r="AU79" i="1" s="1"/>
  <c r="B78" i="1"/>
  <c r="AU78" i="1" s="1"/>
  <c r="B77" i="1"/>
  <c r="B71" i="1"/>
  <c r="AU71" i="1" s="1"/>
  <c r="B70" i="1"/>
  <c r="AU70" i="1" s="1"/>
  <c r="B69" i="1"/>
  <c r="AU69" i="1" s="1"/>
  <c r="B68" i="1"/>
  <c r="AU68" i="1" s="1"/>
  <c r="B67" i="1"/>
  <c r="AU67" i="1" s="1"/>
  <c r="B66" i="1"/>
  <c r="AU66" i="1" s="1"/>
  <c r="B65" i="1"/>
  <c r="AU65" i="1" s="1"/>
  <c r="B64" i="1"/>
  <c r="AU64" i="1" s="1"/>
  <c r="B63" i="1"/>
  <c r="AU63" i="1" s="1"/>
  <c r="B62" i="1"/>
  <c r="AU62" i="1" s="1"/>
  <c r="B61" i="1"/>
  <c r="AU61" i="1" s="1"/>
  <c r="B60" i="1"/>
  <c r="AU60" i="1" s="1"/>
  <c r="B59" i="1"/>
  <c r="AU59" i="1" s="1"/>
  <c r="B58" i="1"/>
  <c r="AU58" i="1" s="1"/>
  <c r="B57" i="1"/>
  <c r="AU57" i="1" s="1"/>
  <c r="B56" i="1"/>
  <c r="AU56" i="1" s="1"/>
  <c r="B55" i="1"/>
  <c r="AU55" i="1" s="1"/>
  <c r="B54" i="1"/>
  <c r="AU54" i="1" s="1"/>
  <c r="B53" i="1"/>
  <c r="AU53" i="1" s="1"/>
  <c r="B49" i="1"/>
  <c r="B47" i="1"/>
  <c r="AU47" i="1" s="1"/>
  <c r="B46" i="1"/>
  <c r="AU46" i="1" s="1"/>
  <c r="B45" i="1"/>
  <c r="AU45" i="1" s="1"/>
  <c r="B44" i="1"/>
  <c r="AU44" i="1" s="1"/>
  <c r="B43" i="1"/>
  <c r="AU43" i="1" s="1"/>
  <c r="B42" i="1"/>
  <c r="AU42" i="1" s="1"/>
  <c r="B41" i="1"/>
  <c r="AU41" i="1" s="1"/>
  <c r="B40" i="1"/>
  <c r="AU40" i="1" s="1"/>
  <c r="B39" i="1"/>
  <c r="AU39" i="1" s="1"/>
  <c r="B38" i="1"/>
  <c r="AU38" i="1" s="1"/>
  <c r="B37" i="1"/>
  <c r="AU37" i="1" s="1"/>
  <c r="B36" i="1"/>
  <c r="AU36" i="1" s="1"/>
  <c r="B35" i="1"/>
  <c r="AU35" i="1" s="1"/>
  <c r="B34" i="1"/>
  <c r="AU34" i="1" s="1"/>
  <c r="B33" i="1"/>
  <c r="AU33" i="1" s="1"/>
  <c r="B32" i="1"/>
  <c r="AU32" i="1" s="1"/>
  <c r="B31" i="1"/>
  <c r="AU31" i="1" s="1"/>
  <c r="B30" i="1"/>
  <c r="AU30" i="1" s="1"/>
  <c r="B29" i="1"/>
  <c r="AU29" i="1" s="1"/>
  <c r="B23" i="1"/>
  <c r="AU23" i="1" s="1"/>
  <c r="B22" i="1"/>
  <c r="AU22" i="1" s="1"/>
  <c r="B21" i="1"/>
  <c r="AU21" i="1" s="1"/>
  <c r="B20" i="1"/>
  <c r="AU20" i="1" s="1"/>
  <c r="B19" i="1"/>
  <c r="AU19" i="1" s="1"/>
  <c r="B18" i="1"/>
  <c r="AU18" i="1" s="1"/>
  <c r="B17" i="1"/>
  <c r="AU17" i="1" s="1"/>
  <c r="B16" i="1"/>
  <c r="AU16" i="1" s="1"/>
  <c r="B15" i="1"/>
  <c r="AU15" i="1" s="1"/>
  <c r="B14" i="1"/>
  <c r="AU14" i="1" s="1"/>
  <c r="B13" i="1"/>
  <c r="AU13" i="1" s="1"/>
  <c r="B12" i="1"/>
  <c r="AU12" i="1" s="1"/>
  <c r="B11" i="1"/>
  <c r="AU11" i="1" s="1"/>
  <c r="B10" i="1"/>
  <c r="AU10" i="1" s="1"/>
  <c r="B9" i="1"/>
  <c r="AU9" i="1" s="1"/>
  <c r="B8" i="1"/>
  <c r="AU8" i="1" s="1"/>
  <c r="B7" i="1"/>
  <c r="AU7" i="1" s="1"/>
  <c r="B6" i="1"/>
  <c r="AU6" i="1" s="1"/>
  <c r="B5" i="1"/>
  <c r="AU5" i="1" s="1"/>
  <c r="V23" i="5" l="1"/>
  <c r="V24" i="5" s="1"/>
  <c r="V25" i="5" s="1"/>
  <c r="P28" i="5"/>
  <c r="M31" i="5" s="1"/>
  <c r="M32" i="5" s="1"/>
  <c r="D56" i="5"/>
  <c r="D58" i="5" s="1"/>
  <c r="D62" i="5" s="1"/>
  <c r="C42" i="5"/>
  <c r="K21" i="5"/>
  <c r="J21" i="5"/>
  <c r="K26" i="5" s="1"/>
  <c r="J22" i="5"/>
  <c r="B48" i="5"/>
  <c r="F46" i="5" s="1"/>
  <c r="M22" i="5"/>
  <c r="M24" i="5" s="1"/>
  <c r="M25" i="5" s="1"/>
  <c r="M26" i="5" s="1"/>
  <c r="I27" i="5"/>
  <c r="B120" i="1"/>
  <c r="AU120" i="1" s="1"/>
  <c r="AU101" i="1"/>
  <c r="B168" i="1"/>
  <c r="AU168" i="1" s="1"/>
  <c r="AU149" i="1"/>
  <c r="B240" i="1"/>
  <c r="AU240" i="1" s="1"/>
  <c r="AU221" i="1"/>
  <c r="B264" i="1"/>
  <c r="AU264" i="1" s="1"/>
  <c r="AU245" i="1"/>
  <c r="B312" i="1"/>
  <c r="AU312" i="1" s="1"/>
  <c r="AU293" i="1"/>
  <c r="B336" i="1"/>
  <c r="AU336" i="1" s="1"/>
  <c r="AU317" i="1"/>
  <c r="B360" i="1"/>
  <c r="AU360" i="1" s="1"/>
  <c r="AU341" i="1"/>
  <c r="B384" i="1"/>
  <c r="AU384" i="1" s="1"/>
  <c r="AU365" i="1"/>
  <c r="B408" i="1"/>
  <c r="AU408" i="1" s="1"/>
  <c r="AU389" i="1"/>
  <c r="B432" i="1"/>
  <c r="AU432" i="1" s="1"/>
  <c r="AU413" i="1"/>
  <c r="B96" i="1"/>
  <c r="AU96" i="1" s="1"/>
  <c r="AU77" i="1"/>
  <c r="B144" i="1"/>
  <c r="AU144" i="1" s="1"/>
  <c r="AU125" i="1"/>
  <c r="B192" i="1"/>
  <c r="AU192" i="1" s="1"/>
  <c r="AU173" i="1"/>
  <c r="B216" i="1"/>
  <c r="AU216" i="1" s="1"/>
  <c r="AU197" i="1"/>
  <c r="B456" i="1"/>
  <c r="AU456" i="1" s="1"/>
  <c r="B24" i="1"/>
  <c r="AU24" i="1" s="1"/>
  <c r="B48" i="1"/>
  <c r="AU48" i="1" s="1"/>
  <c r="B72" i="1"/>
  <c r="AU72" i="1" s="1"/>
  <c r="B288" i="1"/>
  <c r="AU288" i="1" s="1"/>
  <c r="AU437" i="1"/>
  <c r="J26" i="5" l="1"/>
  <c r="E56" i="5" s="1"/>
  <c r="B49" i="5"/>
  <c r="I62" i="5" s="1"/>
  <c r="E55" i="5"/>
  <c r="K27" i="5"/>
  <c r="K32" i="5" s="1"/>
  <c r="F54" i="5"/>
  <c r="I36" i="5"/>
  <c r="I29" i="5"/>
  <c r="I34" i="5"/>
  <c r="I31" i="5"/>
  <c r="I30" i="5"/>
  <c r="I35" i="5"/>
  <c r="I37" i="5"/>
  <c r="I32" i="5"/>
  <c r="G56" i="5"/>
  <c r="G58" i="5" s="1"/>
  <c r="G62" i="5" s="1"/>
  <c r="M33" i="5"/>
  <c r="J27" i="5" l="1"/>
  <c r="K35" i="5" s="1"/>
  <c r="J35" i="5"/>
  <c r="J32" i="5"/>
  <c r="E58" i="5"/>
  <c r="E62" i="5" s="1"/>
  <c r="J34" i="5"/>
  <c r="K31" i="5"/>
  <c r="F56" i="5"/>
  <c r="J36" i="5"/>
  <c r="K29" i="5"/>
  <c r="K30" i="5"/>
  <c r="J37" i="5"/>
  <c r="K36" i="5"/>
  <c r="J31" i="5"/>
  <c r="J30" i="5"/>
  <c r="K37" i="5" l="1"/>
  <c r="J29" i="5"/>
  <c r="F55" i="5"/>
  <c r="F58" i="5" s="1"/>
  <c r="F62" i="5" s="1"/>
  <c r="K34" i="5"/>
</calcChain>
</file>

<file path=xl/sharedStrings.xml><?xml version="1.0" encoding="utf-8"?>
<sst xmlns="http://schemas.openxmlformats.org/spreadsheetml/2006/main" count="3456" uniqueCount="289">
  <si>
    <t>AÑO 1999</t>
  </si>
  <si>
    <t>TOTAL</t>
  </si>
  <si>
    <t>ANDALUCÍA</t>
  </si>
  <si>
    <t>ARAGÓN</t>
  </si>
  <si>
    <t>CANARIAS</t>
  </si>
  <si>
    <t>CATALUÑA</t>
  </si>
  <si>
    <t>CEUTA</t>
  </si>
  <si>
    <t>CANTABRIA</t>
  </si>
  <si>
    <t>EXTREMADURA</t>
  </si>
  <si>
    <t>GALICIA</t>
  </si>
  <si>
    <t>10-14 años</t>
  </si>
  <si>
    <t>15-19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</si>
  <si>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</si>
  <si>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</si>
  <si>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</si>
  <si>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</si>
  <si>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</si>
  <si>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</si>
  <si>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</si>
  <si>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</si>
  <si>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</si>
  <si>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</si>
  <si>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</si>
  <si>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>Todas las edades</t>
  </si>
  <si>
    <t>Sin datos de edad</t>
  </si>
  <si>
    <t>AÑO 2000</t>
  </si>
  <si>
    <t>Datos vacíos</t>
  </si>
  <si>
    <t>AÑO 2001</t>
  </si>
  <si>
    <t>MELILLA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</si>
  <si>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</si>
  <si>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</si>
  <si>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</si>
  <si>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</si>
  <si>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</si>
  <si>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</si>
  <si>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</si>
  <si>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</si>
  <si>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</si>
  <si>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</si>
  <si>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</si>
  <si>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</si>
  <si>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</si>
  <si>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</si>
  <si>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</si>
  <si>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</si>
  <si>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00-01 año</t>
  </si>
  <si>
    <t>01-04 años</t>
  </si>
  <si>
    <t>05-09 años</t>
  </si>
  <si>
    <t>75-79 años</t>
  </si>
  <si>
    <t>80-84 años</t>
  </si>
  <si>
    <t>85 y más años</t>
  </si>
  <si>
    <t>Total</t>
  </si>
  <si>
    <t>ASTURIAS (PRINCIPADO DE)</t>
  </si>
  <si>
    <t>BALEARS (ILLES)</t>
  </si>
  <si>
    <t>CASTILLA Y LEÓN</t>
  </si>
  <si>
    <t>CASTILLA - LA MANCHA</t>
  </si>
  <si>
    <t>COMUNIDAD VALENCIANA</t>
  </si>
  <si>
    <t>MADRID (COMUNIDAD DE)</t>
  </si>
  <si>
    <t>MURCIA (REGION DE)</t>
  </si>
  <si>
    <t>NAVARRA (COMUNIDAD FORAL DE)</t>
  </si>
  <si>
    <t>PAIS VASCO</t>
  </si>
  <si>
    <t>RIOJA (LA)</t>
  </si>
  <si>
    <t>Poblaciones</t>
  </si>
  <si>
    <t>Casos MenB (RENAVE</t>
  </si>
  <si>
    <t>Tasas MenB (RENAVE)</t>
  </si>
  <si>
    <t>Datos de la Red Nacional de Vigilancia Epidemiológica. Instituto de Salud Carlos III.</t>
  </si>
  <si>
    <t>Total Casos</t>
  </si>
  <si>
    <t>Total Defunciones</t>
  </si>
  <si>
    <r>
      <rPr>
        <b/>
        <sz val="11"/>
        <color rgb="FFFFCC00"/>
        <rFont val="Calibri"/>
        <family val="2"/>
        <scheme val="minor"/>
      </rPr>
      <t>Nº Casos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y </t>
    </r>
    <r>
      <rPr>
        <b/>
        <sz val="11"/>
        <color rgb="FFFF0000"/>
        <rFont val="Calibri"/>
        <family val="2"/>
        <scheme val="minor"/>
      </rPr>
      <t>Nº Defunciones</t>
    </r>
    <r>
      <rPr>
        <b/>
        <sz val="11"/>
        <color theme="1"/>
        <rFont val="Calibri"/>
        <family val="2"/>
        <scheme val="minor"/>
      </rPr>
      <t xml:space="preserve"> MenB (RENAVE)</t>
    </r>
  </si>
  <si>
    <t>Habitantes</t>
  </si>
  <si>
    <t>15 y más años</t>
  </si>
  <si>
    <t>Nº Casos MenB</t>
  </si>
  <si>
    <t>Tasas de Casos MenB</t>
  </si>
  <si>
    <t>Tasas de Defunc MenB</t>
  </si>
  <si>
    <t>Letalidad (Defunc/Casos</t>
  </si>
  <si>
    <t>Cálculo por incidencias acumuladas de RR, RAR, NNT con sus IC 95%, potencia estadística y valor de p</t>
  </si>
  <si>
    <t xml:space="preserve"> </t>
  </si>
  <si>
    <t>Enferman</t>
  </si>
  <si>
    <t>No enferman</t>
  </si>
  <si>
    <t>Con eventos</t>
  </si>
  <si>
    <t>Sin eventos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</si>
  <si>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</si>
  <si>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</si>
  <si>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</si>
  <si>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</si>
  <si>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</si>
  <si>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</si>
  <si>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</si>
  <si>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</si>
  <si>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</si>
  <si>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</si>
  <si>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</si>
  <si>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</si>
  <si>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</si>
  <si>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</si>
  <si>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</si>
  <si>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t>Cálculo del intervalo de confianza (IC) cada una de las dos proporciones (Riesgo absoluto de la intervención y Riesgo absoluto del control)</t>
  </si>
  <si>
    <t xml:space="preserve">Mét. Newcombe, 1988 </t>
  </si>
  <si>
    <t>Primero se procede haciendo los IC de ambas proporciones por el método de Wilson, y después se aplica: IC = RAR - Raíz [(p1-Ls1)^2 + (Li2-p2)^2]  hasta RAR + Raíz [(p2-Ls2)^2 + (Li1-p1)^2]</t>
  </si>
  <si>
    <t>Aunque es mejor calcularlo por ji^2 de Pearson, puede utilizarse una aproximación al cálculo de la "p de la diferencia"</t>
  </si>
  <si>
    <r>
      <t>p</t>
    </r>
    <r>
      <rPr>
        <sz val="10"/>
        <color indexed="12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</si>
  <si>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</si>
  <si>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</si>
  <si>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</si>
  <si>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</si>
  <si>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</si>
  <si>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Nº con evento</t>
  </si>
  <si>
    <t>n (de muestra)</t>
  </si>
  <si>
    <t>p (proporción) = eventos / n</t>
  </si>
  <si>
    <t>Z α/2</t>
  </si>
  <si>
    <t>Estimación puntual de la proporción</t>
  </si>
  <si>
    <t>LI IC</t>
  </si>
  <si>
    <t>LS IC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</si>
  <si>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</si>
  <si>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</si>
  <si>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</si>
  <si>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</si>
  <si>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</si>
  <si>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</si>
  <si>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</si>
  <si>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</si>
  <si>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</si>
  <si>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</si>
  <si>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</si>
  <si>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</si>
  <si>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</si>
  <si>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t>α = probab de que la diferencia detectada entre ambos sea debida al azar, en caso de que no exista</t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</si>
  <si>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</si>
  <si>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</si>
  <si>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</si>
  <si>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Cálculo del IC del RAR y del NNT</t>
  </si>
  <si>
    <t>---------------------------------------------&gt;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</si>
  <si>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</si>
  <si>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</si>
  <si>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</si>
  <si>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</si>
  <si>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====&gt;  NNT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</si>
  <si>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</si>
  <si>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</si>
  <si>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</si>
  <si>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</si>
  <si>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t>=&gt;</t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</si>
  <si>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</si>
  <si>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</si>
  <si>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</si>
  <si>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</si>
  <si>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</si>
  <si>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</si>
  <si>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====&gt;  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</si>
  <si>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</si>
  <si>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</si>
  <si>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</si>
  <si>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</si>
  <si>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</si>
  <si>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</si>
  <si>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</si>
  <si>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</si>
  <si>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</si>
  <si>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</si>
  <si>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</si>
  <si>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</si>
  <si>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</si>
  <si>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b/>
        <vertAlign val="subscript"/>
        <sz val="10"/>
        <rFont val="Calibri"/>
        <family val="2"/>
      </rPr>
      <t xml:space="preserve"> i </t>
    </r>
    <r>
      <rPr>
        <b/>
        <sz val="10"/>
        <rFont val="Calibri"/>
        <family val="2"/>
      </rPr>
      <t xml:space="preserve">- esperado 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)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/ esperado 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</si>
  <si>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</si>
  <si>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</si>
  <si>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</si>
  <si>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</si>
  <si>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</si>
  <si>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</si>
  <si>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CÁLCULOS EN incidencias acumuladas</t>
  </si>
  <si>
    <t xml:space="preserve">en </t>
  </si>
  <si>
    <t>…….</t>
  </si>
  <si>
    <t>años</t>
  </si>
  <si>
    <t>(</t>
  </si>
  <si>
    <t>-</t>
  </si>
  <si>
    <t>)</t>
  </si>
  <si>
    <t>%</t>
  </si>
  <si>
    <t>Nº event Interv (%)</t>
  </si>
  <si>
    <t>Nº event Control (%)</t>
  </si>
  <si>
    <t>RAR</t>
  </si>
  <si>
    <t>NNT</t>
  </si>
  <si>
    <t>potencia</t>
  </si>
  <si>
    <t>a</t>
  </si>
  <si>
    <t>/</t>
  </si>
  <si>
    <t>RR (IC 95%)</t>
  </si>
  <si>
    <t>RAR (IC 95%)</t>
  </si>
  <si>
    <t>NNT (IC 95%)</t>
  </si>
  <si>
    <t>Potencia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</si>
  <si>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</si>
  <si>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Casos 2015-17</t>
  </si>
  <si>
    <t>0% (0% a 0%)</t>
  </si>
  <si>
    <t>0,001% (0% a 0%)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</si>
  <si>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</si>
  <si>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r>
      <t xml:space="preserve">CÁLCULO DE LA </t>
    </r>
    <r>
      <rPr>
        <b/>
        <i/>
        <sz val="10"/>
        <rFont val="Calibri"/>
        <family val="2"/>
      </rPr>
      <t>p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</si>
  <si>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/2PM*(1-PM)] - Z α/2</t>
    </r>
  </si>
  <si>
    <r>
      <t>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</si>
  <si>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r>
      <t>EEDM (Z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>) = DM</t>
    </r>
  </si>
  <si>
    <t xml:space="preserve">Valor de p </t>
  </si>
  <si>
    <t>Casos MenB</t>
  </si>
  <si>
    <t>Nº Defunciones MenB</t>
  </si>
  <si>
    <t>Defunciones MenB</t>
  </si>
  <si>
    <t>Defunc 2015-17</t>
  </si>
  <si>
    <t>10/5291579 (0,00019%)</t>
  </si>
  <si>
    <t>1/7383886 (0,00001%)</t>
  </si>
  <si>
    <t>0/7113722 (0%)</t>
  </si>
  <si>
    <t>1999-2017</t>
  </si>
  <si>
    <t>Nº Def totales</t>
  </si>
  <si>
    <t>Tasas Def totales</t>
  </si>
  <si>
    <t>Total 99-16</t>
  </si>
  <si>
    <t>Tramos de edad</t>
  </si>
  <si>
    <r>
      <rPr>
        <b/>
        <i/>
        <sz val="11"/>
        <color rgb="FFFF0000"/>
        <rFont val="Calibri"/>
        <family val="2"/>
      </rPr>
      <t xml:space="preserve">Tasa anual promedio de defunciones por enfermedad meningocócica B, España 1999-17  </t>
    </r>
    <r>
      <rPr>
        <b/>
        <sz val="11"/>
        <color rgb="FF0000FF"/>
        <rFont val="Calibri"/>
        <family val="2"/>
      </rPr>
      <t>(*)</t>
    </r>
  </si>
  <si>
    <r>
      <t>Tasa anual de Mortalidad por todas las causas, España 1999-2016</t>
    </r>
    <r>
      <rPr>
        <b/>
        <i/>
        <sz val="11"/>
        <color rgb="FF0000FF"/>
        <rFont val="Calibri"/>
        <family val="2"/>
      </rPr>
      <t xml:space="preserve"> </t>
    </r>
    <r>
      <rPr>
        <b/>
        <sz val="11"/>
        <color rgb="FF0000FF"/>
        <rFont val="Calibri"/>
        <family val="2"/>
      </rPr>
      <t>(**)</t>
    </r>
  </si>
  <si>
    <r>
      <rPr>
        <b/>
        <sz val="9"/>
        <color rgb="FF0000FF"/>
        <rFont val="Calibri"/>
        <family val="2"/>
      </rPr>
      <t>(*)</t>
    </r>
    <r>
      <rPr>
        <sz val="9"/>
        <rFont val="Calibri"/>
        <family val="2"/>
      </rPr>
      <t xml:space="preserve"> Datos de la Red Nacional de Vigilancia Epidemiológica. Instituto de Salud Carlos III.</t>
    </r>
  </si>
  <si>
    <r>
      <rPr>
        <b/>
        <sz val="9"/>
        <color rgb="FF0000FF"/>
        <rFont val="Calibri"/>
        <family val="2"/>
      </rPr>
      <t>(**)</t>
    </r>
    <r>
      <rPr>
        <sz val="9"/>
        <rFont val="Calibri"/>
        <family val="2"/>
      </rPr>
      <t xml:space="preserve"> Portal estadístico del Sistema Nacional de Salud. Disponible en: http://pestadistico.inteligenciadegestion.msssi.es/publicoSNS/comun/DefaultPublico.aspx [Consultado 22-abr-2019]</t>
    </r>
  </si>
  <si>
    <t>Casos 2015</t>
  </si>
  <si>
    <t>91/1224062 (0,00743%)</t>
  </si>
  <si>
    <t>118/5291579 (0,00223%)</t>
  </si>
  <si>
    <t>30/7383886 (0,00041%)</t>
  </si>
  <si>
    <t>25/7113722 (0,00035%)</t>
  </si>
  <si>
    <t>204/118380843 (0,00017%)</t>
  </si>
  <si>
    <t>468/139394092 (0,00034%)</t>
  </si>
  <si>
    <t>37/418022 (0,00885%)</t>
  </si>
  <si>
    <t>0,003% (0,01% a 0%)</t>
  </si>
  <si>
    <t>43/1805601 (0,00238%)</t>
  </si>
  <si>
    <t>Defunc 2015</t>
  </si>
  <si>
    <t>3/418022 (0,00072%)</t>
  </si>
  <si>
    <t>4/1805601 (0,00022%)</t>
  </si>
  <si>
    <t>6/1224062 (0,00049%)</t>
  </si>
  <si>
    <t>34/118380843 (0,00003%)</t>
  </si>
  <si>
    <t>51/139394092 (0,00004%)</t>
  </si>
  <si>
    <t>EMA</t>
  </si>
  <si>
    <t>Venta offarm</t>
  </si>
  <si>
    <t>Casos 2010-14</t>
  </si>
  <si>
    <t>Defunc 2010-14</t>
  </si>
  <si>
    <t>274/2270359 (0,0121%)</t>
  </si>
  <si>
    <t>0,62 (0,49-0,78)</t>
  </si>
  <si>
    <t>0,005% (0,01% a 0%)</t>
  </si>
  <si>
    <t>21578 (40462 a 14963)</t>
  </si>
  <si>
    <t>318/9796673 (0,0032%)</t>
  </si>
  <si>
    <t>0,69 (0,56-0,85)</t>
  </si>
  <si>
    <t>98421 (216838 a 64826)</t>
  </si>
  <si>
    <t>111/12058556 (0,0009%)</t>
  </si>
  <si>
    <t>0,44 (0,29-0,66)</t>
  </si>
  <si>
    <t>194470 (356242 a 135486)</t>
  </si>
  <si>
    <t>45/11081038 (0,0004%)</t>
  </si>
  <si>
    <t>0,87 (0,53-1,41)</t>
  </si>
  <si>
    <t>1829302 (-705985 a 429765)</t>
  </si>
  <si>
    <t>419/197906874 (0,0002%)</t>
  </si>
  <si>
    <t>0,81 (0,69-0,96)</t>
  </si>
  <si>
    <t>2538679 (13272428 a 1427629)</t>
  </si>
  <si>
    <t>1167/233113500 (0,0005%)</t>
  </si>
  <si>
    <t>0,67 (0,6-0,75)</t>
  </si>
  <si>
    <t>606517 (816028 a 484651)</t>
  </si>
  <si>
    <t>0,73 (0,52-1,03)</t>
  </si>
  <si>
    <t>31081 (-255495 a 16445)</t>
  </si>
  <si>
    <t>42,76%</t>
  </si>
  <si>
    <t>0,73 (0,53-1,01)</t>
  </si>
  <si>
    <t>115671 (-3583332 a 63115)</t>
  </si>
  <si>
    <t>48,16%</t>
  </si>
  <si>
    <t>24/2270359 (0,0011%)</t>
  </si>
  <si>
    <t>0,68 (0,2-2,25)</t>
  </si>
  <si>
    <t>294606 (-91274 a 96177)</t>
  </si>
  <si>
    <t>26/9796673 (0,0003%)</t>
  </si>
  <si>
    <t>0,83 (0,29-2,39)</t>
  </si>
  <si>
    <t>2279808 (-318141 a 440326)</t>
  </si>
  <si>
    <t>0,46 (0,19-1,13)</t>
  </si>
  <si>
    <t>176389 (-923958 a 87173)</t>
  </si>
  <si>
    <t>0,71 (0,34-1,48)</t>
  </si>
  <si>
    <t>1308614 (-966492 a 440364)</t>
  </si>
  <si>
    <t>5/12058556 (0%)</t>
  </si>
  <si>
    <t>0,33 (0,04-2,8)</t>
  </si>
  <si>
    <t>3581491 (-2526933 a 1181495)</t>
  </si>
  <si>
    <t>1/11081038 (0%)</t>
  </si>
  <si>
    <t>11081038 (-2198518 a 1956076)</t>
  </si>
  <si>
    <t>------</t>
  </si>
  <si>
    <t>66/197906874 (0%)</t>
  </si>
  <si>
    <t>0,86 (0,57-1,3)</t>
  </si>
  <si>
    <t>21606881 (-11325298 a 5939479)</t>
  </si>
  <si>
    <t>122/233113500 (0,0001%)</t>
  </si>
  <si>
    <t>0,7 (0,5-0,97)</t>
  </si>
  <si>
    <t>6349970 (69563462 a 3430330)</t>
  </si>
  <si>
    <t>Diferencia</t>
  </si>
  <si>
    <t>% de casos teóricos esperables en 2015 si hubiera habido vacunación nacional similar a UK, aplicando RR 0,58 de Parikh</t>
  </si>
  <si>
    <t>% de casos reales en 2015, con una cobertura aproximada del 12,8%</t>
  </si>
  <si>
    <t>Enf MenB, tramo 0-1 año</t>
  </si>
  <si>
    <r>
      <rPr>
        <b/>
        <sz val="10"/>
        <color rgb="FFFF6600"/>
        <rFont val="Calibri"/>
        <family val="2"/>
        <scheme val="minor"/>
      </rPr>
      <t xml:space="preserve">Nº Casos </t>
    </r>
    <r>
      <rPr>
        <b/>
        <sz val="10"/>
        <color theme="1"/>
        <rFont val="Calibri"/>
        <family val="2"/>
        <scheme val="minor"/>
      </rPr>
      <t xml:space="preserve">y </t>
    </r>
    <r>
      <rPr>
        <b/>
        <sz val="10"/>
        <color rgb="FFFF0000"/>
        <rFont val="Calibri"/>
        <family val="2"/>
        <scheme val="minor"/>
      </rPr>
      <t>Nº Defunciones</t>
    </r>
    <r>
      <rPr>
        <b/>
        <sz val="10"/>
        <color theme="1"/>
        <rFont val="Calibri"/>
        <family val="2"/>
        <scheme val="minor"/>
      </rPr>
      <t xml:space="preserve"> MenB (RENAVE)</t>
    </r>
  </si>
  <si>
    <r>
      <rPr>
        <b/>
        <i/>
        <sz val="11"/>
        <color rgb="FFFF6600"/>
        <rFont val="Calibri"/>
        <family val="2"/>
      </rPr>
      <t xml:space="preserve">Tasa anual promedio de casos de enfermedad meningocócica B, España 1999-17 </t>
    </r>
    <r>
      <rPr>
        <b/>
        <i/>
        <sz val="11"/>
        <color rgb="FFFF9900"/>
        <rFont val="Calibri"/>
        <family val="2"/>
      </rPr>
      <t xml:space="preserve"> </t>
    </r>
    <r>
      <rPr>
        <b/>
        <sz val="11"/>
        <color rgb="FF0000FF"/>
        <rFont val="Calibri"/>
        <family val="2"/>
      </rPr>
      <t>(*)</t>
    </r>
  </si>
  <si>
    <r>
      <rPr>
        <b/>
        <sz val="12"/>
        <color rgb="FF993300"/>
        <rFont val="Calibri"/>
        <family val="2"/>
      </rPr>
      <t>Tabla 1:</t>
    </r>
    <r>
      <rPr>
        <b/>
        <sz val="12"/>
        <rFont val="Calibri"/>
        <family val="2"/>
      </rPr>
      <t xml:space="preserve"> Tasas por 100.000 de casos y defunciones por enfermedad meningocócica B, España 1999-17, y comparación con las tasas de Mortalidad por todas las causas 1999-16.</t>
    </r>
  </si>
  <si>
    <r>
      <rPr>
        <b/>
        <sz val="12"/>
        <color rgb="FF993300"/>
        <rFont val="Calibri"/>
        <family val="2"/>
        <scheme val="minor"/>
      </rPr>
      <t>Tabla 2</t>
    </r>
    <r>
      <rPr>
        <b/>
        <sz val="12"/>
        <color theme="1"/>
        <rFont val="Calibri"/>
        <family val="2"/>
        <scheme val="minor"/>
      </rPr>
      <t xml:space="preserve">: Casos de enfermedad meningocócica B/ 100.000 habitantes, en España 1999-2017 </t>
    </r>
    <r>
      <rPr>
        <b/>
        <sz val="12"/>
        <color rgb="FF0000FF"/>
        <rFont val="Calibri"/>
        <family val="2"/>
        <scheme val="minor"/>
      </rPr>
      <t>(*)</t>
    </r>
    <r>
      <rPr>
        <b/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</si>
</sst>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€_-;\-* #,##0.00\ _€_-;_-* &quot;-&quot;??\ _€_-;_-@_-"/>
    <numFmt numFmtId="164" formatCode="0.0000%"/>
    <numFmt numFmtId="165" formatCode="0.0%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.0000\ _€_-;\-* #,##0.0000\ _€_-;_-* &quot;-&quot;??\ _€_-;_-@_-"/>
    <numFmt numFmtId="170" formatCode="_-* #,##0.00000\ _€_-;\-* #,##0.00000\ _€_-;_-* &quot;-&quot;??\ _€_-;_-@_-"/>
    <numFmt numFmtId="171" formatCode="_-* #,##0.0\ _€_-;\-* #,##0.0\ _€_-;_-* &quot;-&quot;?\ _€_-;_-@_-"/>
    <numFmt numFmtId="172" formatCode="_-* #,##0.000000\ _€_-;\-* #,##0.000000\ _€_-;_-* &quot;-&quot;??\ _€_-;_-@_-"/>
    <numFmt numFmtId="173" formatCode="_-* #,##0.0000\ _€_-;\-* #,##0.0000\ _€_-;_-* &quot;-&quot;?\ _€_-;_-@_-"/>
    <numFmt numFmtId="174" formatCode="0.000"/>
    <numFmt numFmtId="175" formatCode="_-* #,##0.000\ _€_-;\-* #,##0.000\ _€_-;_-* &quot;-&quot;???\ _€_-;_-@_-"/>
    <numFmt numFmtId="176" formatCode="0.0000"/>
    <numFmt numFmtId="177" formatCode="0.0"/>
  </numFmts>
  <fonts count="9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66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66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1"/>
      <color rgb="FFFFCC00"/>
      <name val="Calibri"/>
      <family val="2"/>
      <scheme val="minor"/>
    </font>
    <font>
      <sz val="11"/>
      <color rgb="FFFFCC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57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name val="Calibri"/>
      <family val="2"/>
    </font>
    <font>
      <i/>
      <sz val="10"/>
      <color indexed="12"/>
      <name val="Calibri"/>
      <family val="2"/>
      <scheme val="minor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i/>
      <sz val="10"/>
      <color indexed="20"/>
      <name val="Calibri"/>
      <family val="2"/>
      <scheme val="minor"/>
    </font>
    <font>
      <vertAlign val="superscript"/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1"/>
      <name val="Calibri"/>
      <family val="2"/>
      <scheme val="minor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FFCC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i/>
      <sz val="10"/>
      <color rgb="FFFFCC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i/>
      <sz val="10"/>
      <color rgb="FFFF6600"/>
      <name val="Calibri"/>
      <family val="2"/>
      <scheme val="minor"/>
    </font>
    <font>
      <i/>
      <sz val="10"/>
      <color rgb="FFFF6600"/>
      <name val="Calibri"/>
      <family val="2"/>
      <scheme val="minor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2"/>
      <color rgb="FF993300"/>
      <name val="Calibri"/>
      <family val="2"/>
    </font>
    <font>
      <b/>
      <i/>
      <sz val="11"/>
      <color rgb="FF993300"/>
      <name val="Calibri"/>
      <family val="2"/>
    </font>
    <font>
      <b/>
      <i/>
      <sz val="11"/>
      <color rgb="FFFF9900"/>
      <name val="Calibri"/>
      <family val="2"/>
    </font>
    <font>
      <b/>
      <sz val="11"/>
      <color rgb="FF0000FF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00FF"/>
      <name val="Calibri"/>
      <family val="2"/>
    </font>
    <font>
      <b/>
      <sz val="14"/>
      <name val="Calibri"/>
      <family val="2"/>
    </font>
    <font>
      <b/>
      <i/>
      <sz val="14"/>
      <color rgb="FFFF0000"/>
      <name val="Calibri"/>
      <family val="2"/>
    </font>
    <font>
      <b/>
      <sz val="18"/>
      <name val="Calibri"/>
      <family val="2"/>
    </font>
    <font>
      <b/>
      <i/>
      <sz val="20"/>
      <color rgb="FFFF0000"/>
      <name val="Calibri"/>
      <family val="2"/>
    </font>
    <font>
      <sz val="20"/>
      <name val="Calibri"/>
      <family val="2"/>
    </font>
    <font>
      <b/>
      <i/>
      <sz val="11"/>
      <color rgb="FFC00000"/>
      <name val="Calibri"/>
      <family val="2"/>
    </font>
    <font>
      <b/>
      <i/>
      <sz val="11"/>
      <name val="Calibri"/>
      <family val="2"/>
    </font>
    <font>
      <b/>
      <sz val="9"/>
      <color rgb="FF0000FF"/>
      <name val="Calibri"/>
      <family val="2"/>
    </font>
    <font>
      <b/>
      <sz val="10"/>
      <color rgb="FFFF6600"/>
      <name val="Calibri"/>
      <family val="2"/>
      <scheme val="minor"/>
    </font>
    <font>
      <sz val="10"/>
      <color rgb="FFFF6600"/>
      <name val="Calibri"/>
      <family val="2"/>
      <scheme val="minor"/>
    </font>
    <font>
      <sz val="10"/>
      <color rgb="FF008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933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20"/>
      <color rgb="FFFF6600"/>
      <name val="Calibri"/>
      <family val="2"/>
    </font>
    <font>
      <b/>
      <i/>
      <sz val="14"/>
      <color rgb="FFFF6600"/>
      <name val="Calibri"/>
      <family val="2"/>
    </font>
    <font>
      <b/>
      <i/>
      <sz val="11"/>
      <color rgb="FFFF66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" fontId="10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8" fillId="4" borderId="6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6" fontId="20" fillId="0" borderId="0" xfId="2" applyNumberFormat="1" applyFont="1" applyFill="1" applyBorder="1" applyAlignment="1"/>
    <xf numFmtId="166" fontId="21" fillId="0" borderId="0" xfId="2" applyNumberFormat="1" applyFont="1" applyFill="1" applyBorder="1" applyAlignment="1"/>
    <xf numFmtId="166" fontId="22" fillId="0" borderId="0" xfId="0" applyNumberFormat="1" applyFont="1" applyFill="1" applyBorder="1" applyAlignment="1">
      <alignment horizontal="left"/>
    </xf>
    <xf numFmtId="0" fontId="23" fillId="0" borderId="0" xfId="0" applyFont="1"/>
    <xf numFmtId="2" fontId="23" fillId="0" borderId="0" xfId="0" applyNumberFormat="1" applyFont="1" applyBorder="1"/>
    <xf numFmtId="10" fontId="24" fillId="0" borderId="0" xfId="1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3" fillId="0" borderId="0" xfId="0" applyFont="1" applyFill="1" applyBorder="1"/>
    <xf numFmtId="10" fontId="23" fillId="0" borderId="0" xfId="1" applyNumberFormat="1" applyFont="1" applyBorder="1" applyAlignment="1">
      <alignment horizontal="center"/>
    </xf>
    <xf numFmtId="0" fontId="26" fillId="0" borderId="0" xfId="0" applyFont="1" applyFill="1" applyBorder="1" applyAlignment="1">
      <alignment vertical="distributed"/>
    </xf>
    <xf numFmtId="0" fontId="23" fillId="0" borderId="0" xfId="0" applyFont="1" applyFill="1" applyAlignment="1">
      <alignment horizontal="center"/>
    </xf>
    <xf numFmtId="10" fontId="23" fillId="0" borderId="0" xfId="0" applyNumberFormat="1" applyFont="1" applyFill="1" applyAlignment="1">
      <alignment horizontal="center"/>
    </xf>
    <xf numFmtId="0" fontId="23" fillId="0" borderId="0" xfId="0" applyFont="1" applyFill="1"/>
    <xf numFmtId="18" fontId="23" fillId="0" borderId="0" xfId="2" applyNumberFormat="1" applyFont="1" applyBorder="1" applyAlignment="1">
      <alignment horizontal="center"/>
    </xf>
    <xf numFmtId="2" fontId="23" fillId="0" borderId="0" xfId="0" applyNumberFormat="1" applyFont="1"/>
    <xf numFmtId="43" fontId="23" fillId="0" borderId="0" xfId="2" applyFont="1" applyFill="1" applyAlignment="1">
      <alignment horizontal="center"/>
    </xf>
    <xf numFmtId="10" fontId="24" fillId="0" borderId="0" xfId="1" applyNumberFormat="1" applyFont="1" applyFill="1" applyBorder="1" applyAlignment="1">
      <alignment horizontal="center"/>
    </xf>
    <xf numFmtId="166" fontId="23" fillId="0" borderId="0" xfId="0" applyNumberFormat="1" applyFont="1" applyBorder="1"/>
    <xf numFmtId="9" fontId="23" fillId="0" borderId="0" xfId="0" applyNumberFormat="1" applyFont="1" applyBorder="1"/>
    <xf numFmtId="43" fontId="23" fillId="0" borderId="0" xfId="0" applyNumberFormat="1" applyFont="1"/>
    <xf numFmtId="43" fontId="23" fillId="0" borderId="0" xfId="2" applyFont="1" applyFill="1"/>
    <xf numFmtId="0" fontId="27" fillId="0" borderId="0" xfId="0" applyFont="1" applyFill="1"/>
    <xf numFmtId="167" fontId="23" fillId="0" borderId="0" xfId="0" applyNumberFormat="1" applyFont="1" applyBorder="1" applyAlignment="1">
      <alignment horizontal="center"/>
    </xf>
    <xf numFmtId="168" fontId="20" fillId="0" borderId="14" xfId="2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/>
    <xf numFmtId="0" fontId="23" fillId="0" borderId="0" xfId="0" applyFont="1" applyBorder="1"/>
    <xf numFmtId="0" fontId="20" fillId="0" borderId="17" xfId="0" applyFont="1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7" xfId="0" applyFont="1" applyBorder="1" applyAlignment="1">
      <alignment horizontal="right"/>
    </xf>
    <xf numFmtId="166" fontId="23" fillId="0" borderId="1" xfId="0" applyNumberFormat="1" applyFont="1" applyBorder="1" applyAlignment="1">
      <alignment vertical="center"/>
    </xf>
    <xf numFmtId="166" fontId="23" fillId="8" borderId="1" xfId="2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43" fontId="23" fillId="0" borderId="0" xfId="2" applyFont="1" applyFill="1" applyBorder="1"/>
    <xf numFmtId="0" fontId="29" fillId="0" borderId="1" xfId="0" applyFont="1" applyBorder="1" applyAlignment="1">
      <alignment horizontal="right"/>
    </xf>
    <xf numFmtId="166" fontId="20" fillId="0" borderId="17" xfId="0" applyNumberFormat="1" applyFont="1" applyBorder="1" applyAlignment="1">
      <alignment horizontal="right"/>
    </xf>
    <xf numFmtId="166" fontId="20" fillId="0" borderId="13" xfId="0" applyNumberFormat="1" applyFont="1" applyBorder="1" applyAlignment="1">
      <alignment horizontal="right"/>
    </xf>
    <xf numFmtId="166" fontId="20" fillId="0" borderId="20" xfId="0" applyNumberFormat="1" applyFont="1" applyBorder="1" applyAlignment="1">
      <alignment horizontal="right"/>
    </xf>
    <xf numFmtId="10" fontId="23" fillId="0" borderId="0" xfId="1" applyNumberFormat="1" applyFont="1" applyFill="1"/>
    <xf numFmtId="10" fontId="23" fillId="0" borderId="0" xfId="0" applyNumberFormat="1" applyFont="1" applyFill="1"/>
    <xf numFmtId="0" fontId="30" fillId="0" borderId="0" xfId="0" applyFont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3" fontId="23" fillId="0" borderId="0" xfId="0" applyNumberFormat="1" applyFont="1" applyFill="1" applyBorder="1"/>
    <xf numFmtId="43" fontId="23" fillId="0" borderId="0" xfId="0" applyNumberFormat="1" applyFont="1" applyFill="1" applyBorder="1" applyAlignment="1">
      <alignment horizontal="center"/>
    </xf>
    <xf numFmtId="10" fontId="23" fillId="0" borderId="0" xfId="1" applyNumberFormat="1" applyFont="1" applyFill="1" applyBorder="1" applyAlignment="1">
      <alignment horizontal="center"/>
    </xf>
    <xf numFmtId="10" fontId="23" fillId="0" borderId="0" xfId="1" applyNumberFormat="1" applyFont="1" applyFill="1" applyBorder="1"/>
    <xf numFmtId="0" fontId="20" fillId="0" borderId="1" xfId="0" applyFont="1" applyFill="1" applyBorder="1" applyAlignment="1">
      <alignment horizontal="center" vertical="center" wrapText="1"/>
    </xf>
    <xf numFmtId="43" fontId="20" fillId="0" borderId="15" xfId="2" applyFont="1" applyFill="1" applyBorder="1" applyAlignment="1">
      <alignment horizontal="center" vertical="distributed"/>
    </xf>
    <xf numFmtId="43" fontId="20" fillId="0" borderId="15" xfId="2" applyFont="1" applyBorder="1" applyAlignment="1">
      <alignment horizontal="center" vertical="distributed"/>
    </xf>
    <xf numFmtId="2" fontId="23" fillId="0" borderId="1" xfId="2" applyNumberFormat="1" applyFont="1" applyBorder="1" applyAlignment="1">
      <alignment horizontal="center" vertical="center" wrapText="1"/>
    </xf>
    <xf numFmtId="2" fontId="23" fillId="0" borderId="1" xfId="2" applyNumberFormat="1" applyFont="1" applyFill="1" applyBorder="1" applyAlignment="1">
      <alignment horizontal="center" vertical="center" wrapText="1"/>
    </xf>
    <xf numFmtId="2" fontId="23" fillId="0" borderId="7" xfId="2" applyNumberFormat="1" applyFont="1" applyFill="1" applyBorder="1" applyAlignment="1">
      <alignment horizontal="center" vertical="center" wrapText="1"/>
    </xf>
    <xf numFmtId="2" fontId="20" fillId="9" borderId="1" xfId="0" applyNumberFormat="1" applyFont="1" applyFill="1" applyBorder="1" applyAlignment="1">
      <alignment horizontal="center" vertical="center" wrapText="1"/>
    </xf>
    <xf numFmtId="2" fontId="20" fillId="10" borderId="1" xfId="0" applyNumberFormat="1" applyFont="1" applyFill="1" applyBorder="1" applyAlignment="1">
      <alignment horizontal="center" vertical="center" wrapText="1"/>
    </xf>
    <xf numFmtId="2" fontId="20" fillId="11" borderId="1" xfId="0" applyNumberFormat="1" applyFont="1" applyFill="1" applyBorder="1" applyAlignment="1">
      <alignment horizontal="center" vertical="center" wrapText="1"/>
    </xf>
    <xf numFmtId="165" fontId="20" fillId="0" borderId="1" xfId="1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28" fillId="0" borderId="0" xfId="2" applyFont="1" applyFill="1" applyBorder="1"/>
    <xf numFmtId="167" fontId="28" fillId="0" borderId="0" xfId="0" applyNumberFormat="1" applyFont="1" applyFill="1" applyBorder="1" applyAlignment="1">
      <alignment horizontal="right"/>
    </xf>
    <xf numFmtId="43" fontId="28" fillId="0" borderId="0" xfId="2" applyFont="1" applyFill="1" applyBorder="1" applyAlignment="1">
      <alignment horizontal="center"/>
    </xf>
    <xf numFmtId="43" fontId="2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3" fontId="28" fillId="0" borderId="0" xfId="2" applyFont="1" applyFill="1" applyAlignment="1">
      <alignment horizontal="right"/>
    </xf>
    <xf numFmtId="0" fontId="28" fillId="0" borderId="0" xfId="0" applyFont="1" applyFill="1" applyBorder="1"/>
    <xf numFmtId="43" fontId="23" fillId="0" borderId="0" xfId="0" applyNumberFormat="1" applyFont="1" applyFill="1"/>
    <xf numFmtId="169" fontId="28" fillId="0" borderId="0" xfId="0" applyNumberFormat="1" applyFont="1" applyFill="1" applyBorder="1"/>
    <xf numFmtId="170" fontId="28" fillId="0" borderId="0" xfId="2" applyNumberFormat="1" applyFont="1" applyFill="1" applyBorder="1" applyAlignment="1">
      <alignment horizontal="center"/>
    </xf>
    <xf numFmtId="168" fontId="28" fillId="0" borderId="0" xfId="0" applyNumberFormat="1" applyFont="1" applyFill="1" applyBorder="1" applyAlignment="1">
      <alignment horizontal="left"/>
    </xf>
    <xf numFmtId="168" fontId="23" fillId="0" borderId="0" xfId="0" applyNumberFormat="1" applyFont="1" applyFill="1" applyBorder="1"/>
    <xf numFmtId="171" fontId="23" fillId="0" borderId="0" xfId="0" applyNumberFormat="1" applyFont="1" applyFill="1"/>
    <xf numFmtId="0" fontId="20" fillId="0" borderId="0" xfId="0" applyFont="1" applyAlignment="1">
      <alignment horizontal="center"/>
    </xf>
    <xf numFmtId="166" fontId="23" fillId="0" borderId="0" xfId="0" applyNumberFormat="1" applyFont="1" applyFill="1" applyAlignment="1">
      <alignment horizontal="right"/>
    </xf>
    <xf numFmtId="0" fontId="20" fillId="0" borderId="0" xfId="0" applyFont="1" applyBorder="1"/>
    <xf numFmtId="168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3" fontId="23" fillId="0" borderId="0" xfId="2" applyFont="1" applyFill="1" applyBorder="1" applyAlignment="1">
      <alignment horizontal="center"/>
    </xf>
    <xf numFmtId="172" fontId="23" fillId="0" borderId="0" xfId="2" applyNumberFormat="1" applyFont="1" applyFill="1" applyBorder="1" applyAlignment="1">
      <alignment horizontal="center"/>
    </xf>
    <xf numFmtId="43" fontId="20" fillId="0" borderId="0" xfId="2" applyFont="1" applyFill="1" applyBorder="1" applyAlignment="1"/>
    <xf numFmtId="0" fontId="26" fillId="0" borderId="0" xfId="0" applyFont="1" applyFill="1"/>
    <xf numFmtId="0" fontId="26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6" fillId="0" borderId="0" xfId="0" applyFont="1" applyBorder="1"/>
    <xf numFmtId="168" fontId="24" fillId="0" borderId="0" xfId="0" applyNumberFormat="1" applyFont="1" applyFill="1" applyBorder="1"/>
    <xf numFmtId="168" fontId="24" fillId="0" borderId="0" xfId="0" applyNumberFormat="1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3" fillId="0" borderId="0" xfId="0" applyFont="1"/>
    <xf numFmtId="0" fontId="24" fillId="0" borderId="0" xfId="0" applyFont="1"/>
    <xf numFmtId="0" fontId="24" fillId="0" borderId="0" xfId="0" applyFont="1" applyFill="1" applyBorder="1"/>
    <xf numFmtId="43" fontId="26" fillId="0" borderId="0" xfId="2" applyFont="1" applyFill="1" applyBorder="1" applyAlignment="1"/>
    <xf numFmtId="0" fontId="25" fillId="0" borderId="0" xfId="0" applyFont="1" applyFill="1"/>
    <xf numFmtId="0" fontId="26" fillId="0" borderId="1" xfId="0" applyFont="1" applyFill="1" applyBorder="1" applyAlignment="1">
      <alignment horizontal="center" vertical="distributed"/>
    </xf>
    <xf numFmtId="0" fontId="26" fillId="0" borderId="1" xfId="0" applyFont="1" applyBorder="1" applyAlignment="1">
      <alignment horizontal="center" vertical="distributed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distributed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distributed"/>
    </xf>
    <xf numFmtId="0" fontId="24" fillId="0" borderId="0" xfId="0" applyFont="1" applyFill="1" applyBorder="1" applyAlignment="1">
      <alignment vertical="center" textRotation="90"/>
    </xf>
    <xf numFmtId="0" fontId="23" fillId="0" borderId="14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172" fontId="23" fillId="0" borderId="21" xfId="2" applyNumberFormat="1" applyFont="1" applyFill="1" applyBorder="1" applyAlignment="1">
      <alignment horizontal="center"/>
    </xf>
    <xf numFmtId="43" fontId="23" fillId="0" borderId="21" xfId="2" applyFont="1" applyFill="1" applyBorder="1" applyAlignment="1">
      <alignment horizontal="center"/>
    </xf>
    <xf numFmtId="43" fontId="20" fillId="0" borderId="21" xfId="2" applyFont="1" applyFill="1" applyBorder="1" applyAlignment="1"/>
    <xf numFmtId="43" fontId="20" fillId="0" borderId="16" xfId="2" applyFont="1" applyFill="1" applyBorder="1" applyAlignment="1"/>
    <xf numFmtId="0" fontId="23" fillId="0" borderId="14" xfId="0" applyFont="1" applyFill="1" applyBorder="1"/>
    <xf numFmtId="0" fontId="23" fillId="0" borderId="21" xfId="0" applyFont="1" applyBorder="1"/>
    <xf numFmtId="0" fontId="23" fillId="0" borderId="16" xfId="0" applyFont="1" applyBorder="1"/>
    <xf numFmtId="166" fontId="24" fillId="0" borderId="1" xfId="0" applyNumberFormat="1" applyFont="1" applyFill="1" applyBorder="1" applyAlignment="1">
      <alignment horizontal="center"/>
    </xf>
    <xf numFmtId="10" fontId="24" fillId="9" borderId="1" xfId="1" applyNumberFormat="1" applyFont="1" applyFill="1" applyBorder="1" applyAlignment="1">
      <alignment horizontal="center"/>
    </xf>
    <xf numFmtId="43" fontId="24" fillId="0" borderId="1" xfId="2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3" fontId="24" fillId="0" borderId="7" xfId="2" applyFont="1" applyFill="1" applyBorder="1" applyAlignment="1">
      <alignment horizontal="center"/>
    </xf>
    <xf numFmtId="10" fontId="26" fillId="9" borderId="1" xfId="1" applyNumberFormat="1" applyFont="1" applyFill="1" applyBorder="1" applyAlignment="1">
      <alignment horizontal="center"/>
    </xf>
    <xf numFmtId="10" fontId="26" fillId="10" borderId="1" xfId="1" applyNumberFormat="1" applyFont="1" applyFill="1" applyBorder="1" applyAlignment="1">
      <alignment horizontal="center"/>
    </xf>
    <xf numFmtId="10" fontId="26" fillId="11" borderId="1" xfId="1" applyNumberFormat="1" applyFont="1" applyFill="1" applyBorder="1" applyAlignment="1">
      <alignment horizontal="center"/>
    </xf>
    <xf numFmtId="1" fontId="23" fillId="0" borderId="22" xfId="0" applyNumberFormat="1" applyFont="1" applyFill="1" applyBorder="1" applyAlignment="1">
      <alignment horizontal="center"/>
    </xf>
    <xf numFmtId="43" fontId="20" fillId="0" borderId="19" xfId="2" applyFont="1" applyFill="1" applyBorder="1" applyAlignment="1"/>
    <xf numFmtId="10" fontId="23" fillId="0" borderId="22" xfId="1" applyNumberFormat="1" applyFont="1" applyFill="1" applyBorder="1"/>
    <xf numFmtId="0" fontId="23" fillId="0" borderId="19" xfId="0" applyFont="1" applyBorder="1"/>
    <xf numFmtId="2" fontId="23" fillId="0" borderId="22" xfId="2" applyNumberFormat="1" applyFont="1" applyFill="1" applyBorder="1" applyAlignment="1">
      <alignment horizontal="center"/>
    </xf>
    <xf numFmtId="0" fontId="23" fillId="0" borderId="19" xfId="0" applyFont="1" applyFill="1" applyBorder="1"/>
    <xf numFmtId="173" fontId="23" fillId="0" borderId="22" xfId="0" applyNumberFormat="1" applyFont="1" applyBorder="1"/>
    <xf numFmtId="0" fontId="23" fillId="0" borderId="0" xfId="0" applyFont="1" applyFill="1" applyBorder="1" applyAlignment="1">
      <alignment horizontal="left"/>
    </xf>
    <xf numFmtId="166" fontId="39" fillId="0" borderId="1" xfId="0" applyNumberFormat="1" applyFont="1" applyFill="1" applyBorder="1" applyAlignment="1">
      <alignment horizontal="center"/>
    </xf>
    <xf numFmtId="10" fontId="39" fillId="0" borderId="1" xfId="1" applyNumberFormat="1" applyFont="1" applyFill="1" applyBorder="1" applyAlignment="1">
      <alignment horizontal="center"/>
    </xf>
    <xf numFmtId="43" fontId="24" fillId="0" borderId="0" xfId="2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3" fontId="24" fillId="0" borderId="0" xfId="2" applyFont="1" applyFill="1" applyBorder="1" applyAlignment="1">
      <alignment horizontal="center"/>
    </xf>
    <xf numFmtId="10" fontId="26" fillId="0" borderId="0" xfId="1" applyNumberFormat="1" applyFont="1" applyFill="1" applyBorder="1" applyAlignment="1"/>
    <xf numFmtId="165" fontId="23" fillId="0" borderId="22" xfId="1" applyNumberFormat="1" applyFont="1" applyFill="1" applyBorder="1" applyAlignment="1">
      <alignment horizontal="center"/>
    </xf>
    <xf numFmtId="167" fontId="20" fillId="0" borderId="22" xfId="2" applyNumberFormat="1" applyFont="1" applyFill="1" applyBorder="1"/>
    <xf numFmtId="174" fontId="23" fillId="0" borderId="22" xfId="0" applyNumberFormat="1" applyFont="1" applyFill="1" applyBorder="1" applyAlignment="1">
      <alignment horizontal="center"/>
    </xf>
    <xf numFmtId="169" fontId="23" fillId="9" borderId="22" xfId="2" applyNumberFormat="1" applyFont="1" applyFill="1" applyBorder="1"/>
    <xf numFmtId="165" fontId="23" fillId="0" borderId="0" xfId="1" applyNumberFormat="1" applyFont="1"/>
    <xf numFmtId="10" fontId="23" fillId="12" borderId="22" xfId="1" applyNumberFormat="1" applyFont="1" applyFill="1" applyBorder="1" applyAlignment="1">
      <alignment horizontal="center"/>
    </xf>
    <xf numFmtId="172" fontId="23" fillId="0" borderId="0" xfId="0" applyNumberFormat="1" applyFont="1" applyBorder="1"/>
    <xf numFmtId="10" fontId="42" fillId="0" borderId="22" xfId="0" applyNumberFormat="1" applyFont="1" applyBorder="1"/>
    <xf numFmtId="0" fontId="43" fillId="0" borderId="0" xfId="0" applyFont="1" applyBorder="1"/>
    <xf numFmtId="0" fontId="26" fillId="0" borderId="0" xfId="0" applyFont="1" applyAlignment="1">
      <alignment horizontal="center"/>
    </xf>
    <xf numFmtId="0" fontId="20" fillId="0" borderId="23" xfId="0" applyFont="1" applyBorder="1"/>
    <xf numFmtId="10" fontId="20" fillId="9" borderId="23" xfId="1" applyNumberFormat="1" applyFont="1" applyFill="1" applyBorder="1" applyAlignment="1">
      <alignment horizontal="center"/>
    </xf>
    <xf numFmtId="10" fontId="20" fillId="11" borderId="23" xfId="1" applyNumberFormat="1" applyFont="1" applyFill="1" applyBorder="1" applyAlignment="1">
      <alignment horizontal="center"/>
    </xf>
    <xf numFmtId="10" fontId="20" fillId="10" borderId="24" xfId="1" applyNumberFormat="1" applyFont="1" applyFill="1" applyBorder="1" applyAlignment="1">
      <alignment horizontal="center"/>
    </xf>
    <xf numFmtId="10" fontId="23" fillId="0" borderId="17" xfId="1" applyNumberFormat="1" applyFont="1" applyBorder="1" applyAlignment="1">
      <alignment horizontal="center"/>
    </xf>
    <xf numFmtId="0" fontId="43" fillId="0" borderId="25" xfId="0" applyFont="1" applyBorder="1"/>
    <xf numFmtId="0" fontId="23" fillId="0" borderId="25" xfId="0" applyFont="1" applyBorder="1"/>
    <xf numFmtId="175" fontId="23" fillId="0" borderId="25" xfId="0" applyNumberFormat="1" applyFont="1" applyBorder="1"/>
    <xf numFmtId="0" fontId="23" fillId="0" borderId="20" xfId="0" applyFont="1" applyBorder="1"/>
    <xf numFmtId="0" fontId="23" fillId="0" borderId="17" xfId="0" applyFont="1" applyFill="1" applyBorder="1"/>
    <xf numFmtId="0" fontId="23" fillId="0" borderId="25" xfId="0" applyFont="1" applyFill="1" applyBorder="1"/>
    <xf numFmtId="0" fontId="23" fillId="0" borderId="20" xfId="0" applyFont="1" applyFill="1" applyBorder="1"/>
    <xf numFmtId="10" fontId="23" fillId="0" borderId="0" xfId="1" applyNumberFormat="1" applyFont="1"/>
    <xf numFmtId="10" fontId="23" fillId="0" borderId="0" xfId="0" applyNumberFormat="1" applyFont="1"/>
    <xf numFmtId="0" fontId="20" fillId="0" borderId="24" xfId="0" applyFont="1" applyBorder="1"/>
    <xf numFmtId="1" fontId="20" fillId="9" borderId="23" xfId="0" applyNumberFormat="1" applyFont="1" applyFill="1" applyBorder="1" applyAlignment="1">
      <alignment horizontal="center"/>
    </xf>
    <xf numFmtId="1" fontId="20" fillId="11" borderId="23" xfId="0" applyNumberFormat="1" applyFont="1" applyFill="1" applyBorder="1" applyAlignment="1">
      <alignment horizontal="center"/>
    </xf>
    <xf numFmtId="1" fontId="20" fillId="10" borderId="24" xfId="0" applyNumberFormat="1" applyFont="1" applyFill="1" applyBorder="1" applyAlignment="1">
      <alignment horizontal="center"/>
    </xf>
    <xf numFmtId="10" fontId="23" fillId="0" borderId="0" xfId="0" applyNumberFormat="1" applyFont="1" applyFill="1" applyBorder="1"/>
    <xf numFmtId="10" fontId="23" fillId="0" borderId="0" xfId="2" applyNumberFormat="1" applyFont="1" applyFill="1" applyBorder="1"/>
    <xf numFmtId="166" fontId="23" fillId="0" borderId="0" xfId="2" applyNumberFormat="1" applyFont="1"/>
    <xf numFmtId="1" fontId="23" fillId="0" borderId="0" xfId="0" applyNumberFormat="1" applyFont="1"/>
    <xf numFmtId="2" fontId="23" fillId="0" borderId="0" xfId="0" applyNumberFormat="1" applyFont="1" applyAlignment="1">
      <alignment horizontal="right"/>
    </xf>
    <xf numFmtId="0" fontId="23" fillId="0" borderId="1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right"/>
    </xf>
    <xf numFmtId="176" fontId="23" fillId="0" borderId="21" xfId="2" applyNumberFormat="1" applyFont="1" applyBorder="1" applyAlignment="1">
      <alignment horizontal="center" vertical="center"/>
    </xf>
    <xf numFmtId="2" fontId="23" fillId="0" borderId="21" xfId="0" applyNumberFormat="1" applyFont="1" applyBorder="1"/>
    <xf numFmtId="10" fontId="25" fillId="0" borderId="7" xfId="1" applyNumberFormat="1" applyFont="1" applyFill="1" applyBorder="1"/>
    <xf numFmtId="0" fontId="23" fillId="0" borderId="9" xfId="0" applyFont="1" applyBorder="1"/>
    <xf numFmtId="0" fontId="20" fillId="0" borderId="1" xfId="0" applyFont="1" applyBorder="1" applyAlignment="1">
      <alignment horizontal="right"/>
    </xf>
    <xf numFmtId="43" fontId="20" fillId="0" borderId="22" xfId="2" applyFont="1" applyFill="1" applyBorder="1" applyAlignment="1">
      <alignment horizontal="left"/>
    </xf>
    <xf numFmtId="43" fontId="23" fillId="0" borderId="0" xfId="2" applyFont="1" applyFill="1" applyBorder="1" applyAlignment="1"/>
    <xf numFmtId="167" fontId="23" fillId="0" borderId="0" xfId="2" applyNumberFormat="1" applyFont="1" applyFill="1" applyBorder="1"/>
    <xf numFmtId="10" fontId="25" fillId="0" borderId="0" xfId="1" applyNumberFormat="1" applyFont="1" applyFill="1" applyBorder="1" applyAlignment="1">
      <alignment horizontal="center"/>
    </xf>
    <xf numFmtId="0" fontId="25" fillId="13" borderId="17" xfId="0" applyFont="1" applyFill="1" applyBorder="1"/>
    <xf numFmtId="0" fontId="23" fillId="13" borderId="25" xfId="0" applyFont="1" applyFill="1" applyBorder="1"/>
    <xf numFmtId="0" fontId="20" fillId="13" borderId="9" xfId="0" applyFont="1" applyFill="1" applyBorder="1" applyAlignment="1">
      <alignment horizontal="right"/>
    </xf>
    <xf numFmtId="1" fontId="20" fillId="13" borderId="1" xfId="0" applyNumberFormat="1" applyFont="1" applyFill="1" applyBorder="1" applyAlignment="1">
      <alignment horizontal="center" vertical="distributed"/>
    </xf>
    <xf numFmtId="0" fontId="23" fillId="0" borderId="22" xfId="0" applyFont="1" applyBorder="1"/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166" fontId="25" fillId="0" borderId="0" xfId="2" applyNumberFormat="1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/>
    </xf>
    <xf numFmtId="0" fontId="23" fillId="14" borderId="1" xfId="0" applyFont="1" applyFill="1" applyBorder="1"/>
    <xf numFmtId="0" fontId="20" fillId="14" borderId="1" xfId="0" applyFont="1" applyFill="1" applyBorder="1" applyAlignment="1">
      <alignment horizontal="right"/>
    </xf>
    <xf numFmtId="1" fontId="20" fillId="14" borderId="1" xfId="0" applyNumberFormat="1" applyFont="1" applyFill="1" applyBorder="1" applyAlignment="1">
      <alignment horizontal="center" vertical="distributed"/>
    </xf>
    <xf numFmtId="167" fontId="23" fillId="0" borderId="0" xfId="0" applyNumberFormat="1" applyFont="1" applyFill="1" applyBorder="1"/>
    <xf numFmtId="166" fontId="25" fillId="15" borderId="7" xfId="0" applyNumberFormat="1" applyFont="1" applyFill="1" applyBorder="1" applyAlignment="1">
      <alignment horizontal="center"/>
    </xf>
    <xf numFmtId="43" fontId="20" fillId="15" borderId="9" xfId="2" applyFont="1" applyFill="1" applyBorder="1" applyAlignment="1">
      <alignment horizontal="right"/>
    </xf>
    <xf numFmtId="1" fontId="20" fillId="15" borderId="1" xfId="0" applyNumberFormat="1" applyFont="1" applyFill="1" applyBorder="1" applyAlignment="1">
      <alignment horizontal="center" vertical="distributed"/>
    </xf>
    <xf numFmtId="49" fontId="23" fillId="0" borderId="0" xfId="0" applyNumberFormat="1" applyFont="1" applyFill="1" applyBorder="1"/>
    <xf numFmtId="1" fontId="23" fillId="0" borderId="0" xfId="0" applyNumberFormat="1" applyFont="1" applyAlignment="1">
      <alignment horizontal="center"/>
    </xf>
    <xf numFmtId="43" fontId="23" fillId="0" borderId="25" xfId="2" applyFont="1" applyFill="1" applyBorder="1" applyAlignment="1">
      <alignment horizontal="center"/>
    </xf>
    <xf numFmtId="43" fontId="20" fillId="0" borderId="25" xfId="2" applyFont="1" applyFill="1" applyBorder="1" applyAlignment="1"/>
    <xf numFmtId="0" fontId="23" fillId="0" borderId="7" xfId="0" applyFont="1" applyFill="1" applyBorder="1"/>
    <xf numFmtId="0" fontId="23" fillId="0" borderId="9" xfId="0" applyFont="1" applyFill="1" applyBorder="1"/>
    <xf numFmtId="0" fontId="25" fillId="13" borderId="22" xfId="0" applyFont="1" applyFill="1" applyBorder="1"/>
    <xf numFmtId="0" fontId="23" fillId="13" borderId="0" xfId="0" applyFont="1" applyFill="1" applyBorder="1"/>
    <xf numFmtId="0" fontId="20" fillId="13" borderId="21" xfId="0" applyFont="1" applyFill="1" applyBorder="1" applyAlignment="1">
      <alignment horizontal="right"/>
    </xf>
    <xf numFmtId="49" fontId="24" fillId="0" borderId="0" xfId="0" applyNumberFormat="1" applyFont="1"/>
    <xf numFmtId="0" fontId="25" fillId="10" borderId="7" xfId="0" applyFont="1" applyFill="1" applyBorder="1" applyAlignment="1">
      <alignment horizontal="center"/>
    </xf>
    <xf numFmtId="0" fontId="23" fillId="10" borderId="9" xfId="0" applyFont="1" applyFill="1" applyBorder="1"/>
    <xf numFmtId="0" fontId="20" fillId="10" borderId="8" xfId="0" applyFont="1" applyFill="1" applyBorder="1" applyAlignment="1">
      <alignment horizontal="right"/>
    </xf>
    <xf numFmtId="1" fontId="20" fillId="10" borderId="8" xfId="0" applyNumberFormat="1" applyFont="1" applyFill="1" applyBorder="1" applyAlignment="1">
      <alignment horizontal="center" vertical="distributed"/>
    </xf>
    <xf numFmtId="1" fontId="20" fillId="10" borderId="1" xfId="0" applyNumberFormat="1" applyFont="1" applyFill="1" applyBorder="1" applyAlignment="1">
      <alignment horizontal="center" vertical="distributed"/>
    </xf>
    <xf numFmtId="166" fontId="25" fillId="15" borderId="17" xfId="0" applyNumberFormat="1" applyFont="1" applyFill="1" applyBorder="1" applyAlignment="1">
      <alignment horizontal="center"/>
    </xf>
    <xf numFmtId="43" fontId="20" fillId="15" borderId="0" xfId="2" applyFont="1" applyFill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3" fontId="20" fillId="0" borderId="0" xfId="2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right"/>
    </xf>
    <xf numFmtId="166" fontId="24" fillId="0" borderId="1" xfId="2" applyNumberFormat="1" applyFont="1" applyFill="1" applyBorder="1"/>
    <xf numFmtId="0" fontId="24" fillId="0" borderId="1" xfId="0" applyFont="1" applyFill="1" applyBorder="1"/>
    <xf numFmtId="0" fontId="44" fillId="0" borderId="1" xfId="0" applyFont="1" applyFill="1" applyBorder="1" applyAlignment="1">
      <alignment horizontal="right"/>
    </xf>
    <xf numFmtId="43" fontId="23" fillId="0" borderId="1" xfId="2" applyFont="1" applyFill="1" applyBorder="1"/>
    <xf numFmtId="166" fontId="20" fillId="0" borderId="0" xfId="0" applyNumberFormat="1" applyFont="1" applyFill="1" applyBorder="1"/>
    <xf numFmtId="0" fontId="28" fillId="0" borderId="1" xfId="0" applyFont="1" applyBorder="1" applyAlignment="1">
      <alignment horizontal="right"/>
    </xf>
    <xf numFmtId="0" fontId="24" fillId="0" borderId="7" xfId="0" applyFont="1" applyBorder="1"/>
    <xf numFmtId="0" fontId="24" fillId="0" borderId="8" xfId="0" applyFont="1" applyBorder="1" applyAlignment="1">
      <alignment horizontal="right"/>
    </xf>
    <xf numFmtId="166" fontId="26" fillId="0" borderId="1" xfId="0" applyNumberFormat="1" applyFont="1" applyBorder="1" applyAlignment="1">
      <alignment horizontal="center"/>
    </xf>
    <xf numFmtId="166" fontId="26" fillId="0" borderId="1" xfId="2" applyNumberFormat="1" applyFont="1" applyFill="1" applyBorder="1"/>
    <xf numFmtId="0" fontId="20" fillId="0" borderId="0" xfId="0" applyFont="1" applyBorder="1" applyAlignment="1">
      <alignment horizontal="right"/>
    </xf>
    <xf numFmtId="166" fontId="20" fillId="0" borderId="0" xfId="0" applyNumberFormat="1" applyFont="1" applyFill="1" applyBorder="1" applyAlignment="1">
      <alignment horizontal="center"/>
    </xf>
    <xf numFmtId="166" fontId="24" fillId="0" borderId="0" xfId="2" applyNumberFormat="1" applyFont="1" applyFill="1" applyBorder="1"/>
    <xf numFmtId="166" fontId="26" fillId="0" borderId="0" xfId="2" applyNumberFormat="1" applyFont="1" applyFill="1" applyBorder="1"/>
    <xf numFmtId="166" fontId="45" fillId="0" borderId="0" xfId="0" applyNumberFormat="1" applyFont="1" applyFill="1" applyBorder="1"/>
    <xf numFmtId="0" fontId="46" fillId="0" borderId="26" xfId="0" applyFont="1" applyBorder="1"/>
    <xf numFmtId="166" fontId="24" fillId="0" borderId="0" xfId="2" applyNumberFormat="1" applyFont="1"/>
    <xf numFmtId="43" fontId="46" fillId="0" borderId="1" xfId="2" applyFont="1" applyBorder="1"/>
    <xf numFmtId="43" fontId="26" fillId="0" borderId="0" xfId="2" applyFont="1"/>
    <xf numFmtId="166" fontId="23" fillId="0" borderId="0" xfId="0" applyNumberFormat="1" applyFont="1"/>
    <xf numFmtId="0" fontId="26" fillId="0" borderId="0" xfId="0" applyFont="1" applyBorder="1" applyAlignment="1">
      <alignment horizontal="right"/>
    </xf>
    <xf numFmtId="43" fontId="24" fillId="12" borderId="0" xfId="0" applyNumberFormat="1" applyFont="1" applyFill="1"/>
    <xf numFmtId="43" fontId="23" fillId="0" borderId="0" xfId="2" applyFont="1" applyBorder="1"/>
    <xf numFmtId="43" fontId="20" fillId="0" borderId="1" xfId="0" applyNumberFormat="1" applyFont="1" applyBorder="1"/>
    <xf numFmtId="43" fontId="24" fillId="0" borderId="0" xfId="0" applyNumberFormat="1" applyFont="1"/>
    <xf numFmtId="168" fontId="23" fillId="0" borderId="0" xfId="0" applyNumberFormat="1" applyFont="1"/>
    <xf numFmtId="0" fontId="23" fillId="0" borderId="1" xfId="0" applyFont="1" applyFill="1" applyBorder="1" applyAlignment="1">
      <alignment horizontal="right"/>
    </xf>
    <xf numFmtId="167" fontId="20" fillId="12" borderId="1" xfId="2" applyNumberFormat="1" applyFont="1" applyFill="1" applyBorder="1"/>
    <xf numFmtId="172" fontId="24" fillId="0" borderId="0" xfId="0" applyNumberFormat="1" applyFont="1" applyFill="1" applyBorder="1"/>
    <xf numFmtId="0" fontId="20" fillId="0" borderId="0" xfId="0" applyFont="1" applyBorder="1" applyAlignment="1">
      <alignment horizontal="center"/>
    </xf>
    <xf numFmtId="9" fontId="23" fillId="0" borderId="0" xfId="1" applyFont="1" applyFill="1" applyBorder="1"/>
    <xf numFmtId="49" fontId="23" fillId="16" borderId="23" xfId="0" applyNumberFormat="1" applyFont="1" applyFill="1" applyBorder="1"/>
    <xf numFmtId="49" fontId="23" fillId="16" borderId="27" xfId="0" applyNumberFormat="1" applyFont="1" applyFill="1" applyBorder="1"/>
    <xf numFmtId="49" fontId="23" fillId="16" borderId="28" xfId="0" applyNumberFormat="1" applyFont="1" applyFill="1" applyBorder="1" applyAlignment="1">
      <alignment horizontal="right"/>
    </xf>
    <xf numFmtId="0" fontId="23" fillId="0" borderId="29" xfId="0" applyFont="1" applyBorder="1"/>
    <xf numFmtId="49" fontId="23" fillId="16" borderId="30" xfId="0" applyNumberFormat="1" applyFont="1" applyFill="1" applyBorder="1"/>
    <xf numFmtId="166" fontId="23" fillId="16" borderId="0" xfId="0" applyNumberFormat="1" applyFont="1" applyFill="1" applyBorder="1"/>
    <xf numFmtId="2" fontId="23" fillId="16" borderId="0" xfId="0" applyNumberFormat="1" applyFont="1" applyFill="1" applyBorder="1"/>
    <xf numFmtId="10" fontId="23" fillId="16" borderId="0" xfId="0" applyNumberFormat="1" applyFont="1" applyFill="1" applyBorder="1"/>
    <xf numFmtId="1" fontId="23" fillId="16" borderId="0" xfId="0" applyNumberFormat="1" applyFont="1" applyFill="1" applyBorder="1" applyAlignment="1">
      <alignment horizontal="center"/>
    </xf>
    <xf numFmtId="0" fontId="23" fillId="0" borderId="31" xfId="0" applyFont="1" applyBorder="1"/>
    <xf numFmtId="49" fontId="23" fillId="16" borderId="26" xfId="0" applyNumberFormat="1" applyFont="1" applyFill="1" applyBorder="1"/>
    <xf numFmtId="10" fontId="23" fillId="16" borderId="31" xfId="0" applyNumberFormat="1" applyFont="1" applyFill="1" applyBorder="1" applyAlignment="1">
      <alignment horizontal="center"/>
    </xf>
    <xf numFmtId="0" fontId="49" fillId="0" borderId="0" xfId="0" applyFont="1" applyFill="1" applyBorder="1"/>
    <xf numFmtId="49" fontId="23" fillId="16" borderId="1" xfId="0" applyNumberFormat="1" applyFont="1" applyFill="1" applyBorder="1" applyAlignment="1">
      <alignment horizontal="center"/>
    </xf>
    <xf numFmtId="49" fontId="23" fillId="16" borderId="7" xfId="0" applyNumberFormat="1" applyFont="1" applyFill="1" applyBorder="1" applyAlignment="1">
      <alignment horizontal="center"/>
    </xf>
    <xf numFmtId="0" fontId="23" fillId="16" borderId="32" xfId="0" applyFont="1" applyFill="1" applyBorder="1" applyAlignment="1">
      <alignment horizontal="center"/>
    </xf>
    <xf numFmtId="0" fontId="23" fillId="16" borderId="26" xfId="0" applyFont="1" applyFill="1" applyBorder="1"/>
    <xf numFmtId="0" fontId="23" fillId="16" borderId="1" xfId="0" applyFont="1" applyFill="1" applyBorder="1" applyAlignment="1">
      <alignment horizontal="center"/>
    </xf>
    <xf numFmtId="49" fontId="23" fillId="16" borderId="33" xfId="0" applyNumberFormat="1" applyFont="1" applyFill="1" applyBorder="1"/>
    <xf numFmtId="0" fontId="23" fillId="16" borderId="34" xfId="0" applyFont="1" applyFill="1" applyBorder="1"/>
    <xf numFmtId="0" fontId="23" fillId="16" borderId="35" xfId="0" applyFont="1" applyFill="1" applyBorder="1"/>
    <xf numFmtId="49" fontId="20" fillId="16" borderId="1" xfId="0" applyNumberFormat="1" applyFont="1" applyFill="1" applyBorder="1" applyAlignment="1">
      <alignment horizontal="center" vertical="distributed"/>
    </xf>
    <xf numFmtId="0" fontId="20" fillId="16" borderId="1" xfId="0" applyFont="1" applyFill="1" applyBorder="1" applyAlignment="1">
      <alignment horizontal="center" vertical="distributed"/>
    </xf>
    <xf numFmtId="0" fontId="23" fillId="0" borderId="0" xfId="0" applyFont="1" applyAlignment="1">
      <alignment vertical="distributed"/>
    </xf>
    <xf numFmtId="0" fontId="23" fillId="0" borderId="0" xfId="0" applyFont="1" applyFill="1" applyBorder="1" applyAlignment="1">
      <alignment horizontal="center" vertical="distributed"/>
    </xf>
    <xf numFmtId="0" fontId="23" fillId="0" borderId="1" xfId="0" applyFont="1" applyBorder="1" applyAlignment="1">
      <alignment horizontal="center" vertical="distributed"/>
    </xf>
    <xf numFmtId="167" fontId="23" fillId="0" borderId="0" xfId="0" applyNumberFormat="1" applyFont="1"/>
    <xf numFmtId="174" fontId="23" fillId="0" borderId="1" xfId="0" applyNumberFormat="1" applyFont="1" applyBorder="1" applyAlignment="1">
      <alignment horizontal="center" vertical="distributed"/>
    </xf>
    <xf numFmtId="167" fontId="23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3" fillId="0" borderId="14" xfId="0" applyFont="1" applyBorder="1"/>
    <xf numFmtId="0" fontId="23" fillId="0" borderId="17" xfId="0" applyFont="1" applyBorder="1"/>
    <xf numFmtId="3" fontId="23" fillId="0" borderId="16" xfId="0" applyNumberFormat="1" applyFont="1" applyBorder="1"/>
    <xf numFmtId="3" fontId="23" fillId="0" borderId="20" xfId="0" applyNumberFormat="1" applyFont="1" applyBorder="1"/>
    <xf numFmtId="0" fontId="5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/>
    <xf numFmtId="43" fontId="20" fillId="0" borderId="21" xfId="2" applyFont="1" applyFill="1" applyBorder="1" applyAlignment="1">
      <alignment horizontal="right"/>
    </xf>
    <xf numFmtId="49" fontId="20" fillId="0" borderId="0" xfId="0" applyNumberFormat="1" applyFont="1"/>
    <xf numFmtId="49" fontId="20" fillId="0" borderId="1" xfId="2" applyNumberFormat="1" applyFont="1" applyBorder="1" applyAlignment="1">
      <alignment horizontal="right"/>
    </xf>
    <xf numFmtId="1" fontId="22" fillId="0" borderId="0" xfId="0" applyNumberFormat="1" applyFont="1" applyFill="1" applyBorder="1" applyAlignment="1">
      <alignment horizontal="center"/>
    </xf>
    <xf numFmtId="43" fontId="23" fillId="15" borderId="9" xfId="2" applyFont="1" applyFill="1" applyBorder="1"/>
    <xf numFmtId="0" fontId="51" fillId="0" borderId="0" xfId="0" applyFont="1" applyFill="1"/>
    <xf numFmtId="43" fontId="23" fillId="15" borderId="0" xfId="2" applyFont="1" applyFill="1" applyBorder="1"/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3" fontId="50" fillId="0" borderId="1" xfId="0" applyNumberFormat="1" applyFont="1" applyBorder="1" applyAlignment="1">
      <alignment horizontal="center" vertical="center"/>
    </xf>
    <xf numFmtId="3" fontId="50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69" fontId="23" fillId="0" borderId="0" xfId="2" applyNumberFormat="1" applyFont="1"/>
    <xf numFmtId="0" fontId="20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0" fontId="23" fillId="0" borderId="1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16" borderId="1" xfId="0" applyFont="1" applyFill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4" fontId="23" fillId="0" borderId="0" xfId="0" applyNumberFormat="1" applyFont="1" applyBorder="1" applyAlignment="1">
      <alignment horizontal="center" vertical="distributed"/>
    </xf>
    <xf numFmtId="0" fontId="55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56" fillId="0" borderId="0" xfId="2" applyNumberFormat="1" applyFont="1" applyBorder="1" applyAlignment="1">
      <alignment horizontal="center" vertical="center"/>
    </xf>
    <xf numFmtId="4" fontId="56" fillId="0" borderId="0" xfId="2" applyNumberFormat="1" applyFont="1" applyFill="1" applyBorder="1" applyAlignment="1">
      <alignment horizontal="center" vertical="center"/>
    </xf>
    <xf numFmtId="0" fontId="58" fillId="0" borderId="1" xfId="0" applyFont="1" applyBorder="1" applyAlignment="1">
      <alignment horizontal="left" vertical="center"/>
    </xf>
    <xf numFmtId="4" fontId="59" fillId="0" borderId="1" xfId="2" applyNumberFormat="1" applyFont="1" applyBorder="1" applyAlignment="1">
      <alignment horizontal="center" vertical="center"/>
    </xf>
    <xf numFmtId="4" fontId="59" fillId="0" borderId="1" xfId="2" applyNumberFormat="1" applyFont="1" applyFill="1" applyBorder="1" applyAlignment="1">
      <alignment horizontal="center" vertical="center"/>
    </xf>
    <xf numFmtId="4" fontId="58" fillId="0" borderId="0" xfId="2" applyNumberFormat="1" applyFont="1" applyBorder="1" applyAlignment="1">
      <alignment horizontal="center" vertical="center"/>
    </xf>
    <xf numFmtId="4" fontId="58" fillId="0" borderId="0" xfId="2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165" fontId="60" fillId="0" borderId="1" xfId="1" applyNumberFormat="1" applyFont="1" applyBorder="1" applyAlignment="1">
      <alignment horizontal="center" vertical="center"/>
    </xf>
    <xf numFmtId="165" fontId="60" fillId="0" borderId="1" xfId="1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165" fontId="61" fillId="0" borderId="0" xfId="1" applyNumberFormat="1" applyFont="1" applyAlignment="1">
      <alignment horizontal="center" vertical="center"/>
    </xf>
    <xf numFmtId="165" fontId="61" fillId="0" borderId="0" xfId="1" applyNumberFormat="1" applyFont="1" applyFill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left" vertical="center"/>
    </xf>
    <xf numFmtId="3" fontId="50" fillId="0" borderId="0" xfId="0" applyNumberFormat="1" applyFont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3" fontId="54" fillId="0" borderId="1" xfId="0" applyNumberFormat="1" applyFont="1" applyBorder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0" fillId="0" borderId="0" xfId="0" applyFont="1"/>
    <xf numFmtId="0" fontId="8" fillId="3" borderId="3" xfId="0" applyFont="1" applyFill="1" applyBorder="1" applyAlignment="1">
      <alignment horizontal="left" vertical="top" wrapText="1"/>
    </xf>
    <xf numFmtId="3" fontId="50" fillId="0" borderId="3" xfId="0" applyNumberFormat="1" applyFont="1" applyBorder="1" applyAlignment="1">
      <alignment horizontal="right" vertical="top" wrapText="1"/>
    </xf>
    <xf numFmtId="3" fontId="54" fillId="0" borderId="3" xfId="0" applyNumberFormat="1" applyFont="1" applyBorder="1" applyAlignment="1">
      <alignment horizontal="right" vertical="top" wrapText="1"/>
    </xf>
    <xf numFmtId="0" fontId="54" fillId="0" borderId="3" xfId="0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8" fillId="18" borderId="3" xfId="0" applyFont="1" applyFill="1" applyBorder="1" applyAlignment="1">
      <alignment horizontal="right" vertical="top" wrapText="1"/>
    </xf>
    <xf numFmtId="0" fontId="19" fillId="18" borderId="3" xfId="0" applyFont="1" applyFill="1" applyBorder="1" applyAlignment="1">
      <alignment horizontal="right" vertical="top" wrapText="1"/>
    </xf>
    <xf numFmtId="3" fontId="59" fillId="0" borderId="1" xfId="2" applyNumberFormat="1" applyFont="1" applyBorder="1" applyAlignment="1">
      <alignment horizontal="center" vertical="center"/>
    </xf>
    <xf numFmtId="0" fontId="64" fillId="0" borderId="0" xfId="0" applyFont="1"/>
    <xf numFmtId="0" fontId="65" fillId="0" borderId="0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 wrapText="1"/>
    </xf>
    <xf numFmtId="0" fontId="68" fillId="0" borderId="24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73" fillId="0" borderId="37" xfId="0" applyFont="1" applyBorder="1" applyAlignment="1">
      <alignment horizontal="left" vertical="center" wrapText="1"/>
    </xf>
    <xf numFmtId="2" fontId="74" fillId="0" borderId="39" xfId="2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1" fontId="74" fillId="0" borderId="40" xfId="2" applyNumberFormat="1" applyFont="1" applyBorder="1" applyAlignment="1">
      <alignment horizontal="center" vertical="center"/>
    </xf>
    <xf numFmtId="0" fontId="73" fillId="0" borderId="41" xfId="0" applyFont="1" applyBorder="1" applyAlignment="1">
      <alignment horizontal="left" vertical="center" wrapText="1"/>
    </xf>
    <xf numFmtId="2" fontId="74" fillId="0" borderId="42" xfId="2" applyNumberFormat="1" applyFont="1" applyBorder="1" applyAlignment="1">
      <alignment horizontal="center" vertical="center"/>
    </xf>
    <xf numFmtId="1" fontId="74" fillId="0" borderId="42" xfId="2" applyNumberFormat="1" applyFont="1" applyBorder="1" applyAlignment="1">
      <alignment horizontal="center" vertical="center"/>
    </xf>
    <xf numFmtId="0" fontId="73" fillId="0" borderId="43" xfId="0" applyFont="1" applyBorder="1" applyAlignment="1">
      <alignment horizontal="left" vertical="center" wrapText="1"/>
    </xf>
    <xf numFmtId="2" fontId="74" fillId="0" borderId="45" xfId="2" applyNumberFormat="1" applyFont="1" applyBorder="1" applyAlignment="1">
      <alignment horizontal="center" vertical="center"/>
    </xf>
    <xf numFmtId="1" fontId="74" fillId="0" borderId="45" xfId="2" applyNumberFormat="1" applyFont="1" applyBorder="1" applyAlignment="1">
      <alignment horizontal="center" vertical="center"/>
    </xf>
    <xf numFmtId="0" fontId="75" fillId="19" borderId="10" xfId="0" applyFont="1" applyFill="1" applyBorder="1" applyAlignment="1">
      <alignment horizontal="left" vertical="center" wrapText="1"/>
    </xf>
    <xf numFmtId="2" fontId="76" fillId="19" borderId="24" xfId="2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1" fontId="76" fillId="19" borderId="24" xfId="2" applyNumberFormat="1" applyFont="1" applyFill="1" applyBorder="1" applyAlignment="1">
      <alignment horizontal="center" vertical="center"/>
    </xf>
    <xf numFmtId="10" fontId="64" fillId="0" borderId="0" xfId="1" applyNumberFormat="1" applyFont="1"/>
    <xf numFmtId="0" fontId="64" fillId="0" borderId="0" xfId="0" applyFont="1" applyFill="1" applyBorder="1"/>
    <xf numFmtId="0" fontId="64" fillId="0" borderId="0" xfId="0" applyFont="1" applyFill="1" applyBorder="1" applyAlignment="1">
      <alignment horizontal="left" vertical="center" wrapText="1"/>
    </xf>
    <xf numFmtId="2" fontId="68" fillId="0" borderId="0" xfId="2" applyNumberFormat="1" applyFont="1" applyFill="1" applyBorder="1" applyAlignment="1">
      <alignment horizontal="center" vertical="center" wrapText="1"/>
    </xf>
    <xf numFmtId="2" fontId="78" fillId="0" borderId="0" xfId="2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177" fontId="79" fillId="0" borderId="0" xfId="2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wrapText="1"/>
    </xf>
    <xf numFmtId="0" fontId="0" fillId="0" borderId="0" xfId="0" applyFill="1" applyAlignment="1">
      <alignment horizontal="left" vertical="center"/>
    </xf>
    <xf numFmtId="0" fontId="8" fillId="20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81" fillId="16" borderId="1" xfId="0" applyFont="1" applyFill="1" applyBorder="1" applyAlignment="1">
      <alignment horizontal="center" vertical="distributed"/>
    </xf>
    <xf numFmtId="0" fontId="82" fillId="0" borderId="1" xfId="0" applyFont="1" applyBorder="1" applyAlignment="1">
      <alignment horizontal="center" vertical="center"/>
    </xf>
    <xf numFmtId="0" fontId="81" fillId="0" borderId="0" xfId="0" applyFont="1"/>
    <xf numFmtId="0" fontId="82" fillId="0" borderId="1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7" fontId="23" fillId="0" borderId="0" xfId="0" applyNumberFormat="1" applyFont="1" applyAlignment="1">
      <alignment horizontal="center"/>
    </xf>
    <xf numFmtId="165" fontId="64" fillId="0" borderId="0" xfId="1" applyNumberFormat="1" applyFont="1" applyAlignment="1">
      <alignment vertical="center"/>
    </xf>
    <xf numFmtId="43" fontId="23" fillId="8" borderId="1" xfId="0" applyNumberFormat="1" applyFont="1" applyFill="1" applyBorder="1" applyAlignment="1">
      <alignment vertical="center"/>
    </xf>
    <xf numFmtId="0" fontId="8" fillId="22" borderId="1" xfId="0" applyFont="1" applyFill="1" applyBorder="1" applyAlignment="1">
      <alignment horizontal="center" vertical="center" wrapText="1"/>
    </xf>
    <xf numFmtId="0" fontId="83" fillId="6" borderId="1" xfId="0" applyFont="1" applyFill="1" applyBorder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3" fontId="23" fillId="0" borderId="17" xfId="0" applyNumberFormat="1" applyFont="1" applyBorder="1"/>
    <xf numFmtId="0" fontId="83" fillId="6" borderId="0" xfId="0" applyFont="1" applyFill="1" applyAlignment="1">
      <alignment horizontal="center" vertical="center"/>
    </xf>
    <xf numFmtId="43" fontId="23" fillId="0" borderId="0" xfId="2" applyFont="1"/>
    <xf numFmtId="0" fontId="23" fillId="18" borderId="30" xfId="0" applyFont="1" applyFill="1" applyBorder="1"/>
    <xf numFmtId="0" fontId="23" fillId="18" borderId="46" xfId="0" applyFont="1" applyFill="1" applyBorder="1"/>
    <xf numFmtId="0" fontId="23" fillId="18" borderId="38" xfId="0" applyFont="1" applyFill="1" applyBorder="1" applyAlignment="1">
      <alignment horizontal="center" vertical="center" wrapText="1"/>
    </xf>
    <xf numFmtId="164" fontId="23" fillId="18" borderId="32" xfId="0" applyNumberFormat="1" applyFont="1" applyFill="1" applyBorder="1" applyAlignment="1">
      <alignment horizontal="center" vertical="center"/>
    </xf>
    <xf numFmtId="164" fontId="23" fillId="18" borderId="49" xfId="0" applyNumberFormat="1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1" borderId="1" xfId="0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4" fontId="63" fillId="0" borderId="1" xfId="2" applyNumberFormat="1" applyFont="1" applyBorder="1" applyAlignment="1">
      <alignment horizontal="center" vertical="center"/>
    </xf>
    <xf numFmtId="4" fontId="63" fillId="0" borderId="1" xfId="2" applyNumberFormat="1" applyFont="1" applyFill="1" applyBorder="1" applyAlignment="1">
      <alignment horizontal="center" vertical="center"/>
    </xf>
    <xf numFmtId="4" fontId="62" fillId="0" borderId="0" xfId="2" applyNumberFormat="1" applyFont="1" applyBorder="1" applyAlignment="1">
      <alignment horizontal="center" vertical="center"/>
    </xf>
    <xf numFmtId="4" fontId="62" fillId="0" borderId="0" xfId="2" applyNumberFormat="1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87" fillId="19" borderId="12" xfId="2" applyNumberFormat="1" applyFont="1" applyFill="1" applyBorder="1" applyAlignment="1">
      <alignment horizontal="center" vertical="center" wrapText="1"/>
    </xf>
    <xf numFmtId="2" fontId="88" fillId="0" borderId="38" xfId="2" applyNumberFormat="1" applyFont="1" applyBorder="1" applyAlignment="1">
      <alignment horizontal="center" vertical="center" wrapText="1"/>
    </xf>
    <xf numFmtId="2" fontId="88" fillId="0" borderId="32" xfId="2" applyNumberFormat="1" applyFont="1" applyBorder="1" applyAlignment="1">
      <alignment horizontal="center" vertical="center" wrapText="1"/>
    </xf>
    <xf numFmtId="2" fontId="88" fillId="0" borderId="44" xfId="2" applyNumberFormat="1" applyFont="1" applyBorder="1" applyAlignment="1">
      <alignment horizontal="center" vertical="center" wrapText="1"/>
    </xf>
    <xf numFmtId="4" fontId="62" fillId="0" borderId="1" xfId="2" applyNumberFormat="1" applyFont="1" applyBorder="1" applyAlignment="1">
      <alignment horizontal="center" vertical="center"/>
    </xf>
    <xf numFmtId="4" fontId="62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 vertical="center" wrapText="1"/>
    </xf>
    <xf numFmtId="0" fontId="66" fillId="0" borderId="36" xfId="0" applyFont="1" applyFill="1" applyBorder="1" applyAlignment="1">
      <alignment horizontal="left" vertical="center" wrapText="1"/>
    </xf>
    <xf numFmtId="0" fontId="65" fillId="0" borderId="1" xfId="0" applyFont="1" applyBorder="1" applyAlignment="1">
      <alignment horizontal="left" vertical="center" wrapText="1"/>
    </xf>
    <xf numFmtId="0" fontId="84" fillId="0" borderId="23" xfId="0" applyFont="1" applyBorder="1" applyAlignment="1">
      <alignment horizontal="left" vertical="center" wrapText="1"/>
    </xf>
    <xf numFmtId="0" fontId="84" fillId="0" borderId="27" xfId="0" applyFont="1" applyBorder="1" applyAlignment="1">
      <alignment horizontal="left" vertical="center" wrapText="1"/>
    </xf>
    <xf numFmtId="0" fontId="84" fillId="0" borderId="36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23" fillId="18" borderId="41" xfId="0" applyFont="1" applyFill="1" applyBorder="1" applyAlignment="1">
      <alignment horizontal="left" vertical="center"/>
    </xf>
    <xf numFmtId="0" fontId="23" fillId="18" borderId="1" xfId="0" applyFont="1" applyFill="1" applyBorder="1" applyAlignment="1">
      <alignment horizontal="left" vertical="center"/>
    </xf>
    <xf numFmtId="0" fontId="23" fillId="18" borderId="47" xfId="0" applyFont="1" applyFill="1" applyBorder="1" applyAlignment="1">
      <alignment horizontal="right" vertical="center"/>
    </xf>
    <xf numFmtId="0" fontId="23" fillId="18" borderId="48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distributed"/>
    </xf>
    <xf numFmtId="0" fontId="20" fillId="0" borderId="11" xfId="0" applyFont="1" applyBorder="1" applyAlignment="1">
      <alignment horizontal="left" vertical="distributed"/>
    </xf>
    <xf numFmtId="0" fontId="20" fillId="0" borderId="12" xfId="0" applyFont="1" applyBorder="1" applyAlignment="1">
      <alignment horizontal="left" vertical="distributed"/>
    </xf>
    <xf numFmtId="0" fontId="24" fillId="0" borderId="1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distributed"/>
    </xf>
    <xf numFmtId="0" fontId="20" fillId="0" borderId="8" xfId="0" applyFont="1" applyBorder="1" applyAlignment="1">
      <alignment horizontal="center" vertical="distributed"/>
    </xf>
    <xf numFmtId="0" fontId="23" fillId="18" borderId="41" xfId="0" applyFont="1" applyFill="1" applyBorder="1" applyAlignment="1">
      <alignment horizontal="left" vertical="center" wrapText="1"/>
    </xf>
    <xf numFmtId="0" fontId="23" fillId="18" borderId="1" xfId="0" applyFont="1" applyFill="1" applyBorder="1" applyAlignment="1">
      <alignment horizontal="left" vertical="center" wrapText="1"/>
    </xf>
  </cellXfs>
  <cellStyles count="4">
    <cellStyle name="Millares" xfId="2" builtinId="3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3300"/>
      <color rgb="FFFF6600"/>
      <color rgb="FF008000"/>
      <color rgb="FFFFFFCC"/>
      <color rgb="FFFFFF66"/>
      <color rgb="FFCCFF66"/>
      <color rgb="FFFFCCFF"/>
      <color rgb="FFFFCC00"/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80"/>
  <sheetViews>
    <sheetView tabSelected="1" zoomScaleNormal="100" workbookViewId="0"/>
  </sheetViews>
  <sheetFormatPr baseColWidth="10" defaultRowHeight="15" x14ac:dyDescent="0.25"/>
  <cols>
    <col min="1" max="1" width="16.7109375" style="20" bestFit="1" customWidth="1"/>
    <col min="2" max="2" width="16" style="1" customWidth="1"/>
    <col min="3" max="11" width="16" style="1" hidden="1" customWidth="1"/>
    <col min="12" max="21" width="16" style="1" customWidth="1"/>
    <col min="22" max="22" width="6.140625" style="2" customWidth="1"/>
    <col min="23" max="23" width="8.5703125" style="43" customWidth="1"/>
    <col min="24" max="24" width="11.42578125" style="16"/>
    <col min="25" max="86" width="11.42578125" style="1"/>
  </cols>
  <sheetData>
    <row r="1" spans="1:66" x14ac:dyDescent="0.25">
      <c r="A1" s="49" t="s">
        <v>65</v>
      </c>
    </row>
    <row r="2" spans="1:66" x14ac:dyDescent="0.25">
      <c r="A2" s="49"/>
    </row>
    <row r="3" spans="1:66" x14ac:dyDescent="0.25">
      <c r="A3" s="31" t="s">
        <v>63</v>
      </c>
      <c r="AT3" s="36" t="s">
        <v>64</v>
      </c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1:66" ht="20.25" customHeight="1" x14ac:dyDescent="0.25">
      <c r="A4" s="19" t="s">
        <v>0</v>
      </c>
      <c r="B4" s="12" t="s">
        <v>1</v>
      </c>
      <c r="C4" s="12" t="s">
        <v>2</v>
      </c>
      <c r="D4" s="12" t="s">
        <v>3</v>
      </c>
      <c r="E4" s="12" t="s">
        <v>52</v>
      </c>
      <c r="F4" s="12" t="s">
        <v>53</v>
      </c>
      <c r="G4" s="12" t="s">
        <v>4</v>
      </c>
      <c r="H4" s="12" t="s">
        <v>7</v>
      </c>
      <c r="I4" s="12" t="s">
        <v>54</v>
      </c>
      <c r="J4" s="12" t="s">
        <v>55</v>
      </c>
      <c r="K4" s="12" t="s">
        <v>5</v>
      </c>
      <c r="L4" s="501" t="s">
        <v>56</v>
      </c>
      <c r="M4" s="501" t="s">
        <v>8</v>
      </c>
      <c r="N4" s="501" t="s">
        <v>9</v>
      </c>
      <c r="O4" s="501" t="s">
        <v>57</v>
      </c>
      <c r="P4" s="501" t="s">
        <v>58</v>
      </c>
      <c r="Q4" s="501" t="s">
        <v>59</v>
      </c>
      <c r="R4" s="501" t="s">
        <v>60</v>
      </c>
      <c r="S4" s="501" t="s">
        <v>61</v>
      </c>
      <c r="T4" s="501" t="s">
        <v>6</v>
      </c>
      <c r="U4" s="501" t="s">
        <v>28</v>
      </c>
      <c r="W4" s="44" t="str">
        <f>A4</f>
        <v>AÑO 1999</v>
      </c>
      <c r="X4" s="38" t="s">
        <v>62</v>
      </c>
      <c r="Y4" s="41" t="s">
        <v>51</v>
      </c>
      <c r="Z4" s="41" t="s">
        <v>2</v>
      </c>
      <c r="AA4" s="41" t="s">
        <v>3</v>
      </c>
      <c r="AB4" s="41" t="s">
        <v>52</v>
      </c>
      <c r="AC4" s="41" t="s">
        <v>53</v>
      </c>
      <c r="AD4" s="41" t="s">
        <v>4</v>
      </c>
      <c r="AE4" s="41" t="s">
        <v>7</v>
      </c>
      <c r="AF4" s="41" t="s">
        <v>54</v>
      </c>
      <c r="AG4" s="41" t="s">
        <v>55</v>
      </c>
      <c r="AH4" s="41" t="s">
        <v>5</v>
      </c>
      <c r="AI4" s="41" t="s">
        <v>56</v>
      </c>
      <c r="AJ4" s="41" t="s">
        <v>8</v>
      </c>
      <c r="AK4" s="41" t="s">
        <v>9</v>
      </c>
      <c r="AL4" s="41" t="s">
        <v>57</v>
      </c>
      <c r="AM4" s="41" t="s">
        <v>58</v>
      </c>
      <c r="AN4" s="41" t="s">
        <v>59</v>
      </c>
      <c r="AO4" s="41" t="s">
        <v>60</v>
      </c>
      <c r="AP4" s="41" t="s">
        <v>61</v>
      </c>
      <c r="AQ4" s="41" t="s">
        <v>6</v>
      </c>
      <c r="AR4" s="41" t="s">
        <v>28</v>
      </c>
      <c r="AT4" s="25" t="str">
        <f>W4</f>
        <v>AÑO 1999</v>
      </c>
      <c r="AU4" s="26" t="s">
        <v>1</v>
      </c>
      <c r="AV4" s="26" t="s">
        <v>2</v>
      </c>
      <c r="AW4" s="26" t="s">
        <v>3</v>
      </c>
      <c r="AX4" s="26" t="s">
        <v>52</v>
      </c>
      <c r="AY4" s="26" t="s">
        <v>53</v>
      </c>
      <c r="AZ4" s="26" t="s">
        <v>4</v>
      </c>
      <c r="BA4" s="26" t="s">
        <v>7</v>
      </c>
      <c r="BB4" s="26" t="s">
        <v>54</v>
      </c>
      <c r="BC4" s="26" t="s">
        <v>55</v>
      </c>
      <c r="BD4" s="26" t="s">
        <v>5</v>
      </c>
      <c r="BE4" s="26" t="s">
        <v>56</v>
      </c>
      <c r="BF4" s="26" t="s">
        <v>8</v>
      </c>
      <c r="BG4" s="26" t="s">
        <v>9</v>
      </c>
      <c r="BH4" s="26" t="s">
        <v>57</v>
      </c>
      <c r="BI4" s="26" t="s">
        <v>58</v>
      </c>
      <c r="BJ4" s="26" t="s">
        <v>59</v>
      </c>
      <c r="BK4" s="26" t="s">
        <v>60</v>
      </c>
      <c r="BL4" s="26" t="s">
        <v>61</v>
      </c>
      <c r="BM4" s="26" t="s">
        <v>6</v>
      </c>
      <c r="BN4" s="26" t="s">
        <v>28</v>
      </c>
    </row>
    <row r="5" spans="1:66" x14ac:dyDescent="0.25">
      <c r="A5" s="20" t="s">
        <v>45</v>
      </c>
      <c r="B5" s="30">
        <f t="shared" ref="B5:B23" si="0">SUM(C5+D5+E5+F5+G5+K5+T5+J5+H5+I5+M5+N5+O5+P5+Q5+R5+S5+L5)</f>
        <v>93</v>
      </c>
      <c r="C5" s="30">
        <v>33</v>
      </c>
      <c r="D5" s="30"/>
      <c r="E5" s="30">
        <v>3</v>
      </c>
      <c r="F5" s="30">
        <v>3</v>
      </c>
      <c r="G5" s="30">
        <v>6</v>
      </c>
      <c r="H5" s="30">
        <v>4</v>
      </c>
      <c r="I5" s="30">
        <v>5</v>
      </c>
      <c r="J5" s="30">
        <v>4</v>
      </c>
      <c r="K5" s="30"/>
      <c r="L5" s="30">
        <v>11</v>
      </c>
      <c r="M5" s="30">
        <v>4</v>
      </c>
      <c r="N5" s="30">
        <v>9</v>
      </c>
      <c r="O5" s="30"/>
      <c r="P5" s="30">
        <v>2</v>
      </c>
      <c r="Q5" s="30">
        <v>1</v>
      </c>
      <c r="R5" s="30">
        <v>7</v>
      </c>
      <c r="S5" s="30">
        <v>1</v>
      </c>
      <c r="T5" s="30"/>
      <c r="U5" s="30"/>
      <c r="X5" s="40" t="s">
        <v>45</v>
      </c>
      <c r="Y5" s="42">
        <f>SUM(Z5:AR5)</f>
        <v>368312</v>
      </c>
      <c r="Z5" s="42">
        <v>76027</v>
      </c>
      <c r="AA5" s="42">
        <v>9333</v>
      </c>
      <c r="AB5" s="42">
        <v>6399</v>
      </c>
      <c r="AC5" s="42">
        <v>8280</v>
      </c>
      <c r="AD5" s="42">
        <v>17581</v>
      </c>
      <c r="AE5" s="42">
        <v>3930</v>
      </c>
      <c r="AF5" s="42">
        <v>17284</v>
      </c>
      <c r="AG5" s="42">
        <v>16563</v>
      </c>
      <c r="AH5" s="42">
        <v>57824</v>
      </c>
      <c r="AI5" s="42">
        <v>37616</v>
      </c>
      <c r="AJ5" s="42">
        <v>10052</v>
      </c>
      <c r="AK5" s="42">
        <v>18539</v>
      </c>
      <c r="AL5" s="42">
        <v>50254</v>
      </c>
      <c r="AM5" s="42">
        <v>12673</v>
      </c>
      <c r="AN5" s="42">
        <v>5189</v>
      </c>
      <c r="AO5" s="42">
        <v>16524</v>
      </c>
      <c r="AP5" s="42">
        <v>2276</v>
      </c>
      <c r="AQ5" s="42">
        <v>977</v>
      </c>
      <c r="AR5" s="42">
        <v>991</v>
      </c>
      <c r="AT5" s="27" t="s">
        <v>45</v>
      </c>
      <c r="AU5" s="34">
        <f>B5*100000/Y5</f>
        <v>25.250331240904451</v>
      </c>
      <c r="AV5" s="34">
        <f t="shared" ref="AV5:BK20" si="1">C5*100000/Z5</f>
        <v>43.405632209609742</v>
      </c>
      <c r="AW5" s="34">
        <f t="shared" si="1"/>
        <v>0</v>
      </c>
      <c r="AX5" s="34">
        <f t="shared" si="1"/>
        <v>46.882325363338019</v>
      </c>
      <c r="AY5" s="34">
        <f t="shared" si="1"/>
        <v>36.231884057971016</v>
      </c>
      <c r="AZ5" s="34">
        <f t="shared" si="1"/>
        <v>34.127751549968714</v>
      </c>
      <c r="BA5" s="34">
        <f t="shared" si="1"/>
        <v>101.78117048346056</v>
      </c>
      <c r="BB5" s="34">
        <f t="shared" si="1"/>
        <v>28.928488775746356</v>
      </c>
      <c r="BC5" s="34">
        <f t="shared" si="1"/>
        <v>24.150214333152206</v>
      </c>
      <c r="BD5" s="34">
        <f t="shared" si="1"/>
        <v>0</v>
      </c>
      <c r="BE5" s="34">
        <f t="shared" si="1"/>
        <v>29.242875372182048</v>
      </c>
      <c r="BF5" s="34">
        <f t="shared" si="1"/>
        <v>39.793076004775166</v>
      </c>
      <c r="BG5" s="34">
        <f t="shared" si="1"/>
        <v>48.546307783591345</v>
      </c>
      <c r="BH5" s="34">
        <f t="shared" si="1"/>
        <v>0</v>
      </c>
      <c r="BI5" s="34">
        <f t="shared" si="1"/>
        <v>15.781582892764144</v>
      </c>
      <c r="BJ5" s="34">
        <f t="shared" si="1"/>
        <v>19.27153594141453</v>
      </c>
      <c r="BK5" s="34">
        <f t="shared" si="1"/>
        <v>42.362624061970465</v>
      </c>
      <c r="BL5" s="34">
        <f t="shared" ref="BL5:BN20" si="2">S5*100000/AP5</f>
        <v>43.936731107205624</v>
      </c>
      <c r="BM5" s="34">
        <f t="shared" si="2"/>
        <v>0</v>
      </c>
      <c r="BN5" s="34">
        <f t="shared" si="2"/>
        <v>0</v>
      </c>
    </row>
    <row r="6" spans="1:66" x14ac:dyDescent="0.25">
      <c r="A6" s="20" t="s">
        <v>46</v>
      </c>
      <c r="B6" s="30">
        <f t="shared" si="0"/>
        <v>164</v>
      </c>
      <c r="C6" s="30">
        <v>29</v>
      </c>
      <c r="D6" s="30">
        <v>4</v>
      </c>
      <c r="E6" s="30">
        <v>1</v>
      </c>
      <c r="F6" s="30">
        <v>4</v>
      </c>
      <c r="G6" s="30">
        <v>4</v>
      </c>
      <c r="H6" s="30">
        <v>6</v>
      </c>
      <c r="I6" s="30"/>
      <c r="J6" s="30">
        <v>6</v>
      </c>
      <c r="K6" s="30">
        <v>30</v>
      </c>
      <c r="L6" s="30">
        <v>20</v>
      </c>
      <c r="M6" s="30">
        <v>2</v>
      </c>
      <c r="N6" s="30">
        <v>7</v>
      </c>
      <c r="O6" s="30">
        <v>18</v>
      </c>
      <c r="P6" s="30">
        <v>6</v>
      </c>
      <c r="Q6" s="30">
        <v>3</v>
      </c>
      <c r="R6" s="30">
        <v>23</v>
      </c>
      <c r="S6" s="30">
        <v>1</v>
      </c>
      <c r="T6" s="30"/>
      <c r="U6" s="30"/>
      <c r="W6" s="45"/>
      <c r="X6" s="40" t="s">
        <v>46</v>
      </c>
      <c r="Y6" s="42">
        <f t="shared" ref="Y6:Y23" si="3">SUM(Z6:AR6)</f>
        <v>1465101</v>
      </c>
      <c r="Z6" s="42">
        <v>312280</v>
      </c>
      <c r="AA6" s="42">
        <v>37939</v>
      </c>
      <c r="AB6" s="42">
        <v>25806</v>
      </c>
      <c r="AC6" s="42">
        <v>32402</v>
      </c>
      <c r="AD6" s="42">
        <v>68003</v>
      </c>
      <c r="AE6" s="42">
        <v>15449</v>
      </c>
      <c r="AF6" s="42">
        <v>71191</v>
      </c>
      <c r="AG6" s="42">
        <v>68824</v>
      </c>
      <c r="AH6" s="42">
        <v>222431</v>
      </c>
      <c r="AI6" s="42">
        <v>149714</v>
      </c>
      <c r="AJ6" s="42">
        <v>42001</v>
      </c>
      <c r="AK6" s="42">
        <v>74993</v>
      </c>
      <c r="AL6" s="42">
        <v>193152</v>
      </c>
      <c r="AM6" s="42">
        <v>51618</v>
      </c>
      <c r="AN6" s="42">
        <v>19685</v>
      </c>
      <c r="AO6" s="42">
        <v>62937</v>
      </c>
      <c r="AP6" s="42">
        <v>8786</v>
      </c>
      <c r="AQ6" s="42">
        <v>3841</v>
      </c>
      <c r="AR6" s="42">
        <v>4049</v>
      </c>
      <c r="AT6" s="27" t="s">
        <v>46</v>
      </c>
      <c r="AU6" s="34">
        <f t="shared" ref="AU6:AU24" si="4">B6*100000/Y6</f>
        <v>11.193767528655021</v>
      </c>
      <c r="AV6" s="34">
        <f t="shared" si="1"/>
        <v>9.2865377225566803</v>
      </c>
      <c r="AW6" s="34">
        <f t="shared" si="1"/>
        <v>10.543240464956904</v>
      </c>
      <c r="AX6" s="34">
        <f t="shared" si="1"/>
        <v>3.8750678136867394</v>
      </c>
      <c r="AY6" s="34">
        <f t="shared" si="1"/>
        <v>12.344916980433307</v>
      </c>
      <c r="AZ6" s="34">
        <f t="shared" si="1"/>
        <v>5.8820934370542473</v>
      </c>
      <c r="BA6" s="34">
        <f t="shared" si="1"/>
        <v>38.837465208104085</v>
      </c>
      <c r="BB6" s="34">
        <f t="shared" si="1"/>
        <v>0</v>
      </c>
      <c r="BC6" s="34">
        <f t="shared" si="1"/>
        <v>8.7178891084505405</v>
      </c>
      <c r="BD6" s="34">
        <f t="shared" si="1"/>
        <v>13.487328654728882</v>
      </c>
      <c r="BE6" s="34">
        <f t="shared" si="1"/>
        <v>13.35880411985519</v>
      </c>
      <c r="BF6" s="34">
        <f t="shared" si="1"/>
        <v>4.7617913859193832</v>
      </c>
      <c r="BG6" s="34">
        <f t="shared" si="1"/>
        <v>9.3342045257557373</v>
      </c>
      <c r="BH6" s="34">
        <f t="shared" si="1"/>
        <v>9.319085487077535</v>
      </c>
      <c r="BI6" s="34">
        <f t="shared" si="1"/>
        <v>11.62385214460072</v>
      </c>
      <c r="BJ6" s="34">
        <f t="shared" si="1"/>
        <v>15.240030480060961</v>
      </c>
      <c r="BK6" s="34">
        <f t="shared" si="1"/>
        <v>36.544480988925436</v>
      </c>
      <c r="BL6" s="34">
        <f t="shared" si="2"/>
        <v>11.381743683132257</v>
      </c>
      <c r="BM6" s="34">
        <f t="shared" si="2"/>
        <v>0</v>
      </c>
      <c r="BN6" s="34">
        <f t="shared" si="2"/>
        <v>0</v>
      </c>
    </row>
    <row r="7" spans="1:66" x14ac:dyDescent="0.25">
      <c r="A7" s="20" t="s">
        <v>47</v>
      </c>
      <c r="B7" s="30">
        <f t="shared" si="0"/>
        <v>77</v>
      </c>
      <c r="C7" s="30">
        <v>17</v>
      </c>
      <c r="D7" s="30">
        <v>4</v>
      </c>
      <c r="E7" s="30">
        <v>2</v>
      </c>
      <c r="F7" s="30">
        <v>2</v>
      </c>
      <c r="G7" s="30">
        <v>1</v>
      </c>
      <c r="H7" s="30">
        <v>7</v>
      </c>
      <c r="I7" s="30">
        <v>1</v>
      </c>
      <c r="J7" s="30">
        <v>3</v>
      </c>
      <c r="K7" s="30">
        <v>13</v>
      </c>
      <c r="L7" s="30">
        <v>8</v>
      </c>
      <c r="M7" s="30">
        <v>1</v>
      </c>
      <c r="N7" s="30">
        <v>6</v>
      </c>
      <c r="O7" s="30">
        <v>3</v>
      </c>
      <c r="P7" s="30">
        <v>4</v>
      </c>
      <c r="Q7" s="30"/>
      <c r="R7" s="30">
        <v>4</v>
      </c>
      <c r="S7" s="30">
        <v>1</v>
      </c>
      <c r="T7" s="30"/>
      <c r="U7" s="30"/>
      <c r="W7" s="45"/>
      <c r="X7" s="40" t="s">
        <v>47</v>
      </c>
      <c r="Y7" s="42">
        <f t="shared" si="3"/>
        <v>1989936</v>
      </c>
      <c r="Z7" s="42">
        <v>441165</v>
      </c>
      <c r="AA7" s="42">
        <v>50315</v>
      </c>
      <c r="AB7" s="42">
        <v>36857</v>
      </c>
      <c r="AC7" s="42">
        <v>43054</v>
      </c>
      <c r="AD7" s="42">
        <v>92821</v>
      </c>
      <c r="AE7" s="42">
        <v>21959</v>
      </c>
      <c r="AF7" s="42">
        <v>101497</v>
      </c>
      <c r="AG7" s="42">
        <v>97156</v>
      </c>
      <c r="AH7" s="42">
        <v>282812</v>
      </c>
      <c r="AI7" s="42">
        <v>203721</v>
      </c>
      <c r="AJ7" s="42">
        <v>61359</v>
      </c>
      <c r="AK7" s="42">
        <v>111108</v>
      </c>
      <c r="AL7" s="42">
        <v>251233</v>
      </c>
      <c r="AM7" s="42">
        <v>69342</v>
      </c>
      <c r="AN7" s="42">
        <v>24065</v>
      </c>
      <c r="AO7" s="42">
        <v>79643</v>
      </c>
      <c r="AP7" s="42">
        <v>11796</v>
      </c>
      <c r="AQ7" s="42">
        <v>5031</v>
      </c>
      <c r="AR7" s="42">
        <v>5002</v>
      </c>
      <c r="AT7" s="27" t="s">
        <v>47</v>
      </c>
      <c r="AU7" s="34">
        <f t="shared" si="4"/>
        <v>3.86947117897259</v>
      </c>
      <c r="AV7" s="34">
        <f t="shared" si="1"/>
        <v>3.853433522604921</v>
      </c>
      <c r="AW7" s="34">
        <f t="shared" si="1"/>
        <v>7.9499155321474708</v>
      </c>
      <c r="AX7" s="34">
        <f t="shared" si="1"/>
        <v>5.4263776216186885</v>
      </c>
      <c r="AY7" s="34">
        <f t="shared" si="1"/>
        <v>4.6453291215682633</v>
      </c>
      <c r="AZ7" s="34">
        <f t="shared" si="1"/>
        <v>1.0773424117387229</v>
      </c>
      <c r="BA7" s="34">
        <f t="shared" si="1"/>
        <v>31.877590054191902</v>
      </c>
      <c r="BB7" s="34">
        <f t="shared" si="1"/>
        <v>0.98525079559001749</v>
      </c>
      <c r="BC7" s="34">
        <f t="shared" si="1"/>
        <v>3.0878175305693936</v>
      </c>
      <c r="BD7" s="34">
        <f t="shared" si="1"/>
        <v>4.5966932096233544</v>
      </c>
      <c r="BE7" s="34">
        <f t="shared" si="1"/>
        <v>3.9269392944271821</v>
      </c>
      <c r="BF7" s="34">
        <f t="shared" si="1"/>
        <v>1.6297527665053211</v>
      </c>
      <c r="BG7" s="34">
        <f t="shared" si="1"/>
        <v>5.400151204233719</v>
      </c>
      <c r="BH7" s="34">
        <f t="shared" si="1"/>
        <v>1.1941106462924855</v>
      </c>
      <c r="BI7" s="34">
        <f t="shared" si="1"/>
        <v>5.7685097055175794</v>
      </c>
      <c r="BJ7" s="34">
        <f t="shared" si="1"/>
        <v>0</v>
      </c>
      <c r="BK7" s="34">
        <f t="shared" si="1"/>
        <v>5.0224125158519897</v>
      </c>
      <c r="BL7" s="34">
        <f t="shared" si="2"/>
        <v>8.4774499830450996</v>
      </c>
      <c r="BM7" s="34">
        <f t="shared" si="2"/>
        <v>0</v>
      </c>
      <c r="BN7" s="34">
        <f t="shared" si="2"/>
        <v>0</v>
      </c>
    </row>
    <row r="8" spans="1:66" x14ac:dyDescent="0.25">
      <c r="A8" s="20" t="s">
        <v>10</v>
      </c>
      <c r="B8" s="30">
        <f t="shared" si="0"/>
        <v>35</v>
      </c>
      <c r="C8" s="30">
        <v>8</v>
      </c>
      <c r="D8" s="30"/>
      <c r="E8" s="30">
        <v>1</v>
      </c>
      <c r="F8" s="30">
        <v>2</v>
      </c>
      <c r="G8" s="30">
        <v>1</v>
      </c>
      <c r="H8" s="30">
        <v>2</v>
      </c>
      <c r="I8" s="30">
        <v>3</v>
      </c>
      <c r="J8" s="30">
        <v>2</v>
      </c>
      <c r="K8" s="30">
        <v>5</v>
      </c>
      <c r="L8" s="30">
        <v>1</v>
      </c>
      <c r="M8" s="30"/>
      <c r="N8" s="30">
        <v>4</v>
      </c>
      <c r="O8" s="30">
        <v>3</v>
      </c>
      <c r="P8" s="30">
        <v>2</v>
      </c>
      <c r="Q8" s="30"/>
      <c r="R8" s="30">
        <v>1</v>
      </c>
      <c r="S8" s="30"/>
      <c r="T8" s="30"/>
      <c r="U8" s="30"/>
      <c r="W8" s="45"/>
      <c r="X8" s="40" t="s">
        <v>10</v>
      </c>
      <c r="Y8" s="42">
        <f t="shared" si="3"/>
        <v>2204368</v>
      </c>
      <c r="Z8" s="42">
        <v>476974</v>
      </c>
      <c r="AA8" s="42">
        <v>56367</v>
      </c>
      <c r="AB8" s="42">
        <v>47733</v>
      </c>
      <c r="AC8" s="42">
        <v>45091</v>
      </c>
      <c r="AD8" s="42">
        <v>102972</v>
      </c>
      <c r="AE8" s="42">
        <v>26881</v>
      </c>
      <c r="AF8" s="42">
        <v>121610</v>
      </c>
      <c r="AG8" s="42">
        <v>103198</v>
      </c>
      <c r="AH8" s="42">
        <v>305564</v>
      </c>
      <c r="AI8" s="42">
        <v>224309</v>
      </c>
      <c r="AJ8" s="42">
        <v>67701</v>
      </c>
      <c r="AK8" s="42">
        <v>134539</v>
      </c>
      <c r="AL8" s="42">
        <v>275807</v>
      </c>
      <c r="AM8" s="42">
        <v>72759</v>
      </c>
      <c r="AN8" s="42">
        <v>26066</v>
      </c>
      <c r="AO8" s="42">
        <v>93422</v>
      </c>
      <c r="AP8" s="42">
        <v>13335</v>
      </c>
      <c r="AQ8" s="42">
        <v>5168</v>
      </c>
      <c r="AR8" s="42">
        <v>4872</v>
      </c>
      <c r="AT8" s="28" t="s">
        <v>10</v>
      </c>
      <c r="AU8" s="34">
        <f t="shared" si="4"/>
        <v>1.5877566722071814</v>
      </c>
      <c r="AV8" s="34">
        <f t="shared" si="1"/>
        <v>1.677240268861615</v>
      </c>
      <c r="AW8" s="34">
        <f t="shared" si="1"/>
        <v>0</v>
      </c>
      <c r="AX8" s="34">
        <f t="shared" si="1"/>
        <v>2.094986696834475</v>
      </c>
      <c r="AY8" s="34">
        <f t="shared" si="1"/>
        <v>4.4354749284779666</v>
      </c>
      <c r="AZ8" s="34">
        <f t="shared" si="1"/>
        <v>0.97113778502893988</v>
      </c>
      <c r="BA8" s="34">
        <f t="shared" si="1"/>
        <v>7.4401993973438492</v>
      </c>
      <c r="BB8" s="34">
        <f t="shared" si="1"/>
        <v>2.4669023928953213</v>
      </c>
      <c r="BC8" s="34">
        <f t="shared" si="1"/>
        <v>1.9380220546909823</v>
      </c>
      <c r="BD8" s="34">
        <f t="shared" si="1"/>
        <v>1.636318414472909</v>
      </c>
      <c r="BE8" s="34">
        <f t="shared" si="1"/>
        <v>0.44581358750652</v>
      </c>
      <c r="BF8" s="34">
        <f t="shared" si="1"/>
        <v>0</v>
      </c>
      <c r="BG8" s="34">
        <f t="shared" si="1"/>
        <v>2.9731156021674012</v>
      </c>
      <c r="BH8" s="34">
        <f t="shared" si="1"/>
        <v>1.0877171355331807</v>
      </c>
      <c r="BI8" s="34">
        <f t="shared" si="1"/>
        <v>2.7488008356354539</v>
      </c>
      <c r="BJ8" s="34">
        <f t="shared" si="1"/>
        <v>0</v>
      </c>
      <c r="BK8" s="34">
        <f t="shared" si="1"/>
        <v>1.0704116803322559</v>
      </c>
      <c r="BL8" s="34">
        <f t="shared" si="2"/>
        <v>0</v>
      </c>
      <c r="BM8" s="34">
        <f t="shared" si="2"/>
        <v>0</v>
      </c>
      <c r="BN8" s="34">
        <f t="shared" si="2"/>
        <v>0</v>
      </c>
    </row>
    <row r="9" spans="1:66" x14ac:dyDescent="0.25">
      <c r="A9" s="20" t="s">
        <v>11</v>
      </c>
      <c r="B9" s="30">
        <f t="shared" si="0"/>
        <v>63</v>
      </c>
      <c r="C9" s="30">
        <v>8</v>
      </c>
      <c r="D9" s="30">
        <v>2</v>
      </c>
      <c r="E9" s="30">
        <v>4</v>
      </c>
      <c r="F9" s="30">
        <v>3</v>
      </c>
      <c r="G9" s="30">
        <v>1</v>
      </c>
      <c r="H9" s="30">
        <v>3</v>
      </c>
      <c r="I9" s="30">
        <v>4</v>
      </c>
      <c r="J9" s="30">
        <v>3</v>
      </c>
      <c r="K9" s="30">
        <v>13</v>
      </c>
      <c r="L9" s="30">
        <v>9</v>
      </c>
      <c r="M9" s="30"/>
      <c r="N9" s="30">
        <v>4</v>
      </c>
      <c r="O9" s="30">
        <v>5</v>
      </c>
      <c r="P9" s="30">
        <v>1</v>
      </c>
      <c r="Q9" s="30">
        <v>1</v>
      </c>
      <c r="R9" s="30">
        <v>2</v>
      </c>
      <c r="S9" s="30"/>
      <c r="T9" s="30"/>
      <c r="U9" s="30"/>
      <c r="W9" s="45"/>
      <c r="X9" s="40" t="s">
        <v>11</v>
      </c>
      <c r="Y9" s="42">
        <f t="shared" si="3"/>
        <v>2753521</v>
      </c>
      <c r="Z9" s="42">
        <v>564672</v>
      </c>
      <c r="AA9" s="42">
        <v>70349</v>
      </c>
      <c r="AB9" s="42">
        <v>65340</v>
      </c>
      <c r="AC9" s="42">
        <v>53582</v>
      </c>
      <c r="AD9" s="42">
        <v>124543</v>
      </c>
      <c r="AE9" s="42">
        <v>35937</v>
      </c>
      <c r="AF9" s="42">
        <v>153175</v>
      </c>
      <c r="AG9" s="42">
        <v>116802</v>
      </c>
      <c r="AH9" s="42">
        <v>394197</v>
      </c>
      <c r="AI9" s="42">
        <v>282500</v>
      </c>
      <c r="AJ9" s="42">
        <v>75558</v>
      </c>
      <c r="AK9" s="42">
        <v>181691</v>
      </c>
      <c r="AL9" s="42">
        <v>356557</v>
      </c>
      <c r="AM9" s="42">
        <v>90884</v>
      </c>
      <c r="AN9" s="42">
        <v>33630</v>
      </c>
      <c r="AO9" s="42">
        <v>125815</v>
      </c>
      <c r="AP9" s="42">
        <v>17047</v>
      </c>
      <c r="AQ9" s="42">
        <v>5766</v>
      </c>
      <c r="AR9" s="42">
        <v>5476</v>
      </c>
      <c r="AT9" s="27" t="s">
        <v>11</v>
      </c>
      <c r="AU9" s="34">
        <f t="shared" si="4"/>
        <v>2.28797964497093</v>
      </c>
      <c r="AV9" s="34">
        <f t="shared" si="1"/>
        <v>1.4167516717669726</v>
      </c>
      <c r="AW9" s="34">
        <f t="shared" si="1"/>
        <v>2.8429686278411919</v>
      </c>
      <c r="AX9" s="34">
        <f t="shared" si="1"/>
        <v>6.1218243036424855</v>
      </c>
      <c r="AY9" s="34">
        <f t="shared" si="1"/>
        <v>5.5988951513567988</v>
      </c>
      <c r="AZ9" s="34">
        <f t="shared" si="1"/>
        <v>0.80293553230611114</v>
      </c>
      <c r="BA9" s="34">
        <f t="shared" si="1"/>
        <v>8.3479422322397525</v>
      </c>
      <c r="BB9" s="34">
        <f t="shared" si="1"/>
        <v>2.6113921984658073</v>
      </c>
      <c r="BC9" s="34">
        <f t="shared" si="1"/>
        <v>2.568449170390918</v>
      </c>
      <c r="BD9" s="34">
        <f t="shared" si="1"/>
        <v>3.2978434640547745</v>
      </c>
      <c r="BE9" s="34">
        <f t="shared" si="1"/>
        <v>3.1858407079646018</v>
      </c>
      <c r="BF9" s="34">
        <f t="shared" si="1"/>
        <v>0</v>
      </c>
      <c r="BG9" s="34">
        <f t="shared" si="1"/>
        <v>2.2015399772140611</v>
      </c>
      <c r="BH9" s="34">
        <f t="shared" si="1"/>
        <v>1.4023003334670192</v>
      </c>
      <c r="BI9" s="34">
        <f t="shared" si="1"/>
        <v>1.1003036838167335</v>
      </c>
      <c r="BJ9" s="34">
        <f t="shared" si="1"/>
        <v>2.9735355337496281</v>
      </c>
      <c r="BK9" s="34">
        <f t="shared" si="1"/>
        <v>1.5896355760441918</v>
      </c>
      <c r="BL9" s="34">
        <f t="shared" si="2"/>
        <v>0</v>
      </c>
      <c r="BM9" s="34">
        <f t="shared" si="2"/>
        <v>0</v>
      </c>
      <c r="BN9" s="34">
        <f t="shared" si="2"/>
        <v>0</v>
      </c>
    </row>
    <row r="10" spans="1:66" x14ac:dyDescent="0.25">
      <c r="A10" s="20" t="s">
        <v>12</v>
      </c>
      <c r="B10" s="30">
        <f t="shared" si="0"/>
        <v>19</v>
      </c>
      <c r="C10" s="30">
        <v>2</v>
      </c>
      <c r="D10" s="30">
        <v>1</v>
      </c>
      <c r="E10" s="30">
        <v>1</v>
      </c>
      <c r="F10" s="30"/>
      <c r="G10" s="30">
        <v>2</v>
      </c>
      <c r="H10" s="30">
        <v>1</v>
      </c>
      <c r="I10" s="30"/>
      <c r="J10" s="30"/>
      <c r="K10" s="30">
        <v>4</v>
      </c>
      <c r="L10" s="30">
        <v>1</v>
      </c>
      <c r="M10" s="30"/>
      <c r="N10" s="30">
        <v>2</v>
      </c>
      <c r="O10" s="30">
        <v>4</v>
      </c>
      <c r="P10" s="30"/>
      <c r="Q10" s="30"/>
      <c r="R10" s="30">
        <v>1</v>
      </c>
      <c r="S10" s="30"/>
      <c r="T10" s="30"/>
      <c r="U10" s="30"/>
      <c r="W10" s="45"/>
      <c r="X10" s="40" t="s">
        <v>12</v>
      </c>
      <c r="Y10" s="42">
        <f t="shared" si="3"/>
        <v>3395714</v>
      </c>
      <c r="Z10" s="42">
        <v>634632</v>
      </c>
      <c r="AA10" s="42">
        <v>90226</v>
      </c>
      <c r="AB10" s="42">
        <v>83482</v>
      </c>
      <c r="AC10" s="42">
        <v>68299</v>
      </c>
      <c r="AD10" s="42">
        <v>147790</v>
      </c>
      <c r="AE10" s="42">
        <v>43837</v>
      </c>
      <c r="AF10" s="42">
        <v>184135</v>
      </c>
      <c r="AG10" s="42">
        <v>132417</v>
      </c>
      <c r="AH10" s="42">
        <v>526762</v>
      </c>
      <c r="AI10" s="42">
        <v>352241</v>
      </c>
      <c r="AJ10" s="42">
        <v>79890</v>
      </c>
      <c r="AK10" s="42">
        <v>219239</v>
      </c>
      <c r="AL10" s="42">
        <v>476154</v>
      </c>
      <c r="AM10" s="42">
        <v>107854</v>
      </c>
      <c r="AN10" s="42">
        <v>44006</v>
      </c>
      <c r="AO10" s="42">
        <v>170737</v>
      </c>
      <c r="AP10" s="42">
        <v>21890</v>
      </c>
      <c r="AQ10" s="42">
        <v>6486</v>
      </c>
      <c r="AR10" s="42">
        <v>5637</v>
      </c>
      <c r="AT10" s="27" t="s">
        <v>12</v>
      </c>
      <c r="AU10" s="34">
        <f t="shared" si="4"/>
        <v>0.55952886491618548</v>
      </c>
      <c r="AV10" s="34">
        <f t="shared" si="1"/>
        <v>0.31514326412787252</v>
      </c>
      <c r="AW10" s="34">
        <f t="shared" si="1"/>
        <v>1.1083279764147806</v>
      </c>
      <c r="AX10" s="34">
        <f t="shared" si="1"/>
        <v>1.1978630123859035</v>
      </c>
      <c r="AY10" s="34">
        <f t="shared" si="1"/>
        <v>0</v>
      </c>
      <c r="AZ10" s="34">
        <f t="shared" si="1"/>
        <v>1.3532715339332837</v>
      </c>
      <c r="BA10" s="34">
        <f t="shared" si="1"/>
        <v>2.2811780003193651</v>
      </c>
      <c r="BB10" s="34">
        <f t="shared" si="1"/>
        <v>0</v>
      </c>
      <c r="BC10" s="34">
        <f t="shared" si="1"/>
        <v>0</v>
      </c>
      <c r="BD10" s="34">
        <f t="shared" si="1"/>
        <v>0.75935621779855034</v>
      </c>
      <c r="BE10" s="34">
        <f t="shared" si="1"/>
        <v>0.28389653674614823</v>
      </c>
      <c r="BF10" s="34">
        <f t="shared" si="1"/>
        <v>0</v>
      </c>
      <c r="BG10" s="34">
        <f t="shared" si="1"/>
        <v>0.91224645250160785</v>
      </c>
      <c r="BH10" s="34">
        <f t="shared" si="1"/>
        <v>0.84006434892912796</v>
      </c>
      <c r="BI10" s="34">
        <f t="shared" si="1"/>
        <v>0</v>
      </c>
      <c r="BJ10" s="34">
        <f t="shared" si="1"/>
        <v>0</v>
      </c>
      <c r="BK10" s="34">
        <f t="shared" si="1"/>
        <v>0.58569612913428259</v>
      </c>
      <c r="BL10" s="34">
        <f t="shared" si="2"/>
        <v>0</v>
      </c>
      <c r="BM10" s="34">
        <f t="shared" si="2"/>
        <v>0</v>
      </c>
      <c r="BN10" s="34">
        <f t="shared" si="2"/>
        <v>0</v>
      </c>
    </row>
    <row r="11" spans="1:66" x14ac:dyDescent="0.25">
      <c r="A11" s="20" t="s">
        <v>13</v>
      </c>
      <c r="B11" s="30">
        <f t="shared" si="0"/>
        <v>8</v>
      </c>
      <c r="C11" s="30"/>
      <c r="D11" s="30"/>
      <c r="E11" s="30"/>
      <c r="F11" s="30">
        <v>1</v>
      </c>
      <c r="G11" s="30">
        <v>1</v>
      </c>
      <c r="H11" s="30"/>
      <c r="I11" s="30"/>
      <c r="J11" s="30"/>
      <c r="K11" s="30">
        <v>2</v>
      </c>
      <c r="L11" s="30">
        <v>1</v>
      </c>
      <c r="M11" s="30"/>
      <c r="N11" s="30">
        <v>1</v>
      </c>
      <c r="O11" s="30">
        <v>2</v>
      </c>
      <c r="P11" s="30"/>
      <c r="Q11" s="30"/>
      <c r="R11" s="30"/>
      <c r="S11" s="30"/>
      <c r="T11" s="30"/>
      <c r="U11" s="30"/>
      <c r="W11" s="45"/>
      <c r="X11" s="40" t="s">
        <v>13</v>
      </c>
      <c r="Y11" s="42">
        <f t="shared" si="3"/>
        <v>3404636</v>
      </c>
      <c r="Z11" s="42">
        <v>616604</v>
      </c>
      <c r="AA11" s="42">
        <v>92544</v>
      </c>
      <c r="AB11" s="42">
        <v>80637</v>
      </c>
      <c r="AC11" s="42">
        <v>73025</v>
      </c>
      <c r="AD11" s="42">
        <v>162485</v>
      </c>
      <c r="AE11" s="42">
        <v>42003</v>
      </c>
      <c r="AF11" s="42">
        <v>183794</v>
      </c>
      <c r="AG11" s="42">
        <v>133734</v>
      </c>
      <c r="AH11" s="42">
        <v>536160</v>
      </c>
      <c r="AI11" s="42">
        <v>345827</v>
      </c>
      <c r="AJ11" s="42">
        <v>80469</v>
      </c>
      <c r="AK11" s="42">
        <v>207281</v>
      </c>
      <c r="AL11" s="42">
        <v>491377</v>
      </c>
      <c r="AM11" s="42">
        <v>104581</v>
      </c>
      <c r="AN11" s="42">
        <v>45907</v>
      </c>
      <c r="AO11" s="42">
        <v>174898</v>
      </c>
      <c r="AP11" s="42">
        <v>21699</v>
      </c>
      <c r="AQ11" s="42">
        <v>6231</v>
      </c>
      <c r="AR11" s="42">
        <v>5380</v>
      </c>
      <c r="AT11" s="27" t="s">
        <v>13</v>
      </c>
      <c r="AU11" s="34">
        <f t="shared" si="4"/>
        <v>0.23497372406330663</v>
      </c>
      <c r="AV11" s="34">
        <f t="shared" si="1"/>
        <v>0</v>
      </c>
      <c r="AW11" s="34">
        <f t="shared" si="1"/>
        <v>0</v>
      </c>
      <c r="AX11" s="34">
        <f t="shared" si="1"/>
        <v>0</v>
      </c>
      <c r="AY11" s="34">
        <f t="shared" si="1"/>
        <v>1.3693940431359124</v>
      </c>
      <c r="AZ11" s="34">
        <f t="shared" si="1"/>
        <v>0.61544142536234114</v>
      </c>
      <c r="BA11" s="34">
        <f t="shared" si="1"/>
        <v>0</v>
      </c>
      <c r="BB11" s="34">
        <f t="shared" si="1"/>
        <v>0</v>
      </c>
      <c r="BC11" s="34">
        <f t="shared" si="1"/>
        <v>0</v>
      </c>
      <c r="BD11" s="34">
        <f t="shared" si="1"/>
        <v>0.37302297821545805</v>
      </c>
      <c r="BE11" s="34">
        <f t="shared" si="1"/>
        <v>0.28916192200146318</v>
      </c>
      <c r="BF11" s="34">
        <f t="shared" si="1"/>
        <v>0</v>
      </c>
      <c r="BG11" s="34">
        <f t="shared" si="1"/>
        <v>0.4824368851944944</v>
      </c>
      <c r="BH11" s="34">
        <f t="shared" si="1"/>
        <v>0.40701945756516889</v>
      </c>
      <c r="BI11" s="34">
        <f t="shared" si="1"/>
        <v>0</v>
      </c>
      <c r="BJ11" s="34">
        <f t="shared" si="1"/>
        <v>0</v>
      </c>
      <c r="BK11" s="34">
        <f t="shared" si="1"/>
        <v>0</v>
      </c>
      <c r="BL11" s="34">
        <f t="shared" si="2"/>
        <v>0</v>
      </c>
      <c r="BM11" s="34">
        <f t="shared" si="2"/>
        <v>0</v>
      </c>
      <c r="BN11" s="34">
        <f t="shared" si="2"/>
        <v>0</v>
      </c>
    </row>
    <row r="12" spans="1:66" x14ac:dyDescent="0.25">
      <c r="A12" s="20" t="s">
        <v>14</v>
      </c>
      <c r="B12" s="30">
        <f t="shared" si="0"/>
        <v>8</v>
      </c>
      <c r="C12" s="30">
        <v>1</v>
      </c>
      <c r="D12" s="30"/>
      <c r="E12" s="30"/>
      <c r="F12" s="30"/>
      <c r="G12" s="30"/>
      <c r="H12" s="30"/>
      <c r="I12" s="30"/>
      <c r="J12" s="30"/>
      <c r="K12" s="30">
        <v>3</v>
      </c>
      <c r="L12" s="30"/>
      <c r="M12" s="30"/>
      <c r="N12" s="30"/>
      <c r="O12" s="30">
        <v>2</v>
      </c>
      <c r="P12" s="30">
        <v>1</v>
      </c>
      <c r="Q12" s="30"/>
      <c r="R12" s="30">
        <v>1</v>
      </c>
      <c r="S12" s="30"/>
      <c r="T12" s="30"/>
      <c r="U12" s="30"/>
      <c r="W12" s="45"/>
      <c r="X12" s="40" t="s">
        <v>14</v>
      </c>
      <c r="Y12" s="42">
        <f t="shared" si="3"/>
        <v>3330614</v>
      </c>
      <c r="Z12" s="42">
        <v>613307</v>
      </c>
      <c r="AA12" s="42">
        <v>92267</v>
      </c>
      <c r="AB12" s="42">
        <v>77454</v>
      </c>
      <c r="AC12" s="42">
        <v>69854</v>
      </c>
      <c r="AD12" s="42">
        <v>154956</v>
      </c>
      <c r="AE12" s="42">
        <v>41501</v>
      </c>
      <c r="AF12" s="42">
        <v>188335</v>
      </c>
      <c r="AG12" s="42">
        <v>139028</v>
      </c>
      <c r="AH12" s="42">
        <v>513661</v>
      </c>
      <c r="AI12" s="42">
        <v>337641</v>
      </c>
      <c r="AJ12" s="42">
        <v>83717</v>
      </c>
      <c r="AK12" s="42">
        <v>199616</v>
      </c>
      <c r="AL12" s="42">
        <v>466254</v>
      </c>
      <c r="AM12" s="42">
        <v>101506</v>
      </c>
      <c r="AN12" s="42">
        <v>45557</v>
      </c>
      <c r="AO12" s="42">
        <v>172858</v>
      </c>
      <c r="AP12" s="42">
        <v>21505</v>
      </c>
      <c r="AQ12" s="42">
        <v>6007</v>
      </c>
      <c r="AR12" s="42">
        <v>5590</v>
      </c>
      <c r="AT12" s="27" t="s">
        <v>14</v>
      </c>
      <c r="AU12" s="34">
        <f t="shared" si="4"/>
        <v>0.24019595185752537</v>
      </c>
      <c r="AV12" s="34">
        <f t="shared" si="1"/>
        <v>0.16305047879773099</v>
      </c>
      <c r="AW12" s="34">
        <f t="shared" si="1"/>
        <v>0</v>
      </c>
      <c r="AX12" s="34">
        <f t="shared" si="1"/>
        <v>0</v>
      </c>
      <c r="AY12" s="34">
        <f t="shared" si="1"/>
        <v>0</v>
      </c>
      <c r="AZ12" s="34">
        <f t="shared" si="1"/>
        <v>0</v>
      </c>
      <c r="BA12" s="34">
        <f t="shared" si="1"/>
        <v>0</v>
      </c>
      <c r="BB12" s="34">
        <f t="shared" si="1"/>
        <v>0</v>
      </c>
      <c r="BC12" s="34">
        <f t="shared" si="1"/>
        <v>0</v>
      </c>
      <c r="BD12" s="34">
        <f t="shared" si="1"/>
        <v>0.58404278308066992</v>
      </c>
      <c r="BE12" s="34">
        <f t="shared" si="1"/>
        <v>0</v>
      </c>
      <c r="BF12" s="34">
        <f t="shared" si="1"/>
        <v>0</v>
      </c>
      <c r="BG12" s="34">
        <f t="shared" si="1"/>
        <v>0</v>
      </c>
      <c r="BH12" s="34">
        <f t="shared" si="1"/>
        <v>0.42895074358611401</v>
      </c>
      <c r="BI12" s="34">
        <f t="shared" si="1"/>
        <v>0.98516343861446609</v>
      </c>
      <c r="BJ12" s="34">
        <f t="shared" si="1"/>
        <v>0</v>
      </c>
      <c r="BK12" s="34">
        <f t="shared" si="1"/>
        <v>0.57850952805192701</v>
      </c>
      <c r="BL12" s="34">
        <f t="shared" si="2"/>
        <v>0</v>
      </c>
      <c r="BM12" s="34">
        <f t="shared" si="2"/>
        <v>0</v>
      </c>
      <c r="BN12" s="34">
        <f t="shared" si="2"/>
        <v>0</v>
      </c>
    </row>
    <row r="13" spans="1:66" x14ac:dyDescent="0.25">
      <c r="A13" s="20" t="s">
        <v>15</v>
      </c>
      <c r="B13" s="30">
        <f t="shared" si="0"/>
        <v>3</v>
      </c>
      <c r="C13" s="30"/>
      <c r="D13" s="30"/>
      <c r="E13" s="30"/>
      <c r="F13" s="30"/>
      <c r="G13" s="30"/>
      <c r="H13" s="30"/>
      <c r="I13" s="30"/>
      <c r="J13" s="30"/>
      <c r="K13" s="30">
        <v>1</v>
      </c>
      <c r="L13" s="30">
        <v>1</v>
      </c>
      <c r="M13" s="30"/>
      <c r="N13" s="30"/>
      <c r="O13" s="30"/>
      <c r="P13" s="30"/>
      <c r="Q13" s="30"/>
      <c r="R13" s="30">
        <v>1</v>
      </c>
      <c r="S13" s="30"/>
      <c r="T13" s="30"/>
      <c r="U13" s="30"/>
      <c r="W13" s="45"/>
      <c r="X13" s="40" t="s">
        <v>15</v>
      </c>
      <c r="Y13" s="42">
        <f t="shared" si="3"/>
        <v>3139234</v>
      </c>
      <c r="Z13" s="42">
        <v>563441</v>
      </c>
      <c r="AA13" s="42">
        <v>91392</v>
      </c>
      <c r="AB13" s="42">
        <v>81166</v>
      </c>
      <c r="AC13" s="42">
        <v>64966</v>
      </c>
      <c r="AD13" s="42">
        <v>139259</v>
      </c>
      <c r="AE13" s="42">
        <v>41602</v>
      </c>
      <c r="AF13" s="42">
        <v>188823</v>
      </c>
      <c r="AG13" s="42">
        <v>135184</v>
      </c>
      <c r="AH13" s="42">
        <v>479482</v>
      </c>
      <c r="AI13" s="42">
        <v>317133</v>
      </c>
      <c r="AJ13" s="42">
        <v>82926</v>
      </c>
      <c r="AK13" s="42">
        <v>192958</v>
      </c>
      <c r="AL13" s="42">
        <v>426581</v>
      </c>
      <c r="AM13" s="42">
        <v>89065</v>
      </c>
      <c r="AN13" s="42">
        <v>43258</v>
      </c>
      <c r="AO13" s="42">
        <v>169247</v>
      </c>
      <c r="AP13" s="42">
        <v>21513</v>
      </c>
      <c r="AQ13" s="42">
        <v>5925</v>
      </c>
      <c r="AR13" s="42">
        <v>5313</v>
      </c>
      <c r="AT13" s="27" t="s">
        <v>15</v>
      </c>
      <c r="AU13" s="34">
        <f t="shared" si="4"/>
        <v>9.5564714194609254E-2</v>
      </c>
      <c r="AV13" s="34">
        <f t="shared" si="1"/>
        <v>0</v>
      </c>
      <c r="AW13" s="34">
        <f t="shared" si="1"/>
        <v>0</v>
      </c>
      <c r="AX13" s="34">
        <f t="shared" si="1"/>
        <v>0</v>
      </c>
      <c r="AY13" s="34">
        <f t="shared" si="1"/>
        <v>0</v>
      </c>
      <c r="AZ13" s="34">
        <f t="shared" si="1"/>
        <v>0</v>
      </c>
      <c r="BA13" s="34">
        <f t="shared" si="1"/>
        <v>0</v>
      </c>
      <c r="BB13" s="34">
        <f t="shared" si="1"/>
        <v>0</v>
      </c>
      <c r="BC13" s="34">
        <f t="shared" si="1"/>
        <v>0</v>
      </c>
      <c r="BD13" s="34">
        <f t="shared" si="1"/>
        <v>0.20855840260948275</v>
      </c>
      <c r="BE13" s="34">
        <f t="shared" si="1"/>
        <v>0.31532511596081142</v>
      </c>
      <c r="BF13" s="34">
        <f t="shared" si="1"/>
        <v>0</v>
      </c>
      <c r="BG13" s="34">
        <f t="shared" si="1"/>
        <v>0</v>
      </c>
      <c r="BH13" s="34">
        <f t="shared" si="1"/>
        <v>0</v>
      </c>
      <c r="BI13" s="34">
        <f t="shared" si="1"/>
        <v>0</v>
      </c>
      <c r="BJ13" s="34">
        <f t="shared" si="1"/>
        <v>0</v>
      </c>
      <c r="BK13" s="34">
        <f t="shared" si="1"/>
        <v>0.59085242279035965</v>
      </c>
      <c r="BL13" s="34">
        <f t="shared" si="2"/>
        <v>0</v>
      </c>
      <c r="BM13" s="34">
        <f t="shared" si="2"/>
        <v>0</v>
      </c>
      <c r="BN13" s="34">
        <f t="shared" si="2"/>
        <v>0</v>
      </c>
    </row>
    <row r="14" spans="1:66" x14ac:dyDescent="0.25">
      <c r="A14" s="20" t="s">
        <v>16</v>
      </c>
      <c r="B14" s="30">
        <f t="shared" si="0"/>
        <v>7</v>
      </c>
      <c r="C14" s="30">
        <v>1</v>
      </c>
      <c r="D14" s="30"/>
      <c r="E14" s="30">
        <v>1</v>
      </c>
      <c r="F14" s="30"/>
      <c r="G14" s="30"/>
      <c r="H14" s="30"/>
      <c r="I14" s="30"/>
      <c r="J14" s="30">
        <v>1</v>
      </c>
      <c r="K14" s="30">
        <v>1</v>
      </c>
      <c r="L14" s="30">
        <v>1</v>
      </c>
      <c r="M14" s="30"/>
      <c r="N14" s="30">
        <v>1</v>
      </c>
      <c r="O14" s="30"/>
      <c r="P14" s="30"/>
      <c r="Q14" s="30"/>
      <c r="R14" s="30">
        <v>1</v>
      </c>
      <c r="S14" s="30"/>
      <c r="T14" s="30"/>
      <c r="U14" s="30"/>
      <c r="W14" s="45"/>
      <c r="X14" s="40" t="s">
        <v>16</v>
      </c>
      <c r="Y14" s="42">
        <f t="shared" si="3"/>
        <v>2811117</v>
      </c>
      <c r="Z14" s="42">
        <v>485703</v>
      </c>
      <c r="AA14" s="42">
        <v>83915</v>
      </c>
      <c r="AB14" s="42">
        <v>81558</v>
      </c>
      <c r="AC14" s="42">
        <v>57870</v>
      </c>
      <c r="AD14" s="42">
        <v>114871</v>
      </c>
      <c r="AE14" s="42">
        <v>40889</v>
      </c>
      <c r="AF14" s="42">
        <v>173364</v>
      </c>
      <c r="AG14" s="42">
        <v>112737</v>
      </c>
      <c r="AH14" s="42">
        <v>444668</v>
      </c>
      <c r="AI14" s="42">
        <v>282995</v>
      </c>
      <c r="AJ14" s="42">
        <v>68813</v>
      </c>
      <c r="AK14" s="42">
        <v>182949</v>
      </c>
      <c r="AL14" s="42">
        <v>379002</v>
      </c>
      <c r="AM14" s="42">
        <v>75500</v>
      </c>
      <c r="AN14" s="42">
        <v>39208</v>
      </c>
      <c r="AO14" s="42">
        <v>157674</v>
      </c>
      <c r="AP14" s="42">
        <v>19884</v>
      </c>
      <c r="AQ14" s="42">
        <v>4837</v>
      </c>
      <c r="AR14" s="42">
        <v>4680</v>
      </c>
      <c r="AT14" s="27" t="s">
        <v>16</v>
      </c>
      <c r="AU14" s="34">
        <f t="shared" si="4"/>
        <v>0.24901133606320905</v>
      </c>
      <c r="AV14" s="34">
        <f t="shared" si="1"/>
        <v>0.2058871367893548</v>
      </c>
      <c r="AW14" s="34">
        <f t="shared" si="1"/>
        <v>0</v>
      </c>
      <c r="AX14" s="34">
        <f t="shared" si="1"/>
        <v>1.2261212879178007</v>
      </c>
      <c r="AY14" s="34">
        <f t="shared" si="1"/>
        <v>0</v>
      </c>
      <c r="AZ14" s="34">
        <f t="shared" si="1"/>
        <v>0</v>
      </c>
      <c r="BA14" s="34">
        <f t="shared" si="1"/>
        <v>0</v>
      </c>
      <c r="BB14" s="34">
        <f t="shared" si="1"/>
        <v>0</v>
      </c>
      <c r="BC14" s="34">
        <f t="shared" si="1"/>
        <v>0.88702023293151322</v>
      </c>
      <c r="BD14" s="34">
        <f t="shared" si="1"/>
        <v>0.22488688189840511</v>
      </c>
      <c r="BE14" s="34">
        <f t="shared" si="1"/>
        <v>0.35336313362426897</v>
      </c>
      <c r="BF14" s="34">
        <f t="shared" si="1"/>
        <v>0</v>
      </c>
      <c r="BG14" s="34">
        <f t="shared" si="1"/>
        <v>0.54660041869592069</v>
      </c>
      <c r="BH14" s="34">
        <f t="shared" si="1"/>
        <v>0</v>
      </c>
      <c r="BI14" s="34">
        <f t="shared" si="1"/>
        <v>0</v>
      </c>
      <c r="BJ14" s="34">
        <f t="shared" si="1"/>
        <v>0</v>
      </c>
      <c r="BK14" s="34">
        <f t="shared" si="1"/>
        <v>0.63421997285538512</v>
      </c>
      <c r="BL14" s="34">
        <f t="shared" si="2"/>
        <v>0</v>
      </c>
      <c r="BM14" s="34">
        <f t="shared" si="2"/>
        <v>0</v>
      </c>
      <c r="BN14" s="34">
        <f t="shared" si="2"/>
        <v>0</v>
      </c>
    </row>
    <row r="15" spans="1:66" x14ac:dyDescent="0.25">
      <c r="A15" s="20" t="s">
        <v>17</v>
      </c>
      <c r="B15" s="30">
        <f t="shared" si="0"/>
        <v>12</v>
      </c>
      <c r="C15" s="30">
        <v>3</v>
      </c>
      <c r="D15" s="30"/>
      <c r="E15" s="30"/>
      <c r="F15" s="30"/>
      <c r="G15" s="30"/>
      <c r="H15" s="30"/>
      <c r="I15" s="30">
        <v>2</v>
      </c>
      <c r="J15" s="30"/>
      <c r="K15" s="30">
        <v>4</v>
      </c>
      <c r="L15" s="30"/>
      <c r="M15" s="30">
        <v>1</v>
      </c>
      <c r="N15" s="30"/>
      <c r="O15" s="30"/>
      <c r="P15" s="30">
        <v>1</v>
      </c>
      <c r="Q15" s="30"/>
      <c r="R15" s="30">
        <v>1</v>
      </c>
      <c r="S15" s="30"/>
      <c r="T15" s="30"/>
      <c r="U15" s="30"/>
      <c r="W15" s="45"/>
      <c r="X15" s="40" t="s">
        <v>17</v>
      </c>
      <c r="Y15" s="42">
        <f t="shared" si="3"/>
        <v>2480114</v>
      </c>
      <c r="Z15" s="42">
        <v>406344</v>
      </c>
      <c r="AA15" s="42">
        <v>74748</v>
      </c>
      <c r="AB15" s="42">
        <v>74672</v>
      </c>
      <c r="AC15" s="42">
        <v>51901</v>
      </c>
      <c r="AD15" s="42">
        <v>99372</v>
      </c>
      <c r="AE15" s="42">
        <v>36452</v>
      </c>
      <c r="AF15" s="42">
        <v>150575</v>
      </c>
      <c r="AG15" s="42">
        <v>93524</v>
      </c>
      <c r="AH15" s="42">
        <v>407552</v>
      </c>
      <c r="AI15" s="42">
        <v>251160</v>
      </c>
      <c r="AJ15" s="42">
        <v>57022</v>
      </c>
      <c r="AK15" s="42">
        <v>169961</v>
      </c>
      <c r="AL15" s="42">
        <v>340594</v>
      </c>
      <c r="AM15" s="42">
        <v>63584</v>
      </c>
      <c r="AN15" s="42">
        <v>35191</v>
      </c>
      <c r="AO15" s="42">
        <v>143205</v>
      </c>
      <c r="AP15" s="42">
        <v>17255</v>
      </c>
      <c r="AQ15" s="42">
        <v>3714</v>
      </c>
      <c r="AR15" s="42">
        <v>3288</v>
      </c>
      <c r="AT15" s="27" t="s">
        <v>17</v>
      </c>
      <c r="AU15" s="34">
        <f t="shared" si="4"/>
        <v>0.48384872630854869</v>
      </c>
      <c r="AV15" s="34">
        <f t="shared" si="1"/>
        <v>0.73829070934971353</v>
      </c>
      <c r="AW15" s="34">
        <f t="shared" si="1"/>
        <v>0</v>
      </c>
      <c r="AX15" s="34">
        <f t="shared" si="1"/>
        <v>0</v>
      </c>
      <c r="AY15" s="34">
        <f t="shared" si="1"/>
        <v>0</v>
      </c>
      <c r="AZ15" s="34">
        <f t="shared" si="1"/>
        <v>0</v>
      </c>
      <c r="BA15" s="34">
        <f t="shared" si="1"/>
        <v>0</v>
      </c>
      <c r="BB15" s="34">
        <f t="shared" si="1"/>
        <v>1.3282417399966795</v>
      </c>
      <c r="BC15" s="34">
        <f t="shared" si="1"/>
        <v>0</v>
      </c>
      <c r="BD15" s="34">
        <f t="shared" si="1"/>
        <v>0.98146984924623115</v>
      </c>
      <c r="BE15" s="34">
        <f t="shared" si="1"/>
        <v>0</v>
      </c>
      <c r="BF15" s="34">
        <f t="shared" si="1"/>
        <v>1.7537090947353653</v>
      </c>
      <c r="BG15" s="34">
        <f t="shared" si="1"/>
        <v>0</v>
      </c>
      <c r="BH15" s="34">
        <f t="shared" si="1"/>
        <v>0</v>
      </c>
      <c r="BI15" s="34">
        <f t="shared" si="1"/>
        <v>1.5727226975339708</v>
      </c>
      <c r="BJ15" s="34">
        <f t="shared" si="1"/>
        <v>0</v>
      </c>
      <c r="BK15" s="34">
        <f t="shared" si="1"/>
        <v>0.69829964037568526</v>
      </c>
      <c r="BL15" s="34">
        <f t="shared" si="2"/>
        <v>0</v>
      </c>
      <c r="BM15" s="34">
        <f t="shared" si="2"/>
        <v>0</v>
      </c>
      <c r="BN15" s="34">
        <f t="shared" si="2"/>
        <v>0</v>
      </c>
    </row>
    <row r="16" spans="1:66" x14ac:dyDescent="0.25">
      <c r="A16" s="20" t="s">
        <v>18</v>
      </c>
      <c r="B16" s="30">
        <f t="shared" si="0"/>
        <v>9</v>
      </c>
      <c r="C16" s="30">
        <v>1</v>
      </c>
      <c r="D16" s="30"/>
      <c r="E16" s="30"/>
      <c r="F16" s="30"/>
      <c r="G16" s="30"/>
      <c r="H16" s="30"/>
      <c r="I16" s="30"/>
      <c r="J16" s="30"/>
      <c r="K16" s="30">
        <v>1</v>
      </c>
      <c r="L16" s="30">
        <v>1</v>
      </c>
      <c r="M16" s="30"/>
      <c r="N16" s="30"/>
      <c r="O16" s="30">
        <v>2</v>
      </c>
      <c r="P16" s="30">
        <v>1</v>
      </c>
      <c r="Q16" s="30"/>
      <c r="R16" s="30">
        <v>3</v>
      </c>
      <c r="S16" s="30"/>
      <c r="T16" s="30"/>
      <c r="U16" s="30"/>
      <c r="W16" s="45"/>
      <c r="X16" s="40" t="s">
        <v>18</v>
      </c>
      <c r="Y16" s="42">
        <f t="shared" si="3"/>
        <v>2406550</v>
      </c>
      <c r="Z16" s="42">
        <v>391860</v>
      </c>
      <c r="AA16" s="42">
        <v>73455</v>
      </c>
      <c r="AB16" s="42">
        <v>71784</v>
      </c>
      <c r="AC16" s="42">
        <v>49262</v>
      </c>
      <c r="AD16" s="42">
        <v>89313</v>
      </c>
      <c r="AE16" s="42">
        <v>32976</v>
      </c>
      <c r="AF16" s="42">
        <v>144768</v>
      </c>
      <c r="AG16" s="42">
        <v>88052</v>
      </c>
      <c r="AH16" s="42">
        <v>402646</v>
      </c>
      <c r="AI16" s="42">
        <v>242018</v>
      </c>
      <c r="AJ16" s="42">
        <v>54463</v>
      </c>
      <c r="AK16" s="42">
        <v>172496</v>
      </c>
      <c r="AL16" s="42">
        <v>334726</v>
      </c>
      <c r="AM16" s="42">
        <v>59799</v>
      </c>
      <c r="AN16" s="42">
        <v>34531</v>
      </c>
      <c r="AO16" s="42">
        <v>141827</v>
      </c>
      <c r="AP16" s="42">
        <v>16610</v>
      </c>
      <c r="AQ16" s="42">
        <v>3306</v>
      </c>
      <c r="AR16" s="42">
        <v>2658</v>
      </c>
      <c r="AT16" s="27" t="s">
        <v>18</v>
      </c>
      <c r="AU16" s="34">
        <f t="shared" si="4"/>
        <v>0.37397934802933658</v>
      </c>
      <c r="AV16" s="34">
        <f t="shared" si="1"/>
        <v>0.25519318123819734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>
        <f t="shared" si="1"/>
        <v>0</v>
      </c>
      <c r="BB16" s="34">
        <f t="shared" si="1"/>
        <v>0</v>
      </c>
      <c r="BC16" s="34">
        <f t="shared" si="1"/>
        <v>0</v>
      </c>
      <c r="BD16" s="34">
        <f t="shared" si="1"/>
        <v>0.24835711766663521</v>
      </c>
      <c r="BE16" s="34">
        <f t="shared" si="1"/>
        <v>0.41319240717632572</v>
      </c>
      <c r="BF16" s="34">
        <f t="shared" si="1"/>
        <v>0</v>
      </c>
      <c r="BG16" s="34">
        <f t="shared" si="1"/>
        <v>0</v>
      </c>
      <c r="BH16" s="34">
        <f t="shared" si="1"/>
        <v>0.5975036298345513</v>
      </c>
      <c r="BI16" s="34">
        <f t="shared" si="1"/>
        <v>1.6722687670362382</v>
      </c>
      <c r="BJ16" s="34">
        <f t="shared" si="1"/>
        <v>0</v>
      </c>
      <c r="BK16" s="34">
        <f t="shared" si="1"/>
        <v>2.1152530900322222</v>
      </c>
      <c r="BL16" s="34">
        <f t="shared" si="2"/>
        <v>0</v>
      </c>
      <c r="BM16" s="34">
        <f t="shared" si="2"/>
        <v>0</v>
      </c>
      <c r="BN16" s="34">
        <f t="shared" si="2"/>
        <v>0</v>
      </c>
    </row>
    <row r="17" spans="1:86" x14ac:dyDescent="0.25">
      <c r="A17" s="20" t="s">
        <v>19</v>
      </c>
      <c r="B17" s="30">
        <f t="shared" si="0"/>
        <v>11</v>
      </c>
      <c r="C17" s="30">
        <v>1</v>
      </c>
      <c r="D17" s="30"/>
      <c r="E17" s="30"/>
      <c r="F17" s="30"/>
      <c r="G17" s="30"/>
      <c r="H17" s="30"/>
      <c r="I17" s="30">
        <v>1</v>
      </c>
      <c r="J17" s="30"/>
      <c r="K17" s="30">
        <v>1</v>
      </c>
      <c r="L17" s="30">
        <v>2</v>
      </c>
      <c r="M17" s="30"/>
      <c r="N17" s="30">
        <v>1</v>
      </c>
      <c r="O17" s="30">
        <v>3</v>
      </c>
      <c r="P17" s="30"/>
      <c r="Q17" s="30">
        <v>1</v>
      </c>
      <c r="R17" s="30">
        <v>1</v>
      </c>
      <c r="S17" s="30"/>
      <c r="T17" s="30"/>
      <c r="U17" s="30"/>
      <c r="W17" s="45"/>
      <c r="X17" s="40" t="s">
        <v>19</v>
      </c>
      <c r="Y17" s="42">
        <f t="shared" si="3"/>
        <v>2045420</v>
      </c>
      <c r="Z17" s="42">
        <v>339958</v>
      </c>
      <c r="AA17" s="42">
        <v>63430</v>
      </c>
      <c r="AB17" s="42">
        <v>54764</v>
      </c>
      <c r="AC17" s="42">
        <v>39868</v>
      </c>
      <c r="AD17" s="42">
        <v>77104</v>
      </c>
      <c r="AE17" s="42">
        <v>25474</v>
      </c>
      <c r="AF17" s="42">
        <v>129616</v>
      </c>
      <c r="AG17" s="42">
        <v>80764</v>
      </c>
      <c r="AH17" s="42">
        <v>331764</v>
      </c>
      <c r="AI17" s="42">
        <v>213991</v>
      </c>
      <c r="AJ17" s="42">
        <v>49889</v>
      </c>
      <c r="AK17" s="42">
        <v>149769</v>
      </c>
      <c r="AL17" s="42">
        <v>275391</v>
      </c>
      <c r="AM17" s="42">
        <v>50053</v>
      </c>
      <c r="AN17" s="42">
        <v>28341</v>
      </c>
      <c r="AO17" s="42">
        <v>115510</v>
      </c>
      <c r="AP17" s="42">
        <v>14257</v>
      </c>
      <c r="AQ17" s="42">
        <v>3065</v>
      </c>
      <c r="AR17" s="42">
        <v>2412</v>
      </c>
      <c r="AT17" s="27" t="s">
        <v>19</v>
      </c>
      <c r="AU17" s="34">
        <f t="shared" si="4"/>
        <v>0.53778686040030899</v>
      </c>
      <c r="AV17" s="34">
        <f t="shared" si="1"/>
        <v>0.29415398372740165</v>
      </c>
      <c r="AW17" s="34">
        <f t="shared" si="1"/>
        <v>0</v>
      </c>
      <c r="AX17" s="34">
        <f t="shared" si="1"/>
        <v>0</v>
      </c>
      <c r="AY17" s="34">
        <f t="shared" si="1"/>
        <v>0</v>
      </c>
      <c r="AZ17" s="34">
        <f t="shared" si="1"/>
        <v>0</v>
      </c>
      <c r="BA17" s="34">
        <f t="shared" si="1"/>
        <v>0</v>
      </c>
      <c r="BB17" s="34">
        <f t="shared" si="1"/>
        <v>0.77150969016170845</v>
      </c>
      <c r="BC17" s="34">
        <f t="shared" si="1"/>
        <v>0</v>
      </c>
      <c r="BD17" s="34">
        <f t="shared" si="1"/>
        <v>0.30141908103350573</v>
      </c>
      <c r="BE17" s="34">
        <f t="shared" si="1"/>
        <v>0.93461874564818148</v>
      </c>
      <c r="BF17" s="34">
        <f t="shared" si="1"/>
        <v>0</v>
      </c>
      <c r="BG17" s="34">
        <f t="shared" si="1"/>
        <v>0.66769491683859816</v>
      </c>
      <c r="BH17" s="34">
        <f t="shared" si="1"/>
        <v>1.0893602187435318</v>
      </c>
      <c r="BI17" s="34">
        <f t="shared" si="1"/>
        <v>0</v>
      </c>
      <c r="BJ17" s="34">
        <f t="shared" si="1"/>
        <v>3.5284570057513851</v>
      </c>
      <c r="BK17" s="34">
        <f t="shared" si="1"/>
        <v>0.86572591117652153</v>
      </c>
      <c r="BL17" s="34">
        <f t="shared" si="2"/>
        <v>0</v>
      </c>
      <c r="BM17" s="34">
        <f t="shared" si="2"/>
        <v>0</v>
      </c>
      <c r="BN17" s="34">
        <f t="shared" si="2"/>
        <v>0</v>
      </c>
    </row>
    <row r="18" spans="1:86" x14ac:dyDescent="0.25">
      <c r="A18" s="20" t="s">
        <v>20</v>
      </c>
      <c r="B18" s="30">
        <f t="shared" si="0"/>
        <v>8</v>
      </c>
      <c r="C18" s="30">
        <v>2</v>
      </c>
      <c r="D18" s="30"/>
      <c r="E18" s="30"/>
      <c r="F18" s="30"/>
      <c r="G18" s="30"/>
      <c r="H18" s="30"/>
      <c r="I18" s="30"/>
      <c r="J18" s="30"/>
      <c r="K18" s="30">
        <v>1</v>
      </c>
      <c r="L18" s="30">
        <v>3</v>
      </c>
      <c r="M18" s="30"/>
      <c r="N18" s="30"/>
      <c r="O18" s="30"/>
      <c r="P18" s="30">
        <v>1</v>
      </c>
      <c r="Q18" s="30"/>
      <c r="R18" s="30">
        <v>1</v>
      </c>
      <c r="S18" s="30"/>
      <c r="T18" s="30"/>
      <c r="U18" s="30"/>
      <c r="W18" s="45"/>
      <c r="X18" s="40" t="s">
        <v>20</v>
      </c>
      <c r="Y18" s="42">
        <f t="shared" si="3"/>
        <v>1958062</v>
      </c>
      <c r="Z18" s="42">
        <v>326713</v>
      </c>
      <c r="AA18" s="42">
        <v>62613</v>
      </c>
      <c r="AB18" s="42">
        <v>58145</v>
      </c>
      <c r="AC18" s="42">
        <v>35195</v>
      </c>
      <c r="AD18" s="42">
        <v>70194</v>
      </c>
      <c r="AE18" s="42">
        <v>25762</v>
      </c>
      <c r="AF18" s="42">
        <v>133410</v>
      </c>
      <c r="AG18" s="42">
        <v>85598</v>
      </c>
      <c r="AH18" s="42">
        <v>308734</v>
      </c>
      <c r="AI18" s="42">
        <v>200456</v>
      </c>
      <c r="AJ18" s="42">
        <v>54149</v>
      </c>
      <c r="AK18" s="42">
        <v>151040</v>
      </c>
      <c r="AL18" s="42">
        <v>241174</v>
      </c>
      <c r="AM18" s="42">
        <v>51717</v>
      </c>
      <c r="AN18" s="42">
        <v>25617</v>
      </c>
      <c r="AO18" s="42">
        <v>108877</v>
      </c>
      <c r="AP18" s="42">
        <v>13383</v>
      </c>
      <c r="AQ18" s="42">
        <v>2848</v>
      </c>
      <c r="AR18" s="42">
        <v>2437</v>
      </c>
      <c r="AT18" s="27" t="s">
        <v>20</v>
      </c>
      <c r="AU18" s="34">
        <f t="shared" si="4"/>
        <v>0.40856724659382593</v>
      </c>
      <c r="AV18" s="34">
        <f t="shared" si="1"/>
        <v>0.61215807145721168</v>
      </c>
      <c r="AW18" s="34">
        <f t="shared" si="1"/>
        <v>0</v>
      </c>
      <c r="AX18" s="34">
        <f t="shared" si="1"/>
        <v>0</v>
      </c>
      <c r="AY18" s="34">
        <f t="shared" si="1"/>
        <v>0</v>
      </c>
      <c r="AZ18" s="34">
        <f t="shared" si="1"/>
        <v>0</v>
      </c>
      <c r="BA18" s="34">
        <f t="shared" si="1"/>
        <v>0</v>
      </c>
      <c r="BB18" s="34">
        <f t="shared" si="1"/>
        <v>0</v>
      </c>
      <c r="BC18" s="34">
        <f t="shared" si="1"/>
        <v>0</v>
      </c>
      <c r="BD18" s="34">
        <f t="shared" si="1"/>
        <v>0.3239034249548155</v>
      </c>
      <c r="BE18" s="34">
        <f t="shared" si="1"/>
        <v>1.4965877798619149</v>
      </c>
      <c r="BF18" s="34">
        <f t="shared" si="1"/>
        <v>0</v>
      </c>
      <c r="BG18" s="34">
        <f t="shared" si="1"/>
        <v>0</v>
      </c>
      <c r="BH18" s="34">
        <f t="shared" si="1"/>
        <v>0</v>
      </c>
      <c r="BI18" s="34">
        <f t="shared" si="1"/>
        <v>1.9336001701568151</v>
      </c>
      <c r="BJ18" s="34">
        <f t="shared" si="1"/>
        <v>0</v>
      </c>
      <c r="BK18" s="34">
        <f t="shared" si="1"/>
        <v>0.91846762860842968</v>
      </c>
      <c r="BL18" s="34">
        <f t="shared" si="2"/>
        <v>0</v>
      </c>
      <c r="BM18" s="34">
        <f t="shared" si="2"/>
        <v>0</v>
      </c>
      <c r="BN18" s="34">
        <f t="shared" si="2"/>
        <v>0</v>
      </c>
    </row>
    <row r="19" spans="1:86" x14ac:dyDescent="0.25">
      <c r="A19" s="20" t="s">
        <v>21</v>
      </c>
      <c r="B19" s="30">
        <f t="shared" si="0"/>
        <v>12</v>
      </c>
      <c r="C19" s="30"/>
      <c r="D19" s="30">
        <v>1</v>
      </c>
      <c r="E19" s="30"/>
      <c r="F19" s="30">
        <v>1</v>
      </c>
      <c r="G19" s="30"/>
      <c r="H19" s="30">
        <v>1</v>
      </c>
      <c r="I19" s="30"/>
      <c r="J19" s="30"/>
      <c r="K19" s="30">
        <v>3</v>
      </c>
      <c r="L19" s="30">
        <v>3</v>
      </c>
      <c r="M19" s="30"/>
      <c r="N19" s="30">
        <v>1</v>
      </c>
      <c r="O19" s="30">
        <v>1</v>
      </c>
      <c r="P19" s="30"/>
      <c r="Q19" s="30"/>
      <c r="R19" s="30">
        <v>1</v>
      </c>
      <c r="S19" s="30"/>
      <c r="T19" s="30"/>
      <c r="U19" s="30"/>
      <c r="W19" s="45"/>
      <c r="X19" s="40" t="s">
        <v>21</v>
      </c>
      <c r="Y19" s="42">
        <f t="shared" si="3"/>
        <v>2083765</v>
      </c>
      <c r="Z19" s="42">
        <v>341754</v>
      </c>
      <c r="AA19" s="42">
        <v>73186</v>
      </c>
      <c r="AB19" s="42">
        <v>68036</v>
      </c>
      <c r="AC19" s="42">
        <v>35326</v>
      </c>
      <c r="AD19" s="42">
        <v>67436</v>
      </c>
      <c r="AE19" s="42">
        <v>29431</v>
      </c>
      <c r="AF19" s="42">
        <v>153931</v>
      </c>
      <c r="AG19" s="42">
        <v>100002</v>
      </c>
      <c r="AH19" s="42">
        <v>325365</v>
      </c>
      <c r="AI19" s="42">
        <v>206143</v>
      </c>
      <c r="AJ19" s="42">
        <v>61122</v>
      </c>
      <c r="AK19" s="42">
        <v>163532</v>
      </c>
      <c r="AL19" s="42">
        <v>241557</v>
      </c>
      <c r="AM19" s="42">
        <v>53101</v>
      </c>
      <c r="AN19" s="42">
        <v>27740</v>
      </c>
      <c r="AO19" s="42">
        <v>115729</v>
      </c>
      <c r="AP19" s="42">
        <v>15496</v>
      </c>
      <c r="AQ19" s="42">
        <v>2632</v>
      </c>
      <c r="AR19" s="42">
        <v>2246</v>
      </c>
      <c r="AT19" s="27" t="s">
        <v>21</v>
      </c>
      <c r="AU19" s="34">
        <f t="shared" si="4"/>
        <v>0.57588067752361716</v>
      </c>
      <c r="AV19" s="34">
        <f t="shared" si="1"/>
        <v>0</v>
      </c>
      <c r="AW19" s="34">
        <f t="shared" si="1"/>
        <v>1.3663815483835706</v>
      </c>
      <c r="AX19" s="34">
        <f t="shared" si="1"/>
        <v>0</v>
      </c>
      <c r="AY19" s="34">
        <f t="shared" si="1"/>
        <v>2.8307761988337203</v>
      </c>
      <c r="AZ19" s="34">
        <f t="shared" si="1"/>
        <v>0</v>
      </c>
      <c r="BA19" s="34">
        <f t="shared" si="1"/>
        <v>3.3977778532839524</v>
      </c>
      <c r="BB19" s="34">
        <f t="shared" si="1"/>
        <v>0</v>
      </c>
      <c r="BC19" s="34">
        <f t="shared" si="1"/>
        <v>0</v>
      </c>
      <c r="BD19" s="34">
        <f t="shared" si="1"/>
        <v>0.92204139965884468</v>
      </c>
      <c r="BE19" s="34">
        <f t="shared" si="1"/>
        <v>1.4553004467772372</v>
      </c>
      <c r="BF19" s="34">
        <f t="shared" si="1"/>
        <v>0</v>
      </c>
      <c r="BG19" s="34">
        <f t="shared" si="1"/>
        <v>0.61150111293202558</v>
      </c>
      <c r="BH19" s="34">
        <f t="shared" si="1"/>
        <v>0.41398096515522215</v>
      </c>
      <c r="BI19" s="34">
        <f t="shared" si="1"/>
        <v>0</v>
      </c>
      <c r="BJ19" s="34">
        <f t="shared" si="1"/>
        <v>0</v>
      </c>
      <c r="BK19" s="34">
        <f t="shared" si="1"/>
        <v>0.86408765305152557</v>
      </c>
      <c r="BL19" s="34">
        <f t="shared" si="2"/>
        <v>0</v>
      </c>
      <c r="BM19" s="34">
        <f t="shared" si="2"/>
        <v>0</v>
      </c>
      <c r="BN19" s="34">
        <f t="shared" si="2"/>
        <v>0</v>
      </c>
    </row>
    <row r="20" spans="1:86" x14ac:dyDescent="0.25">
      <c r="A20" s="20" t="s">
        <v>22</v>
      </c>
      <c r="B20" s="30">
        <f t="shared" si="0"/>
        <v>13</v>
      </c>
      <c r="C20" s="30"/>
      <c r="D20" s="30"/>
      <c r="E20" s="30"/>
      <c r="F20" s="30"/>
      <c r="G20" s="30"/>
      <c r="H20" s="30"/>
      <c r="I20" s="30">
        <v>1</v>
      </c>
      <c r="J20" s="30"/>
      <c r="K20" s="30">
        <v>3</v>
      </c>
      <c r="L20" s="30">
        <v>1</v>
      </c>
      <c r="M20" s="30"/>
      <c r="N20" s="30">
        <v>3</v>
      </c>
      <c r="O20" s="30">
        <v>1</v>
      </c>
      <c r="P20" s="30">
        <v>1</v>
      </c>
      <c r="Q20" s="30">
        <v>1</v>
      </c>
      <c r="R20" s="30">
        <v>1</v>
      </c>
      <c r="S20" s="30"/>
      <c r="T20" s="30">
        <v>1</v>
      </c>
      <c r="U20" s="30"/>
      <c r="W20" s="45"/>
      <c r="X20" s="40" t="s">
        <v>22</v>
      </c>
      <c r="Y20" s="42">
        <f t="shared" si="3"/>
        <v>1756200</v>
      </c>
      <c r="Z20" s="42">
        <v>275029</v>
      </c>
      <c r="AA20" s="42">
        <v>65505</v>
      </c>
      <c r="AB20" s="42">
        <v>59644</v>
      </c>
      <c r="AC20" s="42">
        <v>30378</v>
      </c>
      <c r="AD20" s="42">
        <v>48474</v>
      </c>
      <c r="AE20" s="42">
        <v>26031</v>
      </c>
      <c r="AF20" s="42">
        <v>139909</v>
      </c>
      <c r="AG20" s="42">
        <v>89920</v>
      </c>
      <c r="AH20" s="42">
        <v>278966</v>
      </c>
      <c r="AI20" s="42">
        <v>176305</v>
      </c>
      <c r="AJ20" s="42">
        <v>51703</v>
      </c>
      <c r="AK20" s="42">
        <v>134892</v>
      </c>
      <c r="AL20" s="42">
        <v>196900</v>
      </c>
      <c r="AM20" s="42">
        <v>45218</v>
      </c>
      <c r="AN20" s="42">
        <v>24994</v>
      </c>
      <c r="AO20" s="42">
        <v>94822</v>
      </c>
      <c r="AP20" s="42">
        <v>13610</v>
      </c>
      <c r="AQ20" s="42">
        <v>2035</v>
      </c>
      <c r="AR20" s="42">
        <v>1865</v>
      </c>
      <c r="AT20" s="27" t="s">
        <v>22</v>
      </c>
      <c r="AU20" s="34">
        <f t="shared" si="4"/>
        <v>0.7402345974262613</v>
      </c>
      <c r="AV20" s="34">
        <f t="shared" si="1"/>
        <v>0</v>
      </c>
      <c r="AW20" s="34">
        <f t="shared" si="1"/>
        <v>0</v>
      </c>
      <c r="AX20" s="34">
        <f t="shared" si="1"/>
        <v>0</v>
      </c>
      <c r="AY20" s="34">
        <f t="shared" si="1"/>
        <v>0</v>
      </c>
      <c r="AZ20" s="34">
        <f t="shared" si="1"/>
        <v>0</v>
      </c>
      <c r="BA20" s="34">
        <f t="shared" si="1"/>
        <v>0</v>
      </c>
      <c r="BB20" s="34">
        <f t="shared" si="1"/>
        <v>0.71475030198200262</v>
      </c>
      <c r="BC20" s="34">
        <f t="shared" si="1"/>
        <v>0</v>
      </c>
      <c r="BD20" s="34">
        <f t="shared" si="1"/>
        <v>1.0753998695181493</v>
      </c>
      <c r="BE20" s="34">
        <f t="shared" si="1"/>
        <v>0.56719888829017895</v>
      </c>
      <c r="BF20" s="34">
        <f t="shared" si="1"/>
        <v>0</v>
      </c>
      <c r="BG20" s="34">
        <f t="shared" si="1"/>
        <v>2.2240014233609111</v>
      </c>
      <c r="BH20" s="34">
        <f t="shared" si="1"/>
        <v>0.50787201625190448</v>
      </c>
      <c r="BI20" s="34">
        <f t="shared" si="1"/>
        <v>2.2115086912291564</v>
      </c>
      <c r="BJ20" s="34">
        <f t="shared" si="1"/>
        <v>4.0009602304553091</v>
      </c>
      <c r="BK20" s="34">
        <f>R20*100000/AO20</f>
        <v>1.0546075805192887</v>
      </c>
      <c r="BL20" s="34">
        <f t="shared" si="2"/>
        <v>0</v>
      </c>
      <c r="BM20" s="34">
        <f t="shared" si="2"/>
        <v>49.140049140049143</v>
      </c>
      <c r="BN20" s="34">
        <f t="shared" si="2"/>
        <v>0</v>
      </c>
    </row>
    <row r="21" spans="1:86" x14ac:dyDescent="0.25">
      <c r="A21" s="20" t="s">
        <v>48</v>
      </c>
      <c r="B21" s="30">
        <f t="shared" si="0"/>
        <v>7</v>
      </c>
      <c r="C21" s="30"/>
      <c r="D21" s="30"/>
      <c r="E21" s="30">
        <v>1</v>
      </c>
      <c r="F21" s="30"/>
      <c r="G21" s="30"/>
      <c r="H21" s="30"/>
      <c r="I21" s="30">
        <v>1</v>
      </c>
      <c r="J21" s="30">
        <v>1</v>
      </c>
      <c r="K21" s="30">
        <v>2</v>
      </c>
      <c r="L21" s="30">
        <v>1</v>
      </c>
      <c r="M21" s="30"/>
      <c r="N21" s="30"/>
      <c r="O21" s="30"/>
      <c r="P21" s="30"/>
      <c r="Q21" s="30"/>
      <c r="R21" s="30">
        <v>1</v>
      </c>
      <c r="S21" s="30"/>
      <c r="T21" s="30"/>
      <c r="U21" s="30"/>
      <c r="W21" s="45"/>
      <c r="X21" s="40" t="s">
        <v>48</v>
      </c>
      <c r="Y21" s="42">
        <f t="shared" si="3"/>
        <v>1328625</v>
      </c>
      <c r="Z21" s="42">
        <v>199611</v>
      </c>
      <c r="AA21" s="42">
        <v>53559</v>
      </c>
      <c r="AB21" s="42">
        <v>45944</v>
      </c>
      <c r="AC21" s="42">
        <v>24100</v>
      </c>
      <c r="AD21" s="42">
        <v>33383</v>
      </c>
      <c r="AE21" s="42">
        <v>19704</v>
      </c>
      <c r="AF21" s="42">
        <v>111577</v>
      </c>
      <c r="AG21" s="42">
        <v>69703</v>
      </c>
      <c r="AH21" s="42">
        <v>214173</v>
      </c>
      <c r="AI21" s="42">
        <v>132552</v>
      </c>
      <c r="AJ21" s="42">
        <v>38728</v>
      </c>
      <c r="AK21" s="42">
        <v>107567</v>
      </c>
      <c r="AL21" s="42">
        <v>145199</v>
      </c>
      <c r="AM21" s="42">
        <v>31484</v>
      </c>
      <c r="AN21" s="42">
        <v>20246</v>
      </c>
      <c r="AO21" s="42">
        <v>67375</v>
      </c>
      <c r="AP21" s="42">
        <v>11032</v>
      </c>
      <c r="AQ21" s="42">
        <v>1430</v>
      </c>
      <c r="AR21" s="42">
        <v>1258</v>
      </c>
      <c r="AT21" s="27" t="s">
        <v>48</v>
      </c>
      <c r="AU21" s="34">
        <f t="shared" si="4"/>
        <v>0.526860476056073</v>
      </c>
      <c r="AV21" s="34">
        <f t="shared" ref="AV21:BJ24" si="5">C21*100000/Z21</f>
        <v>0</v>
      </c>
      <c r="AW21" s="34">
        <f t="shared" si="5"/>
        <v>0</v>
      </c>
      <c r="AX21" s="34">
        <f t="shared" si="5"/>
        <v>2.1765627720703464</v>
      </c>
      <c r="AY21" s="34">
        <f t="shared" si="5"/>
        <v>0</v>
      </c>
      <c r="AZ21" s="34">
        <f t="shared" si="5"/>
        <v>0</v>
      </c>
      <c r="BA21" s="34">
        <f t="shared" si="5"/>
        <v>0</v>
      </c>
      <c r="BB21" s="34">
        <f t="shared" si="5"/>
        <v>0.89624205705476934</v>
      </c>
      <c r="BC21" s="34">
        <f t="shared" si="5"/>
        <v>1.4346584795489434</v>
      </c>
      <c r="BD21" s="34">
        <f t="shared" si="5"/>
        <v>0.933824525033501</v>
      </c>
      <c r="BE21" s="34">
        <f t="shared" si="5"/>
        <v>0.75442090651216132</v>
      </c>
      <c r="BF21" s="34">
        <f t="shared" si="5"/>
        <v>0</v>
      </c>
      <c r="BG21" s="34">
        <f t="shared" si="5"/>
        <v>0</v>
      </c>
      <c r="BH21" s="34">
        <f t="shared" si="5"/>
        <v>0</v>
      </c>
      <c r="BI21" s="34">
        <f t="shared" si="5"/>
        <v>0</v>
      </c>
      <c r="BJ21" s="34">
        <f t="shared" si="5"/>
        <v>0</v>
      </c>
      <c r="BK21" s="34">
        <f>R21*100000/AO21</f>
        <v>1.484230055658627</v>
      </c>
      <c r="BL21" s="34">
        <f t="shared" ref="BL21:BN24" si="6">S21*100000/AP21</f>
        <v>0</v>
      </c>
      <c r="BM21" s="34">
        <f t="shared" si="6"/>
        <v>0</v>
      </c>
      <c r="BN21" s="34">
        <f t="shared" si="6"/>
        <v>0</v>
      </c>
    </row>
    <row r="22" spans="1:86" x14ac:dyDescent="0.25">
      <c r="A22" s="455" t="s">
        <v>49</v>
      </c>
      <c r="B22" s="30">
        <f t="shared" si="0"/>
        <v>3</v>
      </c>
      <c r="C22" s="30"/>
      <c r="D22" s="30"/>
      <c r="E22" s="30">
        <v>1</v>
      </c>
      <c r="F22" s="30"/>
      <c r="G22" s="30"/>
      <c r="H22" s="30"/>
      <c r="I22" s="30"/>
      <c r="J22" s="30"/>
      <c r="K22" s="30">
        <v>2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W22" s="45"/>
      <c r="X22" s="40" t="s">
        <v>49</v>
      </c>
      <c r="Y22" s="42">
        <f t="shared" si="3"/>
        <v>795719</v>
      </c>
      <c r="Z22" s="42">
        <v>113641</v>
      </c>
      <c r="AA22" s="42">
        <v>31653</v>
      </c>
      <c r="AB22" s="42">
        <v>27538</v>
      </c>
      <c r="AC22" s="42">
        <v>15816</v>
      </c>
      <c r="AD22" s="42">
        <v>21169</v>
      </c>
      <c r="AE22" s="42">
        <v>12704</v>
      </c>
      <c r="AF22" s="42">
        <v>67390</v>
      </c>
      <c r="AG22" s="42">
        <v>40547</v>
      </c>
      <c r="AH22" s="42">
        <v>128965</v>
      </c>
      <c r="AI22" s="42">
        <v>75200</v>
      </c>
      <c r="AJ22" s="42">
        <v>21756</v>
      </c>
      <c r="AK22" s="42">
        <v>72106</v>
      </c>
      <c r="AL22" s="42">
        <v>88678</v>
      </c>
      <c r="AM22" s="42">
        <v>17765</v>
      </c>
      <c r="AN22" s="42">
        <v>12548</v>
      </c>
      <c r="AO22" s="42">
        <v>40323</v>
      </c>
      <c r="AP22" s="42">
        <v>6391</v>
      </c>
      <c r="AQ22" s="42">
        <v>818</v>
      </c>
      <c r="AR22" s="42">
        <v>711</v>
      </c>
      <c r="AT22" s="27" t="s">
        <v>49</v>
      </c>
      <c r="AU22" s="34">
        <f t="shared" si="4"/>
        <v>0.3770175149770208</v>
      </c>
      <c r="AV22" s="34">
        <f t="shared" si="5"/>
        <v>0</v>
      </c>
      <c r="AW22" s="34">
        <f t="shared" si="5"/>
        <v>0</v>
      </c>
      <c r="AX22" s="34">
        <f t="shared" si="5"/>
        <v>3.6313457767448618</v>
      </c>
      <c r="AY22" s="34">
        <f t="shared" si="5"/>
        <v>0</v>
      </c>
      <c r="AZ22" s="34">
        <f t="shared" si="5"/>
        <v>0</v>
      </c>
      <c r="BA22" s="34">
        <f t="shared" si="5"/>
        <v>0</v>
      </c>
      <c r="BB22" s="34">
        <f t="shared" si="5"/>
        <v>0</v>
      </c>
      <c r="BC22" s="34">
        <f t="shared" si="5"/>
        <v>0</v>
      </c>
      <c r="BD22" s="34">
        <f t="shared" si="5"/>
        <v>1.5508083588570543</v>
      </c>
      <c r="BE22" s="34">
        <f t="shared" si="5"/>
        <v>0</v>
      </c>
      <c r="BF22" s="34">
        <f t="shared" si="5"/>
        <v>0</v>
      </c>
      <c r="BG22" s="34">
        <f t="shared" si="5"/>
        <v>0</v>
      </c>
      <c r="BH22" s="34">
        <f t="shared" si="5"/>
        <v>0</v>
      </c>
      <c r="BI22" s="34">
        <f t="shared" si="5"/>
        <v>0</v>
      </c>
      <c r="BJ22" s="34">
        <f t="shared" si="5"/>
        <v>0</v>
      </c>
      <c r="BK22" s="34">
        <f>R22*100000/AO22</f>
        <v>0</v>
      </c>
      <c r="BL22" s="34">
        <f t="shared" si="6"/>
        <v>0</v>
      </c>
      <c r="BM22" s="34">
        <f t="shared" si="6"/>
        <v>0</v>
      </c>
      <c r="BN22" s="34">
        <f t="shared" si="6"/>
        <v>0</v>
      </c>
    </row>
    <row r="23" spans="1:86" x14ac:dyDescent="0.25">
      <c r="A23" s="20" t="s">
        <v>50</v>
      </c>
      <c r="B23" s="30">
        <f t="shared" si="0"/>
        <v>3</v>
      </c>
      <c r="C23" s="30"/>
      <c r="D23" s="30"/>
      <c r="E23" s="30">
        <v>1</v>
      </c>
      <c r="F23" s="30"/>
      <c r="G23" s="30"/>
      <c r="H23" s="30"/>
      <c r="I23" s="30"/>
      <c r="J23" s="30"/>
      <c r="K23" s="30">
        <v>0</v>
      </c>
      <c r="L23" s="30">
        <v>1</v>
      </c>
      <c r="M23" s="30"/>
      <c r="N23" s="30"/>
      <c r="O23" s="30">
        <v>1</v>
      </c>
      <c r="P23" s="30"/>
      <c r="Q23" s="30"/>
      <c r="R23" s="30"/>
      <c r="S23" s="30"/>
      <c r="T23" s="30"/>
      <c r="U23" s="30"/>
      <c r="W23" s="45"/>
      <c r="X23" s="40" t="s">
        <v>50</v>
      </c>
      <c r="Y23" s="42">
        <f t="shared" si="3"/>
        <v>652680</v>
      </c>
      <c r="Z23" s="42">
        <v>85115</v>
      </c>
      <c r="AA23" s="42">
        <v>26721</v>
      </c>
      <c r="AB23" s="42">
        <v>22786</v>
      </c>
      <c r="AC23" s="42">
        <v>12256</v>
      </c>
      <c r="AD23" s="42">
        <v>17238</v>
      </c>
      <c r="AE23" s="42">
        <v>10520</v>
      </c>
      <c r="AF23" s="42">
        <v>63108</v>
      </c>
      <c r="AG23" s="42">
        <v>33637</v>
      </c>
      <c r="AH23" s="42">
        <v>106553</v>
      </c>
      <c r="AI23" s="42">
        <v>56633</v>
      </c>
      <c r="AJ23" s="42">
        <v>18878</v>
      </c>
      <c r="AK23" s="42">
        <v>59836</v>
      </c>
      <c r="AL23" s="42">
        <v>75006</v>
      </c>
      <c r="AM23" s="42">
        <v>13270</v>
      </c>
      <c r="AN23" s="42">
        <v>10834</v>
      </c>
      <c r="AO23" s="42">
        <v>33811</v>
      </c>
      <c r="AP23" s="42">
        <v>5404</v>
      </c>
      <c r="AQ23" s="42">
        <v>559</v>
      </c>
      <c r="AR23" s="42">
        <v>515</v>
      </c>
      <c r="AT23" s="27" t="s">
        <v>50</v>
      </c>
      <c r="AU23" s="34">
        <f t="shared" si="4"/>
        <v>0.45964331678617393</v>
      </c>
      <c r="AV23" s="34">
        <f t="shared" si="5"/>
        <v>0</v>
      </c>
      <c r="AW23" s="34">
        <f t="shared" si="5"/>
        <v>0</v>
      </c>
      <c r="AX23" s="34">
        <f t="shared" si="5"/>
        <v>4.3886597033266037</v>
      </c>
      <c r="AY23" s="34">
        <f t="shared" si="5"/>
        <v>0</v>
      </c>
      <c r="AZ23" s="34">
        <f t="shared" si="5"/>
        <v>0</v>
      </c>
      <c r="BA23" s="34">
        <f t="shared" si="5"/>
        <v>0</v>
      </c>
      <c r="BB23" s="34">
        <f t="shared" si="5"/>
        <v>0</v>
      </c>
      <c r="BC23" s="34">
        <f t="shared" si="5"/>
        <v>0</v>
      </c>
      <c r="BD23" s="34">
        <f t="shared" si="5"/>
        <v>0</v>
      </c>
      <c r="BE23" s="34">
        <f t="shared" si="5"/>
        <v>1.7657549485282433</v>
      </c>
      <c r="BF23" s="34">
        <f t="shared" si="5"/>
        <v>0</v>
      </c>
      <c r="BG23" s="34">
        <f t="shared" si="5"/>
        <v>0</v>
      </c>
      <c r="BH23" s="34">
        <f t="shared" si="5"/>
        <v>1.3332266751993174</v>
      </c>
      <c r="BI23" s="34">
        <f t="shared" si="5"/>
        <v>0</v>
      </c>
      <c r="BJ23" s="34">
        <f t="shared" si="5"/>
        <v>0</v>
      </c>
      <c r="BK23" s="34">
        <f>R23*100000/AO23</f>
        <v>0</v>
      </c>
      <c r="BL23" s="34">
        <f t="shared" si="6"/>
        <v>0</v>
      </c>
      <c r="BM23" s="34">
        <f t="shared" si="6"/>
        <v>0</v>
      </c>
      <c r="BN23" s="34">
        <f t="shared" si="6"/>
        <v>0</v>
      </c>
    </row>
    <row r="24" spans="1:86" s="3" customFormat="1" x14ac:dyDescent="0.25">
      <c r="A24" s="19" t="s">
        <v>23</v>
      </c>
      <c r="B24" s="32">
        <f>SUM(B5:B23)</f>
        <v>555</v>
      </c>
      <c r="C24" s="32">
        <f t="shared" ref="C24:U24" si="7">SUM(C5:C23)</f>
        <v>106</v>
      </c>
      <c r="D24" s="32">
        <f t="shared" si="7"/>
        <v>12</v>
      </c>
      <c r="E24" s="32">
        <f t="shared" si="7"/>
        <v>16</v>
      </c>
      <c r="F24" s="32">
        <f t="shared" si="7"/>
        <v>16</v>
      </c>
      <c r="G24" s="32">
        <f t="shared" si="7"/>
        <v>16</v>
      </c>
      <c r="H24" s="32">
        <f t="shared" si="7"/>
        <v>24</v>
      </c>
      <c r="I24" s="32">
        <f t="shared" si="7"/>
        <v>18</v>
      </c>
      <c r="J24" s="32">
        <f t="shared" si="7"/>
        <v>20</v>
      </c>
      <c r="K24" s="32">
        <f t="shared" si="7"/>
        <v>89</v>
      </c>
      <c r="L24" s="32">
        <f t="shared" si="7"/>
        <v>65</v>
      </c>
      <c r="M24" s="32">
        <f t="shared" si="7"/>
        <v>8</v>
      </c>
      <c r="N24" s="32">
        <f t="shared" si="7"/>
        <v>39</v>
      </c>
      <c r="O24" s="32">
        <f t="shared" si="7"/>
        <v>45</v>
      </c>
      <c r="P24" s="32">
        <f t="shared" si="7"/>
        <v>20</v>
      </c>
      <c r="Q24" s="32">
        <f t="shared" si="7"/>
        <v>7</v>
      </c>
      <c r="R24" s="32">
        <f t="shared" si="7"/>
        <v>50</v>
      </c>
      <c r="S24" s="32">
        <f t="shared" si="7"/>
        <v>3</v>
      </c>
      <c r="T24" s="32">
        <f t="shared" si="7"/>
        <v>1</v>
      </c>
      <c r="U24" s="32">
        <f t="shared" si="7"/>
        <v>0</v>
      </c>
      <c r="V24" s="5"/>
      <c r="W24" s="45"/>
      <c r="X24" s="37" t="s">
        <v>51</v>
      </c>
      <c r="Y24" s="39">
        <f>SUM(Y5:Y23)</f>
        <v>40369688</v>
      </c>
      <c r="Z24" s="39">
        <f t="shared" ref="Z24:AR24" si="8">SUM(Z5:Z23)</f>
        <v>7264830</v>
      </c>
      <c r="AA24" s="39">
        <f t="shared" si="8"/>
        <v>1199517</v>
      </c>
      <c r="AB24" s="39">
        <f t="shared" si="8"/>
        <v>1069745</v>
      </c>
      <c r="AC24" s="39">
        <f t="shared" si="8"/>
        <v>810525</v>
      </c>
      <c r="AD24" s="39">
        <f t="shared" si="8"/>
        <v>1648964</v>
      </c>
      <c r="AE24" s="39">
        <f t="shared" si="8"/>
        <v>533042</v>
      </c>
      <c r="AF24" s="39">
        <f t="shared" si="8"/>
        <v>2477492</v>
      </c>
      <c r="AG24" s="39">
        <f t="shared" si="8"/>
        <v>1737390</v>
      </c>
      <c r="AH24" s="39">
        <f t="shared" si="8"/>
        <v>6268279</v>
      </c>
      <c r="AI24" s="39">
        <f t="shared" si="8"/>
        <v>4088155</v>
      </c>
      <c r="AJ24" s="39">
        <f t="shared" si="8"/>
        <v>1060196</v>
      </c>
      <c r="AK24" s="39">
        <f t="shared" si="8"/>
        <v>2704112</v>
      </c>
      <c r="AL24" s="39">
        <f t="shared" si="8"/>
        <v>5305596</v>
      </c>
      <c r="AM24" s="39">
        <f t="shared" si="8"/>
        <v>1161773</v>
      </c>
      <c r="AN24" s="39">
        <f t="shared" si="8"/>
        <v>546613</v>
      </c>
      <c r="AO24" s="39">
        <f t="shared" si="8"/>
        <v>2085234</v>
      </c>
      <c r="AP24" s="39">
        <f t="shared" si="8"/>
        <v>273169</v>
      </c>
      <c r="AQ24" s="39">
        <f t="shared" si="8"/>
        <v>70676</v>
      </c>
      <c r="AR24" s="39">
        <f t="shared" si="8"/>
        <v>64380</v>
      </c>
      <c r="AT24" s="29" t="s">
        <v>23</v>
      </c>
      <c r="AU24" s="35">
        <f t="shared" si="4"/>
        <v>1.3747938800022432</v>
      </c>
      <c r="AV24" s="35">
        <f t="shared" si="5"/>
        <v>1.4590843832546667</v>
      </c>
      <c r="AW24" s="35">
        <f t="shared" si="5"/>
        <v>1.0004026620714839</v>
      </c>
      <c r="AX24" s="35">
        <f t="shared" si="5"/>
        <v>1.4956835507527495</v>
      </c>
      <c r="AY24" s="35">
        <f t="shared" si="5"/>
        <v>1.9740291786187965</v>
      </c>
      <c r="AZ24" s="35">
        <f t="shared" si="5"/>
        <v>0.97030620438044735</v>
      </c>
      <c r="BA24" s="35">
        <f t="shared" si="5"/>
        <v>4.5024594684846599</v>
      </c>
      <c r="BB24" s="35">
        <f t="shared" si="5"/>
        <v>0.72654119569306375</v>
      </c>
      <c r="BC24" s="35">
        <f t="shared" si="5"/>
        <v>1.1511520153793908</v>
      </c>
      <c r="BD24" s="35">
        <f t="shared" si="5"/>
        <v>1.4198474573323874</v>
      </c>
      <c r="BE24" s="35">
        <f t="shared" si="5"/>
        <v>1.5899592848118527</v>
      </c>
      <c r="BF24" s="35">
        <f t="shared" si="5"/>
        <v>0.75457745548936239</v>
      </c>
      <c r="BG24" s="35">
        <f t="shared" si="5"/>
        <v>1.4422479542267479</v>
      </c>
      <c r="BH24" s="35">
        <f t="shared" si="5"/>
        <v>0.84816107370406646</v>
      </c>
      <c r="BI24" s="35">
        <f t="shared" si="5"/>
        <v>1.7215066970914283</v>
      </c>
      <c r="BJ24" s="35">
        <f t="shared" si="5"/>
        <v>1.2806135236446992</v>
      </c>
      <c r="BK24" s="35">
        <f>R24*100000/AO24</f>
        <v>2.3978124277659005</v>
      </c>
      <c r="BL24" s="35">
        <f t="shared" si="6"/>
        <v>1.0982212476525521</v>
      </c>
      <c r="BM24" s="35">
        <f t="shared" si="6"/>
        <v>1.4149074650517857</v>
      </c>
      <c r="BN24" s="35">
        <f t="shared" si="6"/>
        <v>0</v>
      </c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s="6" customFormat="1" x14ac:dyDescent="0.25">
      <c r="A25" s="21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>
        <v>20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46"/>
      <c r="X25" s="1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7" spans="1:86" x14ac:dyDescent="0.25">
      <c r="A27" s="31" t="s">
        <v>63</v>
      </c>
      <c r="AT27" s="36" t="s">
        <v>64</v>
      </c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</row>
    <row r="28" spans="1:86" ht="19.5" customHeight="1" x14ac:dyDescent="0.25">
      <c r="A28" s="19" t="s">
        <v>25</v>
      </c>
      <c r="B28" s="12" t="s">
        <v>1</v>
      </c>
      <c r="C28" s="12" t="s">
        <v>2</v>
      </c>
      <c r="D28" s="12" t="s">
        <v>3</v>
      </c>
      <c r="E28" s="12" t="s">
        <v>52</v>
      </c>
      <c r="F28" s="12" t="s">
        <v>53</v>
      </c>
      <c r="G28" s="12" t="s">
        <v>4</v>
      </c>
      <c r="H28" s="12" t="s">
        <v>7</v>
      </c>
      <c r="I28" s="12" t="s">
        <v>54</v>
      </c>
      <c r="J28" s="12" t="s">
        <v>55</v>
      </c>
      <c r="K28" s="12" t="s">
        <v>5</v>
      </c>
      <c r="L28" s="12" t="s">
        <v>56</v>
      </c>
      <c r="M28" s="12" t="s">
        <v>8</v>
      </c>
      <c r="N28" s="12" t="s">
        <v>9</v>
      </c>
      <c r="O28" s="12" t="s">
        <v>57</v>
      </c>
      <c r="P28" s="12" t="s">
        <v>58</v>
      </c>
      <c r="Q28" s="12" t="s">
        <v>59</v>
      </c>
      <c r="R28" s="12" t="s">
        <v>60</v>
      </c>
      <c r="S28" s="12" t="s">
        <v>61</v>
      </c>
      <c r="T28" s="12" t="s">
        <v>6</v>
      </c>
      <c r="U28" s="12" t="s">
        <v>28</v>
      </c>
      <c r="W28" s="44" t="str">
        <f>A28</f>
        <v>AÑO 2000</v>
      </c>
      <c r="X28" s="38" t="s">
        <v>62</v>
      </c>
      <c r="Y28" s="24" t="s">
        <v>51</v>
      </c>
      <c r="Z28" s="24" t="s">
        <v>2</v>
      </c>
      <c r="AA28" s="24" t="s">
        <v>3</v>
      </c>
      <c r="AB28" s="24" t="s">
        <v>52</v>
      </c>
      <c r="AC28" s="24" t="s">
        <v>53</v>
      </c>
      <c r="AD28" s="24" t="s">
        <v>4</v>
      </c>
      <c r="AE28" s="24" t="s">
        <v>7</v>
      </c>
      <c r="AF28" s="24" t="s">
        <v>54</v>
      </c>
      <c r="AG28" s="24" t="s">
        <v>55</v>
      </c>
      <c r="AH28" s="24" t="s">
        <v>5</v>
      </c>
      <c r="AI28" s="24" t="s">
        <v>56</v>
      </c>
      <c r="AJ28" s="24" t="s">
        <v>8</v>
      </c>
      <c r="AK28" s="24" t="s">
        <v>9</v>
      </c>
      <c r="AL28" s="24" t="s">
        <v>57</v>
      </c>
      <c r="AM28" s="24" t="s">
        <v>58</v>
      </c>
      <c r="AN28" s="24" t="s">
        <v>59</v>
      </c>
      <c r="AO28" s="24" t="s">
        <v>60</v>
      </c>
      <c r="AP28" s="24" t="s">
        <v>61</v>
      </c>
      <c r="AQ28" s="24" t="s">
        <v>6</v>
      </c>
      <c r="AR28" s="24" t="s">
        <v>28</v>
      </c>
      <c r="AT28" s="25" t="str">
        <f>W28</f>
        <v>AÑO 2000</v>
      </c>
      <c r="AU28" s="26" t="s">
        <v>1</v>
      </c>
      <c r="AV28" s="26" t="s">
        <v>2</v>
      </c>
      <c r="AW28" s="26" t="s">
        <v>3</v>
      </c>
      <c r="AX28" s="26" t="s">
        <v>52</v>
      </c>
      <c r="AY28" s="26" t="s">
        <v>53</v>
      </c>
      <c r="AZ28" s="26" t="s">
        <v>4</v>
      </c>
      <c r="BA28" s="26" t="s">
        <v>7</v>
      </c>
      <c r="BB28" s="26" t="s">
        <v>54</v>
      </c>
      <c r="BC28" s="26" t="s">
        <v>55</v>
      </c>
      <c r="BD28" s="26" t="s">
        <v>5</v>
      </c>
      <c r="BE28" s="26" t="s">
        <v>56</v>
      </c>
      <c r="BF28" s="26" t="s">
        <v>8</v>
      </c>
      <c r="BG28" s="26" t="s">
        <v>9</v>
      </c>
      <c r="BH28" s="26" t="s">
        <v>57</v>
      </c>
      <c r="BI28" s="26" t="s">
        <v>58</v>
      </c>
      <c r="BJ28" s="26" t="s">
        <v>59</v>
      </c>
      <c r="BK28" s="26" t="s">
        <v>60</v>
      </c>
      <c r="BL28" s="26" t="s">
        <v>61</v>
      </c>
      <c r="BM28" s="26" t="s">
        <v>6</v>
      </c>
      <c r="BN28" s="26" t="s">
        <v>28</v>
      </c>
    </row>
    <row r="29" spans="1:86" x14ac:dyDescent="0.25">
      <c r="A29" s="20" t="s">
        <v>45</v>
      </c>
      <c r="B29" s="30">
        <f t="shared" ref="B29:B47" si="9">SUM(C29+D29+E29+F29+G29+K29+T29+J29+H29+I29+M29+N29+O29+P29+Q29+R29+S29+L29)</f>
        <v>85</v>
      </c>
      <c r="C29" s="30">
        <v>26</v>
      </c>
      <c r="D29" s="30">
        <v>4</v>
      </c>
      <c r="E29" s="30">
        <v>5</v>
      </c>
      <c r="F29" s="30">
        <v>1</v>
      </c>
      <c r="G29" s="30">
        <v>4</v>
      </c>
      <c r="H29" s="30">
        <v>4</v>
      </c>
      <c r="I29" s="30">
        <v>1</v>
      </c>
      <c r="J29" s="30">
        <v>1</v>
      </c>
      <c r="K29" s="30"/>
      <c r="L29" s="30">
        <v>11</v>
      </c>
      <c r="M29" s="30">
        <v>2</v>
      </c>
      <c r="N29" s="30">
        <v>11</v>
      </c>
      <c r="O29" s="30"/>
      <c r="P29" s="30">
        <v>2</v>
      </c>
      <c r="Q29" s="30">
        <v>2</v>
      </c>
      <c r="R29" s="30">
        <v>9</v>
      </c>
      <c r="S29" s="30">
        <v>2</v>
      </c>
      <c r="T29" s="30"/>
      <c r="U29" s="30"/>
      <c r="X29" s="37" t="s">
        <v>45</v>
      </c>
      <c r="Y29" s="42">
        <f>SUM(Z29:AR29)</f>
        <v>384770</v>
      </c>
      <c r="Z29" s="42">
        <v>79087</v>
      </c>
      <c r="AA29" s="42">
        <v>9703</v>
      </c>
      <c r="AB29" s="42">
        <v>6572</v>
      </c>
      <c r="AC29" s="42">
        <v>8716</v>
      </c>
      <c r="AD29" s="42">
        <v>18332</v>
      </c>
      <c r="AE29" s="42">
        <v>4158</v>
      </c>
      <c r="AF29" s="42">
        <v>17730</v>
      </c>
      <c r="AG29" s="42">
        <v>16849</v>
      </c>
      <c r="AH29" s="42">
        <v>61324</v>
      </c>
      <c r="AI29" s="42">
        <v>39382</v>
      </c>
      <c r="AJ29" s="42">
        <v>10109</v>
      </c>
      <c r="AK29" s="42">
        <v>18912</v>
      </c>
      <c r="AL29" s="42">
        <v>53761</v>
      </c>
      <c r="AM29" s="42">
        <v>13351</v>
      </c>
      <c r="AN29" s="42">
        <v>5211</v>
      </c>
      <c r="AO29" s="42">
        <v>17250</v>
      </c>
      <c r="AP29" s="42">
        <v>2355</v>
      </c>
      <c r="AQ29" s="42">
        <v>968</v>
      </c>
      <c r="AR29" s="42">
        <v>1000</v>
      </c>
      <c r="AT29" s="27" t="s">
        <v>45</v>
      </c>
      <c r="AU29" s="34">
        <f>B29*100000/Y29</f>
        <v>22.091119370013256</v>
      </c>
      <c r="AV29" s="34">
        <f t="shared" ref="AV29:BK44" si="10">C29*100000/Z29</f>
        <v>32.875188084008748</v>
      </c>
      <c r="AW29" s="34">
        <f t="shared" si="10"/>
        <v>41.224363598886946</v>
      </c>
      <c r="AX29" s="34">
        <f t="shared" si="10"/>
        <v>76.080340839926961</v>
      </c>
      <c r="AY29" s="34">
        <f t="shared" si="10"/>
        <v>11.473152822395594</v>
      </c>
      <c r="AZ29" s="34">
        <f t="shared" si="10"/>
        <v>21.819768710451669</v>
      </c>
      <c r="BA29" s="34">
        <f t="shared" si="10"/>
        <v>96.200096200096198</v>
      </c>
      <c r="BB29" s="34">
        <f t="shared" si="10"/>
        <v>5.6401579244218842</v>
      </c>
      <c r="BC29" s="34">
        <f t="shared" si="10"/>
        <v>5.9350703305834172</v>
      </c>
      <c r="BD29" s="34">
        <f t="shared" si="10"/>
        <v>0</v>
      </c>
      <c r="BE29" s="34">
        <f t="shared" si="10"/>
        <v>27.931542328982783</v>
      </c>
      <c r="BF29" s="34">
        <f t="shared" si="10"/>
        <v>19.784350578692255</v>
      </c>
      <c r="BG29" s="34">
        <f t="shared" si="10"/>
        <v>58.16412859560068</v>
      </c>
      <c r="BH29" s="34">
        <f t="shared" si="10"/>
        <v>0</v>
      </c>
      <c r="BI29" s="34">
        <f t="shared" si="10"/>
        <v>14.980151299528126</v>
      </c>
      <c r="BJ29" s="34">
        <f t="shared" si="10"/>
        <v>38.380349261178274</v>
      </c>
      <c r="BK29" s="34">
        <f t="shared" si="10"/>
        <v>52.173913043478258</v>
      </c>
      <c r="BL29" s="34">
        <f t="shared" ref="BL29:BN44" si="11">S29*100000/AP29</f>
        <v>84.925690021231418</v>
      </c>
      <c r="BM29" s="34">
        <f t="shared" si="11"/>
        <v>0</v>
      </c>
      <c r="BN29" s="34">
        <f t="shared" si="11"/>
        <v>0</v>
      </c>
    </row>
    <row r="30" spans="1:86" x14ac:dyDescent="0.25">
      <c r="A30" s="20" t="s">
        <v>46</v>
      </c>
      <c r="B30" s="30">
        <f t="shared" si="9"/>
        <v>155</v>
      </c>
      <c r="C30" s="30">
        <v>33</v>
      </c>
      <c r="D30" s="30">
        <v>6</v>
      </c>
      <c r="E30" s="30"/>
      <c r="F30" s="30">
        <v>6</v>
      </c>
      <c r="G30" s="30">
        <v>1</v>
      </c>
      <c r="H30" s="30">
        <v>4</v>
      </c>
      <c r="I30" s="30">
        <v>5</v>
      </c>
      <c r="J30" s="30">
        <v>2</v>
      </c>
      <c r="K30" s="30">
        <v>22</v>
      </c>
      <c r="L30" s="30">
        <v>18</v>
      </c>
      <c r="M30" s="30">
        <v>6</v>
      </c>
      <c r="N30" s="30">
        <v>15</v>
      </c>
      <c r="O30" s="30">
        <v>18</v>
      </c>
      <c r="P30" s="30">
        <v>6</v>
      </c>
      <c r="Q30" s="30">
        <v>1</v>
      </c>
      <c r="R30" s="30">
        <v>9</v>
      </c>
      <c r="S30" s="30">
        <v>2</v>
      </c>
      <c r="T30" s="30">
        <v>1</v>
      </c>
      <c r="U30" s="30"/>
      <c r="W30" s="45"/>
      <c r="X30" s="37" t="s">
        <v>46</v>
      </c>
      <c r="Y30" s="42">
        <f t="shared" ref="Y30:Y47" si="12">SUM(Z30:AR30)</f>
        <v>1473375</v>
      </c>
      <c r="Z30" s="42">
        <v>310313</v>
      </c>
      <c r="AA30" s="42">
        <v>37964</v>
      </c>
      <c r="AB30" s="42">
        <v>25677</v>
      </c>
      <c r="AC30" s="42">
        <v>33107</v>
      </c>
      <c r="AD30" s="42">
        <v>68720</v>
      </c>
      <c r="AE30" s="42">
        <v>15587</v>
      </c>
      <c r="AF30" s="42">
        <v>70270</v>
      </c>
      <c r="AG30" s="42">
        <v>68167</v>
      </c>
      <c r="AH30" s="42">
        <v>226548</v>
      </c>
      <c r="AI30" s="42">
        <v>151425</v>
      </c>
      <c r="AJ30" s="42">
        <v>41107</v>
      </c>
      <c r="AK30" s="42">
        <v>74422</v>
      </c>
      <c r="AL30" s="42">
        <v>196562</v>
      </c>
      <c r="AM30" s="42">
        <v>52183</v>
      </c>
      <c r="AN30" s="42">
        <v>20212</v>
      </c>
      <c r="AO30" s="42">
        <v>64296</v>
      </c>
      <c r="AP30" s="42">
        <v>8976</v>
      </c>
      <c r="AQ30" s="42">
        <v>3817</v>
      </c>
      <c r="AR30" s="42">
        <v>4022</v>
      </c>
      <c r="AT30" s="27" t="s">
        <v>46</v>
      </c>
      <c r="AU30" s="34">
        <f t="shared" ref="AU30:AU48" si="13">B30*100000/Y30</f>
        <v>10.520064477814541</v>
      </c>
      <c r="AV30" s="34">
        <f t="shared" si="10"/>
        <v>10.634423952589804</v>
      </c>
      <c r="AW30" s="34">
        <f t="shared" si="10"/>
        <v>15.804446317564008</v>
      </c>
      <c r="AX30" s="34">
        <f t="shared" si="10"/>
        <v>0</v>
      </c>
      <c r="AY30" s="34">
        <f t="shared" si="10"/>
        <v>18.123055547165251</v>
      </c>
      <c r="AZ30" s="34">
        <f t="shared" si="10"/>
        <v>1.4551804423748544</v>
      </c>
      <c r="BA30" s="34">
        <f t="shared" si="10"/>
        <v>25.662410983511901</v>
      </c>
      <c r="BB30" s="34">
        <f t="shared" si="10"/>
        <v>7.1154119823537787</v>
      </c>
      <c r="BC30" s="34">
        <f t="shared" si="10"/>
        <v>2.933970983026978</v>
      </c>
      <c r="BD30" s="34">
        <f t="shared" si="10"/>
        <v>9.7109663294312902</v>
      </c>
      <c r="BE30" s="34">
        <f t="shared" si="10"/>
        <v>11.887072808320951</v>
      </c>
      <c r="BF30" s="34">
        <f t="shared" si="10"/>
        <v>14.596054200014596</v>
      </c>
      <c r="BG30" s="34">
        <f t="shared" si="10"/>
        <v>20.155330413049903</v>
      </c>
      <c r="BH30" s="34">
        <f t="shared" si="10"/>
        <v>9.157415980708377</v>
      </c>
      <c r="BI30" s="34">
        <f t="shared" si="10"/>
        <v>11.497997432113907</v>
      </c>
      <c r="BJ30" s="34">
        <f t="shared" si="10"/>
        <v>4.9475559073817532</v>
      </c>
      <c r="BK30" s="34">
        <f t="shared" si="10"/>
        <v>13.997760358342665</v>
      </c>
      <c r="BL30" s="34">
        <f t="shared" si="11"/>
        <v>22.281639928698752</v>
      </c>
      <c r="BM30" s="34">
        <f t="shared" si="11"/>
        <v>26.198585276395075</v>
      </c>
      <c r="BN30" s="34">
        <f t="shared" si="11"/>
        <v>0</v>
      </c>
    </row>
    <row r="31" spans="1:86" x14ac:dyDescent="0.25">
      <c r="A31" s="20" t="s">
        <v>47</v>
      </c>
      <c r="B31" s="30">
        <f t="shared" si="9"/>
        <v>85</v>
      </c>
      <c r="C31" s="30">
        <v>10</v>
      </c>
      <c r="D31" s="30">
        <v>3</v>
      </c>
      <c r="E31" s="30">
        <v>2</v>
      </c>
      <c r="F31" s="30"/>
      <c r="G31" s="30">
        <v>3</v>
      </c>
      <c r="H31" s="30">
        <v>4</v>
      </c>
      <c r="I31" s="30">
        <v>2</v>
      </c>
      <c r="J31" s="30">
        <v>1</v>
      </c>
      <c r="K31" s="30">
        <v>12</v>
      </c>
      <c r="L31" s="30">
        <v>12</v>
      </c>
      <c r="M31" s="30">
        <v>4</v>
      </c>
      <c r="N31" s="30">
        <v>14</v>
      </c>
      <c r="O31" s="30">
        <v>4</v>
      </c>
      <c r="P31" s="30">
        <v>3</v>
      </c>
      <c r="Q31" s="30">
        <v>1</v>
      </c>
      <c r="R31" s="30">
        <v>10</v>
      </c>
      <c r="S31" s="30"/>
      <c r="T31" s="30"/>
      <c r="U31" s="30"/>
      <c r="W31" s="45"/>
      <c r="X31" s="37" t="s">
        <v>47</v>
      </c>
      <c r="Y31" s="42">
        <f t="shared" si="12"/>
        <v>1953984</v>
      </c>
      <c r="Z31" s="42">
        <v>430353</v>
      </c>
      <c r="AA31" s="42">
        <v>49873</v>
      </c>
      <c r="AB31" s="42">
        <v>35614</v>
      </c>
      <c r="AC31" s="42">
        <v>42635</v>
      </c>
      <c r="AD31" s="42">
        <v>90846</v>
      </c>
      <c r="AE31" s="42">
        <v>21213</v>
      </c>
      <c r="AF31" s="42">
        <v>98192</v>
      </c>
      <c r="AG31" s="42">
        <v>95408</v>
      </c>
      <c r="AH31" s="42">
        <v>281203</v>
      </c>
      <c r="AI31" s="42">
        <v>200598</v>
      </c>
      <c r="AJ31" s="42">
        <v>59379</v>
      </c>
      <c r="AK31" s="42">
        <v>107061</v>
      </c>
      <c r="AL31" s="42">
        <v>249291</v>
      </c>
      <c r="AM31" s="42">
        <v>68116</v>
      </c>
      <c r="AN31" s="42">
        <v>24162</v>
      </c>
      <c r="AO31" s="42">
        <v>78450</v>
      </c>
      <c r="AP31" s="42">
        <v>11546</v>
      </c>
      <c r="AQ31" s="42">
        <v>4987</v>
      </c>
      <c r="AR31" s="42">
        <v>5057</v>
      </c>
      <c r="AT31" s="27" t="s">
        <v>47</v>
      </c>
      <c r="AU31" s="34">
        <f t="shared" si="13"/>
        <v>4.3500867970259733</v>
      </c>
      <c r="AV31" s="34">
        <f t="shared" si="10"/>
        <v>2.3236738212583625</v>
      </c>
      <c r="AW31" s="34">
        <f t="shared" si="10"/>
        <v>6.0152788081727584</v>
      </c>
      <c r="AX31" s="34">
        <f t="shared" si="10"/>
        <v>5.6157690795754478</v>
      </c>
      <c r="AY31" s="34">
        <f t="shared" si="10"/>
        <v>0</v>
      </c>
      <c r="AZ31" s="34">
        <f t="shared" si="10"/>
        <v>3.302291790502609</v>
      </c>
      <c r="BA31" s="34">
        <f t="shared" si="10"/>
        <v>18.856361665016735</v>
      </c>
      <c r="BB31" s="34">
        <f t="shared" si="10"/>
        <v>2.0368258106566728</v>
      </c>
      <c r="BC31" s="34">
        <f t="shared" si="10"/>
        <v>1.0481301358376656</v>
      </c>
      <c r="BD31" s="34">
        <f t="shared" si="10"/>
        <v>4.2673797932454489</v>
      </c>
      <c r="BE31" s="34">
        <f t="shared" si="10"/>
        <v>5.9821134806927283</v>
      </c>
      <c r="BF31" s="34">
        <f t="shared" si="10"/>
        <v>6.7363882854207713</v>
      </c>
      <c r="BG31" s="34">
        <f t="shared" si="10"/>
        <v>13.07665723279252</v>
      </c>
      <c r="BH31" s="34">
        <f t="shared" si="10"/>
        <v>1.6045505052328404</v>
      </c>
      <c r="BI31" s="34">
        <f t="shared" si="10"/>
        <v>4.404251570849727</v>
      </c>
      <c r="BJ31" s="34">
        <f t="shared" si="10"/>
        <v>4.1387302375631156</v>
      </c>
      <c r="BK31" s="34">
        <f t="shared" si="10"/>
        <v>12.746972594008923</v>
      </c>
      <c r="BL31" s="34">
        <f t="shared" si="11"/>
        <v>0</v>
      </c>
      <c r="BM31" s="34">
        <f t="shared" si="11"/>
        <v>0</v>
      </c>
      <c r="BN31" s="34">
        <f t="shared" si="11"/>
        <v>0</v>
      </c>
    </row>
    <row r="32" spans="1:86" x14ac:dyDescent="0.25">
      <c r="A32" s="20" t="s">
        <v>10</v>
      </c>
      <c r="B32" s="30">
        <f t="shared" si="9"/>
        <v>48</v>
      </c>
      <c r="C32" s="30">
        <v>3</v>
      </c>
      <c r="D32" s="30">
        <v>3</v>
      </c>
      <c r="E32" s="30">
        <v>3</v>
      </c>
      <c r="F32" s="30"/>
      <c r="G32" s="30">
        <v>1</v>
      </c>
      <c r="H32" s="30">
        <v>3</v>
      </c>
      <c r="I32" s="30">
        <v>3</v>
      </c>
      <c r="J32" s="30">
        <v>1</v>
      </c>
      <c r="K32" s="30">
        <v>7</v>
      </c>
      <c r="L32" s="30">
        <v>10</v>
      </c>
      <c r="M32" s="30">
        <v>1</v>
      </c>
      <c r="N32" s="30">
        <v>8</v>
      </c>
      <c r="O32" s="30">
        <v>4</v>
      </c>
      <c r="P32" s="30"/>
      <c r="Q32" s="30"/>
      <c r="R32" s="30">
        <v>1</v>
      </c>
      <c r="S32" s="30"/>
      <c r="T32" s="30"/>
      <c r="U32" s="30"/>
      <c r="W32" s="45"/>
      <c r="X32" s="37" t="s">
        <v>10</v>
      </c>
      <c r="Y32" s="42">
        <f t="shared" si="12"/>
        <v>2152902</v>
      </c>
      <c r="Z32" s="42">
        <v>469114</v>
      </c>
      <c r="AA32" s="42">
        <v>54875</v>
      </c>
      <c r="AB32" s="42">
        <v>44896</v>
      </c>
      <c r="AC32" s="42">
        <v>44825</v>
      </c>
      <c r="AD32" s="42">
        <v>101782</v>
      </c>
      <c r="AE32" s="42">
        <v>25695</v>
      </c>
      <c r="AF32" s="42">
        <v>116732</v>
      </c>
      <c r="AG32" s="42">
        <v>102764</v>
      </c>
      <c r="AH32" s="42">
        <v>298164</v>
      </c>
      <c r="AI32" s="42">
        <v>219580</v>
      </c>
      <c r="AJ32" s="42">
        <v>66836</v>
      </c>
      <c r="AK32" s="42">
        <v>128716</v>
      </c>
      <c r="AL32" s="42">
        <v>269002</v>
      </c>
      <c r="AM32" s="42">
        <v>72338</v>
      </c>
      <c r="AN32" s="42">
        <v>25486</v>
      </c>
      <c r="AO32" s="42">
        <v>89156</v>
      </c>
      <c r="AP32" s="42">
        <v>13073</v>
      </c>
      <c r="AQ32" s="42">
        <v>5060</v>
      </c>
      <c r="AR32" s="42">
        <v>4808</v>
      </c>
      <c r="AT32" s="28" t="s">
        <v>10</v>
      </c>
      <c r="AU32" s="34">
        <f t="shared" si="13"/>
        <v>2.2295487671988785</v>
      </c>
      <c r="AV32" s="34">
        <f t="shared" si="10"/>
        <v>0.6395034042897888</v>
      </c>
      <c r="AW32" s="34">
        <f t="shared" si="10"/>
        <v>5.4669703872437356</v>
      </c>
      <c r="AX32" s="34">
        <f t="shared" si="10"/>
        <v>6.6821097647897361</v>
      </c>
      <c r="AY32" s="34">
        <f t="shared" si="10"/>
        <v>0</v>
      </c>
      <c r="AZ32" s="34">
        <f t="shared" si="10"/>
        <v>0.98249199269025955</v>
      </c>
      <c r="BA32" s="34">
        <f t="shared" si="10"/>
        <v>11.675423234092236</v>
      </c>
      <c r="BB32" s="34">
        <f t="shared" si="10"/>
        <v>2.5699893773772402</v>
      </c>
      <c r="BC32" s="34">
        <f t="shared" si="10"/>
        <v>0.97310342143162976</v>
      </c>
      <c r="BD32" s="34">
        <f t="shared" si="10"/>
        <v>2.347701265075596</v>
      </c>
      <c r="BE32" s="34">
        <f t="shared" si="10"/>
        <v>4.5541488295837507</v>
      </c>
      <c r="BF32" s="34">
        <f t="shared" si="10"/>
        <v>1.4961996528816806</v>
      </c>
      <c r="BG32" s="34">
        <f t="shared" si="10"/>
        <v>6.2152335374001675</v>
      </c>
      <c r="BH32" s="34">
        <f t="shared" si="10"/>
        <v>1.4869777919866767</v>
      </c>
      <c r="BI32" s="34">
        <f t="shared" si="10"/>
        <v>0</v>
      </c>
      <c r="BJ32" s="34">
        <f t="shared" si="10"/>
        <v>0</v>
      </c>
      <c r="BK32" s="34">
        <f t="shared" si="10"/>
        <v>1.1216295033424559</v>
      </c>
      <c r="BL32" s="34">
        <f t="shared" si="11"/>
        <v>0</v>
      </c>
      <c r="BM32" s="34">
        <f t="shared" si="11"/>
        <v>0</v>
      </c>
      <c r="BN32" s="34">
        <f t="shared" si="11"/>
        <v>0</v>
      </c>
    </row>
    <row r="33" spans="1:86" x14ac:dyDescent="0.25">
      <c r="A33" s="20" t="s">
        <v>11</v>
      </c>
      <c r="B33" s="30">
        <f t="shared" si="9"/>
        <v>57</v>
      </c>
      <c r="C33" s="30">
        <v>7</v>
      </c>
      <c r="D33" s="30">
        <v>2</v>
      </c>
      <c r="E33" s="30">
        <v>3</v>
      </c>
      <c r="F33" s="30">
        <v>2</v>
      </c>
      <c r="G33" s="30">
        <v>2</v>
      </c>
      <c r="H33" s="30">
        <v>8</v>
      </c>
      <c r="I33" s="30">
        <v>4</v>
      </c>
      <c r="J33" s="30">
        <v>3</v>
      </c>
      <c r="K33" s="30">
        <v>8</v>
      </c>
      <c r="L33" s="30">
        <v>6</v>
      </c>
      <c r="M33" s="30">
        <v>1</v>
      </c>
      <c r="N33" s="30"/>
      <c r="O33" s="30">
        <v>8</v>
      </c>
      <c r="P33" s="30"/>
      <c r="Q33" s="30">
        <v>1</v>
      </c>
      <c r="R33" s="30">
        <v>2</v>
      </c>
      <c r="S33" s="30"/>
      <c r="T33" s="30"/>
      <c r="U33" s="30"/>
      <c r="W33" s="45"/>
      <c r="X33" s="37" t="s">
        <v>11</v>
      </c>
      <c r="Y33" s="42">
        <f t="shared" si="12"/>
        <v>2627574</v>
      </c>
      <c r="Z33" s="42">
        <v>545914</v>
      </c>
      <c r="AA33" s="42">
        <v>66964</v>
      </c>
      <c r="AB33" s="42">
        <v>61513</v>
      </c>
      <c r="AC33" s="42">
        <v>51728</v>
      </c>
      <c r="AD33" s="42">
        <v>119352</v>
      </c>
      <c r="AE33" s="42">
        <v>33960</v>
      </c>
      <c r="AF33" s="42">
        <v>146327</v>
      </c>
      <c r="AG33" s="42">
        <v>113701</v>
      </c>
      <c r="AH33" s="42">
        <v>372219</v>
      </c>
      <c r="AI33" s="42">
        <v>268269</v>
      </c>
      <c r="AJ33" s="42">
        <v>73609</v>
      </c>
      <c r="AK33" s="42">
        <v>171463</v>
      </c>
      <c r="AL33" s="42">
        <v>338867</v>
      </c>
      <c r="AM33" s="42">
        <v>86697</v>
      </c>
      <c r="AN33" s="42">
        <v>31908</v>
      </c>
      <c r="AO33" s="42">
        <v>118049</v>
      </c>
      <c r="AP33" s="42">
        <v>16123</v>
      </c>
      <c r="AQ33" s="42">
        <v>5545</v>
      </c>
      <c r="AR33" s="42">
        <v>5366</v>
      </c>
      <c r="AT33" s="27" t="s">
        <v>11</v>
      </c>
      <c r="AU33" s="34">
        <f t="shared" si="13"/>
        <v>2.1693014164396511</v>
      </c>
      <c r="AV33" s="34">
        <f t="shared" si="10"/>
        <v>1.282253248680195</v>
      </c>
      <c r="AW33" s="34">
        <f t="shared" si="10"/>
        <v>2.9866794098321487</v>
      </c>
      <c r="AX33" s="34">
        <f t="shared" si="10"/>
        <v>4.8770178661421166</v>
      </c>
      <c r="AY33" s="34">
        <f t="shared" si="10"/>
        <v>3.8663779771110423</v>
      </c>
      <c r="AZ33" s="34">
        <f t="shared" si="10"/>
        <v>1.675715530531537</v>
      </c>
      <c r="BA33" s="34">
        <f t="shared" si="10"/>
        <v>23.557126030624264</v>
      </c>
      <c r="BB33" s="34">
        <f t="shared" si="10"/>
        <v>2.7336035044796927</v>
      </c>
      <c r="BC33" s="34">
        <f t="shared" si="10"/>
        <v>2.6384992216427294</v>
      </c>
      <c r="BD33" s="34">
        <f t="shared" si="10"/>
        <v>2.1492723369844096</v>
      </c>
      <c r="BE33" s="34">
        <f t="shared" si="10"/>
        <v>2.2365610637084421</v>
      </c>
      <c r="BF33" s="34">
        <f t="shared" si="10"/>
        <v>1.3585295276392833</v>
      </c>
      <c r="BG33" s="34">
        <f t="shared" si="10"/>
        <v>0</v>
      </c>
      <c r="BH33" s="34">
        <f t="shared" si="10"/>
        <v>2.3608082226950398</v>
      </c>
      <c r="BI33" s="34">
        <f t="shared" si="10"/>
        <v>0</v>
      </c>
      <c r="BJ33" s="34">
        <f t="shared" si="10"/>
        <v>3.134010279553717</v>
      </c>
      <c r="BK33" s="34">
        <f t="shared" si="10"/>
        <v>1.6942117256393532</v>
      </c>
      <c r="BL33" s="34">
        <f t="shared" si="11"/>
        <v>0</v>
      </c>
      <c r="BM33" s="34">
        <f t="shared" si="11"/>
        <v>0</v>
      </c>
      <c r="BN33" s="34">
        <f t="shared" si="11"/>
        <v>0</v>
      </c>
    </row>
    <row r="34" spans="1:86" x14ac:dyDescent="0.25">
      <c r="A34" s="20" t="s">
        <v>12</v>
      </c>
      <c r="B34" s="30">
        <f t="shared" si="9"/>
        <v>19</v>
      </c>
      <c r="C34" s="30"/>
      <c r="D34" s="30">
        <v>1</v>
      </c>
      <c r="E34" s="30">
        <v>1</v>
      </c>
      <c r="F34" s="30"/>
      <c r="G34" s="30">
        <v>2</v>
      </c>
      <c r="H34" s="30">
        <v>1</v>
      </c>
      <c r="I34" s="30">
        <v>3</v>
      </c>
      <c r="J34" s="30"/>
      <c r="K34" s="30">
        <v>4</v>
      </c>
      <c r="L34" s="30">
        <v>1</v>
      </c>
      <c r="M34" s="30">
        <v>1</v>
      </c>
      <c r="N34" s="30">
        <v>2</v>
      </c>
      <c r="O34" s="30">
        <v>2</v>
      </c>
      <c r="P34" s="30"/>
      <c r="Q34" s="30"/>
      <c r="R34" s="30">
        <v>1</v>
      </c>
      <c r="S34" s="30"/>
      <c r="T34" s="30"/>
      <c r="U34" s="30"/>
      <c r="W34" s="45"/>
      <c r="X34" s="37" t="s">
        <v>12</v>
      </c>
      <c r="Y34" s="42">
        <f t="shared" si="12"/>
        <v>3325204</v>
      </c>
      <c r="Z34" s="42">
        <v>628943</v>
      </c>
      <c r="AA34" s="42">
        <v>87942</v>
      </c>
      <c r="AB34" s="42">
        <v>81307</v>
      </c>
      <c r="AC34" s="42">
        <v>67046</v>
      </c>
      <c r="AD34" s="42">
        <v>144991</v>
      </c>
      <c r="AE34" s="42">
        <v>43298</v>
      </c>
      <c r="AF34" s="42">
        <v>180271</v>
      </c>
      <c r="AG34" s="42">
        <v>130969</v>
      </c>
      <c r="AH34" s="42">
        <v>508955</v>
      </c>
      <c r="AI34" s="42">
        <v>346818</v>
      </c>
      <c r="AJ34" s="42">
        <v>79271</v>
      </c>
      <c r="AK34" s="42">
        <v>215866</v>
      </c>
      <c r="AL34" s="42">
        <v>461522</v>
      </c>
      <c r="AM34" s="42">
        <v>107678</v>
      </c>
      <c r="AN34" s="42">
        <v>42759</v>
      </c>
      <c r="AO34" s="42">
        <v>163741</v>
      </c>
      <c r="AP34" s="42">
        <v>21556</v>
      </c>
      <c r="AQ34" s="42">
        <v>6501</v>
      </c>
      <c r="AR34" s="42">
        <v>5770</v>
      </c>
      <c r="AT34" s="27" t="s">
        <v>12</v>
      </c>
      <c r="AU34" s="34">
        <f t="shared" si="13"/>
        <v>0.57139351450317033</v>
      </c>
      <c r="AV34" s="34">
        <f t="shared" si="10"/>
        <v>0</v>
      </c>
      <c r="AW34" s="34">
        <f t="shared" si="10"/>
        <v>1.1371130972686543</v>
      </c>
      <c r="AX34" s="34">
        <f t="shared" si="10"/>
        <v>1.2299064041226462</v>
      </c>
      <c r="AY34" s="34">
        <f t="shared" si="10"/>
        <v>0</v>
      </c>
      <c r="AZ34" s="34">
        <f t="shared" si="10"/>
        <v>1.3793959625080177</v>
      </c>
      <c r="BA34" s="34">
        <f t="shared" si="10"/>
        <v>2.309575500023096</v>
      </c>
      <c r="BB34" s="34">
        <f t="shared" si="10"/>
        <v>1.664161179557444</v>
      </c>
      <c r="BC34" s="34">
        <f t="shared" si="10"/>
        <v>0</v>
      </c>
      <c r="BD34" s="34">
        <f t="shared" si="10"/>
        <v>0.78592409938010233</v>
      </c>
      <c r="BE34" s="34">
        <f t="shared" si="10"/>
        <v>0.28833566885225104</v>
      </c>
      <c r="BF34" s="34">
        <f t="shared" si="10"/>
        <v>1.2614953766194448</v>
      </c>
      <c r="BG34" s="34">
        <f t="shared" si="10"/>
        <v>0.92650069950802816</v>
      </c>
      <c r="BH34" s="34">
        <f t="shared" si="10"/>
        <v>0.4333487894401567</v>
      </c>
      <c r="BI34" s="34">
        <f t="shared" si="10"/>
        <v>0</v>
      </c>
      <c r="BJ34" s="34">
        <f t="shared" si="10"/>
        <v>0</v>
      </c>
      <c r="BK34" s="34">
        <f t="shared" si="10"/>
        <v>0.61072058922322447</v>
      </c>
      <c r="BL34" s="34">
        <f t="shared" si="11"/>
        <v>0</v>
      </c>
      <c r="BM34" s="34">
        <f t="shared" si="11"/>
        <v>0</v>
      </c>
      <c r="BN34" s="34">
        <f t="shared" si="11"/>
        <v>0</v>
      </c>
    </row>
    <row r="35" spans="1:86" x14ac:dyDescent="0.25">
      <c r="A35" s="20" t="s">
        <v>13</v>
      </c>
      <c r="B35" s="30">
        <f t="shared" si="9"/>
        <v>9</v>
      </c>
      <c r="C35" s="30"/>
      <c r="D35" s="30">
        <v>2</v>
      </c>
      <c r="E35" s="30"/>
      <c r="F35" s="30"/>
      <c r="G35" s="30"/>
      <c r="H35" s="30">
        <v>1</v>
      </c>
      <c r="I35" s="30">
        <v>1</v>
      </c>
      <c r="J35" s="30"/>
      <c r="K35" s="30">
        <v>2</v>
      </c>
      <c r="L35" s="30"/>
      <c r="M35" s="30"/>
      <c r="N35" s="30">
        <v>1</v>
      </c>
      <c r="O35" s="30">
        <v>1</v>
      </c>
      <c r="P35" s="30">
        <v>1</v>
      </c>
      <c r="Q35" s="30"/>
      <c r="R35" s="30"/>
      <c r="S35" s="30"/>
      <c r="T35" s="30"/>
      <c r="U35" s="30"/>
      <c r="W35" s="45"/>
      <c r="X35" s="37" t="s">
        <v>13</v>
      </c>
      <c r="Y35" s="42">
        <f t="shared" si="12"/>
        <v>3447050</v>
      </c>
      <c r="Z35" s="42">
        <v>620163</v>
      </c>
      <c r="AA35" s="42">
        <v>93448</v>
      </c>
      <c r="AB35" s="42">
        <v>81964</v>
      </c>
      <c r="AC35" s="42">
        <v>75242</v>
      </c>
      <c r="AD35" s="42">
        <v>163423</v>
      </c>
      <c r="AE35" s="42">
        <v>42421</v>
      </c>
      <c r="AF35" s="42">
        <v>182999</v>
      </c>
      <c r="AG35" s="42">
        <v>133637</v>
      </c>
      <c r="AH35" s="42">
        <v>547157</v>
      </c>
      <c r="AI35" s="42">
        <v>351901</v>
      </c>
      <c r="AJ35" s="42">
        <v>79597</v>
      </c>
      <c r="AK35" s="42">
        <v>209504</v>
      </c>
      <c r="AL35" s="42">
        <v>502509</v>
      </c>
      <c r="AM35" s="42">
        <v>106940</v>
      </c>
      <c r="AN35" s="42">
        <v>46350</v>
      </c>
      <c r="AO35" s="42">
        <v>175914</v>
      </c>
      <c r="AP35" s="42">
        <v>22071</v>
      </c>
      <c r="AQ35" s="42">
        <v>6338</v>
      </c>
      <c r="AR35" s="42">
        <v>5472</v>
      </c>
      <c r="AT35" s="27" t="s">
        <v>13</v>
      </c>
      <c r="AU35" s="34">
        <f t="shared" si="13"/>
        <v>0.26109281849697569</v>
      </c>
      <c r="AV35" s="34">
        <f t="shared" si="10"/>
        <v>0</v>
      </c>
      <c r="AW35" s="34">
        <f t="shared" si="10"/>
        <v>2.1402277202294324</v>
      </c>
      <c r="AX35" s="34">
        <f t="shared" si="10"/>
        <v>0</v>
      </c>
      <c r="AY35" s="34">
        <f t="shared" si="10"/>
        <v>0</v>
      </c>
      <c r="AZ35" s="34">
        <f t="shared" si="10"/>
        <v>0</v>
      </c>
      <c r="BA35" s="34">
        <f t="shared" si="10"/>
        <v>2.3573230239739753</v>
      </c>
      <c r="BB35" s="34">
        <f t="shared" si="10"/>
        <v>0.54645107350313393</v>
      </c>
      <c r="BC35" s="34">
        <f t="shared" si="10"/>
        <v>0</v>
      </c>
      <c r="BD35" s="34">
        <f t="shared" si="10"/>
        <v>0.36552579972475907</v>
      </c>
      <c r="BE35" s="34">
        <f t="shared" si="10"/>
        <v>0</v>
      </c>
      <c r="BF35" s="34">
        <f t="shared" si="10"/>
        <v>0</v>
      </c>
      <c r="BG35" s="34">
        <f t="shared" si="10"/>
        <v>0.47731785550633876</v>
      </c>
      <c r="BH35" s="34">
        <f t="shared" si="10"/>
        <v>0.19900141092000342</v>
      </c>
      <c r="BI35" s="34">
        <f t="shared" si="10"/>
        <v>0.93510379652141384</v>
      </c>
      <c r="BJ35" s="34">
        <f t="shared" si="10"/>
        <v>0</v>
      </c>
      <c r="BK35" s="34">
        <f t="shared" si="10"/>
        <v>0</v>
      </c>
      <c r="BL35" s="34">
        <f t="shared" si="11"/>
        <v>0</v>
      </c>
      <c r="BM35" s="34">
        <f t="shared" si="11"/>
        <v>0</v>
      </c>
      <c r="BN35" s="34">
        <f t="shared" si="11"/>
        <v>0</v>
      </c>
    </row>
    <row r="36" spans="1:86" x14ac:dyDescent="0.25">
      <c r="A36" s="20" t="s">
        <v>14</v>
      </c>
      <c r="B36" s="30">
        <f t="shared" si="9"/>
        <v>9</v>
      </c>
      <c r="C36" s="30">
        <v>1</v>
      </c>
      <c r="D36" s="30"/>
      <c r="E36" s="30"/>
      <c r="F36" s="30"/>
      <c r="G36" s="30">
        <v>1</v>
      </c>
      <c r="H36" s="30">
        <v>1</v>
      </c>
      <c r="I36" s="30">
        <v>1</v>
      </c>
      <c r="J36" s="30">
        <v>1</v>
      </c>
      <c r="K36" s="30">
        <v>2</v>
      </c>
      <c r="L36" s="30"/>
      <c r="M36" s="30"/>
      <c r="N36" s="30"/>
      <c r="O36" s="30">
        <v>1</v>
      </c>
      <c r="P36" s="30">
        <v>1</v>
      </c>
      <c r="Q36" s="30"/>
      <c r="R36" s="30"/>
      <c r="S36" s="30"/>
      <c r="T36" s="30"/>
      <c r="U36" s="30"/>
      <c r="W36" s="45"/>
      <c r="X36" s="37" t="s">
        <v>14</v>
      </c>
      <c r="Y36" s="42">
        <f t="shared" si="12"/>
        <v>3345297</v>
      </c>
      <c r="Z36" s="42">
        <v>611376</v>
      </c>
      <c r="AA36" s="42">
        <v>92087</v>
      </c>
      <c r="AB36" s="42">
        <v>76807</v>
      </c>
      <c r="AC36" s="42">
        <v>71580</v>
      </c>
      <c r="AD36" s="42">
        <v>157660</v>
      </c>
      <c r="AE36" s="42">
        <v>41642</v>
      </c>
      <c r="AF36" s="42">
        <v>184891</v>
      </c>
      <c r="AG36" s="42">
        <v>138461</v>
      </c>
      <c r="AH36" s="42">
        <v>518652</v>
      </c>
      <c r="AI36" s="42">
        <v>340831</v>
      </c>
      <c r="AJ36" s="42">
        <v>82109</v>
      </c>
      <c r="AK36" s="42">
        <v>200850</v>
      </c>
      <c r="AL36" s="42">
        <v>474607</v>
      </c>
      <c r="AM36" s="42">
        <v>103356</v>
      </c>
      <c r="AN36" s="42">
        <v>46145</v>
      </c>
      <c r="AO36" s="42">
        <v>171001</v>
      </c>
      <c r="AP36" s="42">
        <v>21722</v>
      </c>
      <c r="AQ36" s="42">
        <v>5918</v>
      </c>
      <c r="AR36" s="42">
        <v>5602</v>
      </c>
      <c r="AT36" s="27" t="s">
        <v>14</v>
      </c>
      <c r="AU36" s="34">
        <f t="shared" si="13"/>
        <v>0.26903440860407912</v>
      </c>
      <c r="AV36" s="34">
        <f t="shared" si="10"/>
        <v>0.16356546544188846</v>
      </c>
      <c r="AW36" s="34">
        <f t="shared" si="10"/>
        <v>0</v>
      </c>
      <c r="AX36" s="34">
        <f t="shared" si="10"/>
        <v>0</v>
      </c>
      <c r="AY36" s="34">
        <f t="shared" si="10"/>
        <v>0</v>
      </c>
      <c r="AZ36" s="34">
        <f t="shared" si="10"/>
        <v>0.63427629075225167</v>
      </c>
      <c r="BA36" s="34">
        <f t="shared" si="10"/>
        <v>2.4014216416118344</v>
      </c>
      <c r="BB36" s="34">
        <f t="shared" si="10"/>
        <v>0.54085920893932105</v>
      </c>
      <c r="BC36" s="34">
        <f t="shared" si="10"/>
        <v>0.72222503087512002</v>
      </c>
      <c r="BD36" s="34">
        <f t="shared" si="10"/>
        <v>0.38561501739123727</v>
      </c>
      <c r="BE36" s="34">
        <f t="shared" si="10"/>
        <v>0</v>
      </c>
      <c r="BF36" s="34">
        <f t="shared" si="10"/>
        <v>0</v>
      </c>
      <c r="BG36" s="34">
        <f t="shared" si="10"/>
        <v>0</v>
      </c>
      <c r="BH36" s="34">
        <f t="shared" si="10"/>
        <v>0.21070064284766132</v>
      </c>
      <c r="BI36" s="34">
        <f t="shared" si="10"/>
        <v>0.96752970316188702</v>
      </c>
      <c r="BJ36" s="34">
        <f t="shared" si="10"/>
        <v>0</v>
      </c>
      <c r="BK36" s="34">
        <f t="shared" si="10"/>
        <v>0</v>
      </c>
      <c r="BL36" s="34">
        <f t="shared" si="11"/>
        <v>0</v>
      </c>
      <c r="BM36" s="34">
        <f t="shared" si="11"/>
        <v>0</v>
      </c>
      <c r="BN36" s="34">
        <f t="shared" si="11"/>
        <v>0</v>
      </c>
    </row>
    <row r="37" spans="1:86" x14ac:dyDescent="0.25">
      <c r="A37" s="20" t="s">
        <v>15</v>
      </c>
      <c r="B37" s="30">
        <f t="shared" si="9"/>
        <v>7</v>
      </c>
      <c r="C37" s="30"/>
      <c r="D37" s="30"/>
      <c r="E37" s="30">
        <v>1</v>
      </c>
      <c r="F37" s="30">
        <v>1</v>
      </c>
      <c r="G37" s="30"/>
      <c r="H37" s="30"/>
      <c r="I37" s="30">
        <v>1</v>
      </c>
      <c r="J37" s="30"/>
      <c r="K37" s="30">
        <v>2</v>
      </c>
      <c r="L37" s="30">
        <v>1</v>
      </c>
      <c r="M37" s="30"/>
      <c r="N37" s="30"/>
      <c r="O37" s="30">
        <v>1</v>
      </c>
      <c r="P37" s="30"/>
      <c r="Q37" s="30"/>
      <c r="R37" s="30"/>
      <c r="S37" s="30"/>
      <c r="T37" s="30"/>
      <c r="U37" s="30"/>
      <c r="W37" s="45"/>
      <c r="X37" s="37" t="s">
        <v>15</v>
      </c>
      <c r="Y37" s="42">
        <f t="shared" si="12"/>
        <v>3208117</v>
      </c>
      <c r="Z37" s="42">
        <v>579862</v>
      </c>
      <c r="AA37" s="42">
        <v>92480</v>
      </c>
      <c r="AB37" s="42">
        <v>80432</v>
      </c>
      <c r="AC37" s="42">
        <v>67486</v>
      </c>
      <c r="AD37" s="42">
        <v>145843</v>
      </c>
      <c r="AE37" s="42">
        <v>41398</v>
      </c>
      <c r="AF37" s="42">
        <v>189083</v>
      </c>
      <c r="AG37" s="42">
        <v>137899</v>
      </c>
      <c r="AH37" s="42">
        <v>490692</v>
      </c>
      <c r="AI37" s="42">
        <v>324385</v>
      </c>
      <c r="AJ37" s="42">
        <v>83987</v>
      </c>
      <c r="AK37" s="42">
        <v>193242</v>
      </c>
      <c r="AL37" s="42">
        <v>440794</v>
      </c>
      <c r="AM37" s="42">
        <v>92676</v>
      </c>
      <c r="AN37" s="42">
        <v>44287</v>
      </c>
      <c r="AO37" s="42">
        <v>170583</v>
      </c>
      <c r="AP37" s="42">
        <v>21605</v>
      </c>
      <c r="AQ37" s="42">
        <v>6009</v>
      </c>
      <c r="AR37" s="42">
        <v>5374</v>
      </c>
      <c r="AT37" s="27" t="s">
        <v>15</v>
      </c>
      <c r="AU37" s="34">
        <f t="shared" si="13"/>
        <v>0.21819653086218488</v>
      </c>
      <c r="AV37" s="34">
        <f t="shared" si="10"/>
        <v>0</v>
      </c>
      <c r="AW37" s="34">
        <f t="shared" si="10"/>
        <v>0</v>
      </c>
      <c r="AX37" s="34">
        <f t="shared" si="10"/>
        <v>1.2432862542271732</v>
      </c>
      <c r="AY37" s="34">
        <f t="shared" si="10"/>
        <v>1.481788815458021</v>
      </c>
      <c r="AZ37" s="34">
        <f t="shared" si="10"/>
        <v>0</v>
      </c>
      <c r="BA37" s="34">
        <f t="shared" si="10"/>
        <v>0</v>
      </c>
      <c r="BB37" s="34">
        <f t="shared" si="10"/>
        <v>0.52886827477880083</v>
      </c>
      <c r="BC37" s="34">
        <f t="shared" si="10"/>
        <v>0</v>
      </c>
      <c r="BD37" s="34">
        <f t="shared" si="10"/>
        <v>0.40758765172450334</v>
      </c>
      <c r="BE37" s="34">
        <f t="shared" si="10"/>
        <v>0.3082756600952572</v>
      </c>
      <c r="BF37" s="34">
        <f t="shared" si="10"/>
        <v>0</v>
      </c>
      <c r="BG37" s="34">
        <f t="shared" si="10"/>
        <v>0</v>
      </c>
      <c r="BH37" s="34">
        <f t="shared" si="10"/>
        <v>0.22686334206000988</v>
      </c>
      <c r="BI37" s="34">
        <f t="shared" si="10"/>
        <v>0</v>
      </c>
      <c r="BJ37" s="34">
        <f t="shared" si="10"/>
        <v>0</v>
      </c>
      <c r="BK37" s="34">
        <f t="shared" si="10"/>
        <v>0</v>
      </c>
      <c r="BL37" s="34">
        <f t="shared" si="11"/>
        <v>0</v>
      </c>
      <c r="BM37" s="34">
        <f t="shared" si="11"/>
        <v>0</v>
      </c>
      <c r="BN37" s="34">
        <f t="shared" si="11"/>
        <v>0</v>
      </c>
    </row>
    <row r="38" spans="1:86" x14ac:dyDescent="0.25">
      <c r="A38" s="20" t="s">
        <v>16</v>
      </c>
      <c r="B38" s="30">
        <f t="shared" si="9"/>
        <v>11</v>
      </c>
      <c r="C38" s="30"/>
      <c r="D38" s="30"/>
      <c r="E38" s="30">
        <v>1</v>
      </c>
      <c r="F38" s="30">
        <v>1</v>
      </c>
      <c r="G38" s="30"/>
      <c r="H38" s="30"/>
      <c r="I38" s="30">
        <v>1</v>
      </c>
      <c r="J38" s="30"/>
      <c r="K38" s="30">
        <v>1</v>
      </c>
      <c r="L38" s="30">
        <v>1</v>
      </c>
      <c r="M38" s="30">
        <v>1</v>
      </c>
      <c r="N38" s="30"/>
      <c r="O38" s="30">
        <v>3</v>
      </c>
      <c r="P38" s="30">
        <v>1</v>
      </c>
      <c r="Q38" s="30"/>
      <c r="R38" s="30"/>
      <c r="S38" s="30"/>
      <c r="T38" s="30">
        <v>1</v>
      </c>
      <c r="U38" s="30"/>
      <c r="W38" s="45"/>
      <c r="X38" s="37" t="s">
        <v>16</v>
      </c>
      <c r="Y38" s="42">
        <f t="shared" si="12"/>
        <v>2913291</v>
      </c>
      <c r="Z38" s="42">
        <v>507236</v>
      </c>
      <c r="AA38" s="42">
        <v>86621</v>
      </c>
      <c r="AB38" s="42">
        <v>82860</v>
      </c>
      <c r="AC38" s="42">
        <v>60363</v>
      </c>
      <c r="AD38" s="42">
        <v>119588</v>
      </c>
      <c r="AE38" s="42">
        <v>41972</v>
      </c>
      <c r="AF38" s="42">
        <v>178745</v>
      </c>
      <c r="AG38" s="42">
        <v>120096</v>
      </c>
      <c r="AH38" s="42">
        <v>455864</v>
      </c>
      <c r="AI38" s="42">
        <v>294436</v>
      </c>
      <c r="AJ38" s="42">
        <v>72702</v>
      </c>
      <c r="AK38" s="42">
        <v>187265</v>
      </c>
      <c r="AL38" s="42">
        <v>392852</v>
      </c>
      <c r="AM38" s="42">
        <v>79794</v>
      </c>
      <c r="AN38" s="42">
        <v>40409</v>
      </c>
      <c r="AO38" s="42">
        <v>161705</v>
      </c>
      <c r="AP38" s="42">
        <v>20695</v>
      </c>
      <c r="AQ38" s="42">
        <v>5115</v>
      </c>
      <c r="AR38" s="42">
        <v>4973</v>
      </c>
      <c r="AT38" s="27" t="s">
        <v>16</v>
      </c>
      <c r="AU38" s="34">
        <f t="shared" si="13"/>
        <v>0.37757985728167903</v>
      </c>
      <c r="AV38" s="34">
        <f t="shared" si="10"/>
        <v>0</v>
      </c>
      <c r="AW38" s="34">
        <f t="shared" si="10"/>
        <v>0</v>
      </c>
      <c r="AX38" s="34">
        <f t="shared" si="10"/>
        <v>1.2068549360366885</v>
      </c>
      <c r="AY38" s="34">
        <f t="shared" si="10"/>
        <v>1.6566439706442688</v>
      </c>
      <c r="AZ38" s="34">
        <f t="shared" si="10"/>
        <v>0</v>
      </c>
      <c r="BA38" s="34">
        <f t="shared" si="10"/>
        <v>0</v>
      </c>
      <c r="BB38" s="34">
        <f t="shared" si="10"/>
        <v>0.55945620856527456</v>
      </c>
      <c r="BC38" s="34">
        <f t="shared" si="10"/>
        <v>0</v>
      </c>
      <c r="BD38" s="34">
        <f t="shared" si="10"/>
        <v>0.21936366986645139</v>
      </c>
      <c r="BE38" s="34">
        <f t="shared" si="10"/>
        <v>0.33963238190982081</v>
      </c>
      <c r="BF38" s="34">
        <f t="shared" si="10"/>
        <v>1.3754779785975626</v>
      </c>
      <c r="BG38" s="34">
        <f t="shared" si="10"/>
        <v>0</v>
      </c>
      <c r="BH38" s="34">
        <f t="shared" si="10"/>
        <v>0.76364636046144607</v>
      </c>
      <c r="BI38" s="34">
        <f t="shared" si="10"/>
        <v>1.2532270596786725</v>
      </c>
      <c r="BJ38" s="34">
        <f t="shared" si="10"/>
        <v>0</v>
      </c>
      <c r="BK38" s="34">
        <f t="shared" si="10"/>
        <v>0</v>
      </c>
      <c r="BL38" s="34">
        <f t="shared" si="11"/>
        <v>0</v>
      </c>
      <c r="BM38" s="34">
        <f t="shared" si="11"/>
        <v>19.550342130987293</v>
      </c>
      <c r="BN38" s="34">
        <f t="shared" si="11"/>
        <v>0</v>
      </c>
    </row>
    <row r="39" spans="1:86" x14ac:dyDescent="0.25">
      <c r="A39" s="20" t="s">
        <v>17</v>
      </c>
      <c r="B39" s="30">
        <f t="shared" si="9"/>
        <v>9</v>
      </c>
      <c r="C39" s="30">
        <v>1</v>
      </c>
      <c r="D39" s="30"/>
      <c r="E39" s="30"/>
      <c r="F39" s="30"/>
      <c r="G39" s="30"/>
      <c r="H39" s="30"/>
      <c r="I39" s="30">
        <v>1</v>
      </c>
      <c r="J39" s="30"/>
      <c r="K39" s="30">
        <v>2</v>
      </c>
      <c r="L39" s="30">
        <v>1</v>
      </c>
      <c r="M39" s="30"/>
      <c r="N39" s="30">
        <v>1</v>
      </c>
      <c r="O39" s="30">
        <v>2</v>
      </c>
      <c r="P39" s="30"/>
      <c r="Q39" s="30">
        <v>1</v>
      </c>
      <c r="R39" s="30"/>
      <c r="S39" s="30"/>
      <c r="T39" s="30"/>
      <c r="U39" s="30"/>
      <c r="W39" s="45"/>
      <c r="X39" s="37" t="s">
        <v>17</v>
      </c>
      <c r="Y39" s="42">
        <f t="shared" si="12"/>
        <v>2521263</v>
      </c>
      <c r="Z39" s="42">
        <v>418519</v>
      </c>
      <c r="AA39" s="42">
        <v>75758</v>
      </c>
      <c r="AB39" s="42">
        <v>75559</v>
      </c>
      <c r="AC39" s="42">
        <v>53400</v>
      </c>
      <c r="AD39" s="42">
        <v>102510</v>
      </c>
      <c r="AE39" s="42">
        <v>37005</v>
      </c>
      <c r="AF39" s="42">
        <v>152686</v>
      </c>
      <c r="AG39" s="42">
        <v>95354</v>
      </c>
      <c r="AH39" s="42">
        <v>412171</v>
      </c>
      <c r="AI39" s="42">
        <v>255323</v>
      </c>
      <c r="AJ39" s="42">
        <v>58383</v>
      </c>
      <c r="AK39" s="42">
        <v>170494</v>
      </c>
      <c r="AL39" s="42">
        <v>344429</v>
      </c>
      <c r="AM39" s="42">
        <v>65332</v>
      </c>
      <c r="AN39" s="42">
        <v>35633</v>
      </c>
      <c r="AO39" s="42">
        <v>143733</v>
      </c>
      <c r="AP39" s="42">
        <v>17557</v>
      </c>
      <c r="AQ39" s="42">
        <v>3892</v>
      </c>
      <c r="AR39" s="42">
        <v>3525</v>
      </c>
      <c r="AT39" s="27" t="s">
        <v>17</v>
      </c>
      <c r="AU39" s="34">
        <f t="shared" si="13"/>
        <v>0.35696395021066823</v>
      </c>
      <c r="AV39" s="34">
        <f t="shared" si="10"/>
        <v>0.23893777821317549</v>
      </c>
      <c r="AW39" s="34">
        <f t="shared" si="10"/>
        <v>0</v>
      </c>
      <c r="AX39" s="34">
        <f t="shared" si="10"/>
        <v>0</v>
      </c>
      <c r="AY39" s="34">
        <f t="shared" si="10"/>
        <v>0</v>
      </c>
      <c r="AZ39" s="34">
        <f t="shared" si="10"/>
        <v>0</v>
      </c>
      <c r="BA39" s="34">
        <f t="shared" si="10"/>
        <v>0</v>
      </c>
      <c r="BB39" s="34">
        <f t="shared" si="10"/>
        <v>0.65493889420117102</v>
      </c>
      <c r="BC39" s="34">
        <f t="shared" si="10"/>
        <v>0</v>
      </c>
      <c r="BD39" s="34">
        <f t="shared" si="10"/>
        <v>0.48523549691754153</v>
      </c>
      <c r="BE39" s="34">
        <f t="shared" si="10"/>
        <v>0.39166075911688331</v>
      </c>
      <c r="BF39" s="34">
        <f t="shared" si="10"/>
        <v>0</v>
      </c>
      <c r="BG39" s="34">
        <f t="shared" si="10"/>
        <v>0.58653090431334831</v>
      </c>
      <c r="BH39" s="34">
        <f t="shared" si="10"/>
        <v>0.58067119783758048</v>
      </c>
      <c r="BI39" s="34">
        <f t="shared" si="10"/>
        <v>0</v>
      </c>
      <c r="BJ39" s="34">
        <f t="shared" si="10"/>
        <v>2.806387337580333</v>
      </c>
      <c r="BK39" s="34">
        <f t="shared" si="10"/>
        <v>0</v>
      </c>
      <c r="BL39" s="34">
        <f t="shared" si="11"/>
        <v>0</v>
      </c>
      <c r="BM39" s="34">
        <f t="shared" si="11"/>
        <v>0</v>
      </c>
      <c r="BN39" s="34">
        <f t="shared" si="11"/>
        <v>0</v>
      </c>
    </row>
    <row r="40" spans="1:86" x14ac:dyDescent="0.25">
      <c r="A40" s="20" t="s">
        <v>18</v>
      </c>
      <c r="B40" s="30">
        <f t="shared" si="9"/>
        <v>10</v>
      </c>
      <c r="C40" s="30">
        <v>1</v>
      </c>
      <c r="D40" s="30">
        <v>1</v>
      </c>
      <c r="E40" s="30"/>
      <c r="F40" s="30"/>
      <c r="G40" s="30"/>
      <c r="H40" s="30">
        <v>1</v>
      </c>
      <c r="I40" s="30"/>
      <c r="J40" s="30"/>
      <c r="K40" s="30">
        <v>3</v>
      </c>
      <c r="L40" s="30">
        <v>1</v>
      </c>
      <c r="M40" s="30"/>
      <c r="N40" s="30">
        <v>1</v>
      </c>
      <c r="O40" s="30">
        <v>2</v>
      </c>
      <c r="P40" s="30"/>
      <c r="Q40" s="30"/>
      <c r="R40" s="30"/>
      <c r="S40" s="30"/>
      <c r="T40" s="30"/>
      <c r="U40" s="30"/>
      <c r="W40" s="45"/>
      <c r="X40" s="37" t="s">
        <v>18</v>
      </c>
      <c r="Y40" s="42">
        <f t="shared" si="12"/>
        <v>2417616</v>
      </c>
      <c r="Z40" s="42">
        <v>390445</v>
      </c>
      <c r="AA40" s="42">
        <v>73646</v>
      </c>
      <c r="AB40" s="42">
        <v>72683</v>
      </c>
      <c r="AC40" s="42">
        <v>50150</v>
      </c>
      <c r="AD40" s="42">
        <v>90685</v>
      </c>
      <c r="AE40" s="42">
        <v>34091</v>
      </c>
      <c r="AF40" s="42">
        <v>145521</v>
      </c>
      <c r="AG40" s="42">
        <v>89244</v>
      </c>
      <c r="AH40" s="42">
        <v>403685</v>
      </c>
      <c r="AI40" s="42">
        <v>244357</v>
      </c>
      <c r="AJ40" s="42">
        <v>53857</v>
      </c>
      <c r="AK40" s="42">
        <v>172132</v>
      </c>
      <c r="AL40" s="42">
        <v>336989</v>
      </c>
      <c r="AM40" s="42">
        <v>60347</v>
      </c>
      <c r="AN40" s="42">
        <v>34784</v>
      </c>
      <c r="AO40" s="42">
        <v>142227</v>
      </c>
      <c r="AP40" s="42">
        <v>16760</v>
      </c>
      <c r="AQ40" s="42">
        <v>3317</v>
      </c>
      <c r="AR40" s="42">
        <v>2696</v>
      </c>
      <c r="AT40" s="27" t="s">
        <v>18</v>
      </c>
      <c r="AU40" s="34">
        <f t="shared" si="13"/>
        <v>0.41363061793105271</v>
      </c>
      <c r="AV40" s="34">
        <f t="shared" si="10"/>
        <v>0.25611801918323962</v>
      </c>
      <c r="AW40" s="34">
        <f t="shared" si="10"/>
        <v>1.3578469978002878</v>
      </c>
      <c r="AX40" s="34">
        <f t="shared" si="10"/>
        <v>0</v>
      </c>
      <c r="AY40" s="34">
        <f t="shared" si="10"/>
        <v>0</v>
      </c>
      <c r="AZ40" s="34">
        <f t="shared" si="10"/>
        <v>0</v>
      </c>
      <c r="BA40" s="34">
        <f t="shared" si="10"/>
        <v>2.9333255111319705</v>
      </c>
      <c r="BB40" s="34">
        <f t="shared" si="10"/>
        <v>0</v>
      </c>
      <c r="BC40" s="34">
        <f t="shared" si="10"/>
        <v>0</v>
      </c>
      <c r="BD40" s="34">
        <f t="shared" si="10"/>
        <v>0.74315369657034569</v>
      </c>
      <c r="BE40" s="34">
        <f t="shared" si="10"/>
        <v>0.40923730443572315</v>
      </c>
      <c r="BF40" s="34">
        <f t="shared" si="10"/>
        <v>0</v>
      </c>
      <c r="BG40" s="34">
        <f t="shared" si="10"/>
        <v>0.5809495038691237</v>
      </c>
      <c r="BH40" s="34">
        <f t="shared" si="10"/>
        <v>0.59349118220476038</v>
      </c>
      <c r="BI40" s="34">
        <f t="shared" si="10"/>
        <v>0</v>
      </c>
      <c r="BJ40" s="34">
        <f t="shared" si="10"/>
        <v>0</v>
      </c>
      <c r="BK40" s="34">
        <f t="shared" si="10"/>
        <v>0</v>
      </c>
      <c r="BL40" s="34">
        <f t="shared" si="11"/>
        <v>0</v>
      </c>
      <c r="BM40" s="34">
        <f t="shared" si="11"/>
        <v>0</v>
      </c>
      <c r="BN40" s="34">
        <f t="shared" si="11"/>
        <v>0</v>
      </c>
    </row>
    <row r="41" spans="1:86" x14ac:dyDescent="0.25">
      <c r="A41" s="20" t="s">
        <v>19</v>
      </c>
      <c r="B41" s="30">
        <f t="shared" si="9"/>
        <v>7</v>
      </c>
      <c r="C41" s="30">
        <v>1</v>
      </c>
      <c r="D41" s="30">
        <v>2</v>
      </c>
      <c r="E41" s="30"/>
      <c r="F41" s="30"/>
      <c r="G41" s="30">
        <v>1</v>
      </c>
      <c r="H41" s="30"/>
      <c r="I41" s="30"/>
      <c r="J41" s="30"/>
      <c r="K41" s="30"/>
      <c r="L41" s="30"/>
      <c r="M41" s="30"/>
      <c r="N41" s="30"/>
      <c r="O41" s="30">
        <v>2</v>
      </c>
      <c r="P41" s="30"/>
      <c r="Q41" s="30"/>
      <c r="R41" s="30">
        <v>1</v>
      </c>
      <c r="S41" s="30"/>
      <c r="T41" s="30"/>
      <c r="U41" s="30"/>
      <c r="W41" s="45"/>
      <c r="X41" s="37" t="s">
        <v>19</v>
      </c>
      <c r="Y41" s="42">
        <f t="shared" si="12"/>
        <v>2131111</v>
      </c>
      <c r="Z41" s="42">
        <v>351190</v>
      </c>
      <c r="AA41" s="42">
        <v>66128</v>
      </c>
      <c r="AB41" s="42">
        <v>58531</v>
      </c>
      <c r="AC41" s="42">
        <v>42204</v>
      </c>
      <c r="AD41" s="42">
        <v>80955</v>
      </c>
      <c r="AE41" s="42">
        <v>26866</v>
      </c>
      <c r="AF41" s="42">
        <v>133940</v>
      </c>
      <c r="AG41" s="42">
        <v>82187</v>
      </c>
      <c r="AH41" s="42">
        <v>348750</v>
      </c>
      <c r="AI41" s="42">
        <v>219879</v>
      </c>
      <c r="AJ41" s="42">
        <v>51033</v>
      </c>
      <c r="AK41" s="42">
        <v>156792</v>
      </c>
      <c r="AL41" s="42">
        <v>288877</v>
      </c>
      <c r="AM41" s="42">
        <v>51723</v>
      </c>
      <c r="AN41" s="42">
        <v>29891</v>
      </c>
      <c r="AO41" s="42">
        <v>121751</v>
      </c>
      <c r="AP41" s="42">
        <v>14871</v>
      </c>
      <c r="AQ41" s="42">
        <v>3067</v>
      </c>
      <c r="AR41" s="42">
        <v>2476</v>
      </c>
      <c r="AT41" s="27" t="s">
        <v>19</v>
      </c>
      <c r="AU41" s="34">
        <f t="shared" si="13"/>
        <v>0.3284671704101757</v>
      </c>
      <c r="AV41" s="34">
        <f t="shared" si="10"/>
        <v>0.28474614880833737</v>
      </c>
      <c r="AW41" s="34">
        <f t="shared" si="10"/>
        <v>3.0244374546334383</v>
      </c>
      <c r="AX41" s="34">
        <f t="shared" si="10"/>
        <v>0</v>
      </c>
      <c r="AY41" s="34">
        <f t="shared" si="10"/>
        <v>0</v>
      </c>
      <c r="AZ41" s="34">
        <f t="shared" si="10"/>
        <v>1.2352541535420913</v>
      </c>
      <c r="BA41" s="34">
        <f t="shared" si="10"/>
        <v>0</v>
      </c>
      <c r="BB41" s="34">
        <f t="shared" si="10"/>
        <v>0</v>
      </c>
      <c r="BC41" s="34">
        <f t="shared" si="10"/>
        <v>0</v>
      </c>
      <c r="BD41" s="34">
        <f t="shared" si="10"/>
        <v>0</v>
      </c>
      <c r="BE41" s="34">
        <f t="shared" si="10"/>
        <v>0</v>
      </c>
      <c r="BF41" s="34">
        <f t="shared" si="10"/>
        <v>0</v>
      </c>
      <c r="BG41" s="34">
        <f t="shared" si="10"/>
        <v>0</v>
      </c>
      <c r="BH41" s="34">
        <f t="shared" si="10"/>
        <v>0.69233618460452029</v>
      </c>
      <c r="BI41" s="34">
        <f t="shared" si="10"/>
        <v>0</v>
      </c>
      <c r="BJ41" s="34">
        <f t="shared" si="10"/>
        <v>0</v>
      </c>
      <c r="BK41" s="34">
        <f t="shared" si="10"/>
        <v>0.82134848995080123</v>
      </c>
      <c r="BL41" s="34">
        <f t="shared" si="11"/>
        <v>0</v>
      </c>
      <c r="BM41" s="34">
        <f t="shared" si="11"/>
        <v>0</v>
      </c>
      <c r="BN41" s="34">
        <f t="shared" si="11"/>
        <v>0</v>
      </c>
    </row>
    <row r="42" spans="1:86" x14ac:dyDescent="0.25">
      <c r="A42" s="20" t="s">
        <v>20</v>
      </c>
      <c r="B42" s="30">
        <f t="shared" si="9"/>
        <v>9</v>
      </c>
      <c r="C42" s="30">
        <v>2</v>
      </c>
      <c r="D42" s="30"/>
      <c r="E42" s="30"/>
      <c r="F42" s="30"/>
      <c r="G42" s="30"/>
      <c r="H42" s="30">
        <v>1</v>
      </c>
      <c r="I42" s="30"/>
      <c r="J42" s="30"/>
      <c r="K42" s="30">
        <v>1</v>
      </c>
      <c r="L42" s="30">
        <v>1</v>
      </c>
      <c r="M42" s="30"/>
      <c r="N42" s="30">
        <v>2</v>
      </c>
      <c r="O42" s="30"/>
      <c r="P42" s="30"/>
      <c r="Q42" s="30"/>
      <c r="R42" s="30">
        <v>2</v>
      </c>
      <c r="S42" s="30"/>
      <c r="T42" s="30"/>
      <c r="U42" s="30"/>
      <c r="W42" s="45"/>
      <c r="X42" s="37" t="s">
        <v>20</v>
      </c>
      <c r="Y42" s="42">
        <f t="shared" si="12"/>
        <v>1903021</v>
      </c>
      <c r="Z42" s="42">
        <v>321563</v>
      </c>
      <c r="AA42" s="42">
        <v>59512</v>
      </c>
      <c r="AB42" s="42">
        <v>54175</v>
      </c>
      <c r="AC42" s="42">
        <v>34979</v>
      </c>
      <c r="AD42" s="42">
        <v>68734</v>
      </c>
      <c r="AE42" s="42">
        <v>24407</v>
      </c>
      <c r="AF42" s="42">
        <v>126588</v>
      </c>
      <c r="AG42" s="42">
        <v>82412</v>
      </c>
      <c r="AH42" s="42">
        <v>299314</v>
      </c>
      <c r="AI42" s="42">
        <v>199519</v>
      </c>
      <c r="AJ42" s="42">
        <v>51386</v>
      </c>
      <c r="AK42" s="42">
        <v>143151</v>
      </c>
      <c r="AL42" s="42">
        <v>238868</v>
      </c>
      <c r="AM42" s="42">
        <v>50690</v>
      </c>
      <c r="AN42" s="42">
        <v>24907</v>
      </c>
      <c r="AO42" s="42">
        <v>104774</v>
      </c>
      <c r="AP42" s="42">
        <v>12780</v>
      </c>
      <c r="AQ42" s="42">
        <v>2854</v>
      </c>
      <c r="AR42" s="42">
        <v>2408</v>
      </c>
      <c r="AT42" s="27" t="s">
        <v>20</v>
      </c>
      <c r="AU42" s="34">
        <f t="shared" si="13"/>
        <v>0.47293224825159574</v>
      </c>
      <c r="AV42" s="34">
        <f t="shared" si="10"/>
        <v>0.62196210384901252</v>
      </c>
      <c r="AW42" s="34">
        <f t="shared" si="10"/>
        <v>0</v>
      </c>
      <c r="AX42" s="34">
        <f t="shared" si="10"/>
        <v>0</v>
      </c>
      <c r="AY42" s="34">
        <f t="shared" si="10"/>
        <v>0</v>
      </c>
      <c r="AZ42" s="34">
        <f t="shared" si="10"/>
        <v>0</v>
      </c>
      <c r="BA42" s="34">
        <f t="shared" si="10"/>
        <v>4.0971852337444172</v>
      </c>
      <c r="BB42" s="34">
        <f t="shared" si="10"/>
        <v>0</v>
      </c>
      <c r="BC42" s="34">
        <f t="shared" si="10"/>
        <v>0</v>
      </c>
      <c r="BD42" s="34">
        <f t="shared" si="10"/>
        <v>0.33409730249837966</v>
      </c>
      <c r="BE42" s="34">
        <f t="shared" si="10"/>
        <v>0.50120539898455785</v>
      </c>
      <c r="BF42" s="34">
        <f t="shared" si="10"/>
        <v>0</v>
      </c>
      <c r="BG42" s="34">
        <f t="shared" si="10"/>
        <v>1.3971261115884626</v>
      </c>
      <c r="BH42" s="34">
        <f t="shared" si="10"/>
        <v>0</v>
      </c>
      <c r="BI42" s="34">
        <f t="shared" si="10"/>
        <v>0</v>
      </c>
      <c r="BJ42" s="34">
        <f t="shared" si="10"/>
        <v>0</v>
      </c>
      <c r="BK42" s="34">
        <f t="shared" si="10"/>
        <v>1.9088705213125394</v>
      </c>
      <c r="BL42" s="34">
        <f t="shared" si="11"/>
        <v>0</v>
      </c>
      <c r="BM42" s="34">
        <f t="shared" si="11"/>
        <v>0</v>
      </c>
      <c r="BN42" s="34">
        <f t="shared" si="11"/>
        <v>0</v>
      </c>
    </row>
    <row r="43" spans="1:86" x14ac:dyDescent="0.25">
      <c r="A43" s="20" t="s">
        <v>21</v>
      </c>
      <c r="B43" s="30">
        <f t="shared" si="9"/>
        <v>7</v>
      </c>
      <c r="C43" s="30"/>
      <c r="D43" s="30"/>
      <c r="E43" s="30"/>
      <c r="F43" s="30"/>
      <c r="G43" s="30"/>
      <c r="H43" s="30"/>
      <c r="I43" s="30">
        <v>1</v>
      </c>
      <c r="J43" s="30"/>
      <c r="K43" s="30">
        <v>1</v>
      </c>
      <c r="L43" s="30">
        <v>3</v>
      </c>
      <c r="M43" s="30"/>
      <c r="N43" s="30"/>
      <c r="O43" s="30"/>
      <c r="P43" s="30"/>
      <c r="Q43" s="30"/>
      <c r="R43" s="30">
        <v>2</v>
      </c>
      <c r="S43" s="30"/>
      <c r="T43" s="30"/>
      <c r="U43" s="30"/>
      <c r="W43" s="45"/>
      <c r="X43" s="37" t="s">
        <v>21</v>
      </c>
      <c r="Y43" s="42">
        <f t="shared" si="12"/>
        <v>2084687</v>
      </c>
      <c r="Z43" s="42">
        <v>342143</v>
      </c>
      <c r="AA43" s="42">
        <v>72285</v>
      </c>
      <c r="AB43" s="42">
        <v>67348</v>
      </c>
      <c r="AC43" s="42">
        <v>35674</v>
      </c>
      <c r="AD43" s="42">
        <v>69715</v>
      </c>
      <c r="AE43" s="42">
        <v>29165</v>
      </c>
      <c r="AF43" s="42">
        <v>152429</v>
      </c>
      <c r="AG43" s="42">
        <v>98152</v>
      </c>
      <c r="AH43" s="42">
        <v>324847</v>
      </c>
      <c r="AI43" s="42">
        <v>206458</v>
      </c>
      <c r="AJ43" s="42">
        <v>61403</v>
      </c>
      <c r="AK43" s="42">
        <v>166061</v>
      </c>
      <c r="AL43" s="42">
        <v>242040</v>
      </c>
      <c r="AM43" s="42">
        <v>53140</v>
      </c>
      <c r="AN43" s="42">
        <v>27632</v>
      </c>
      <c r="AO43" s="42">
        <v>115934</v>
      </c>
      <c r="AP43" s="42">
        <v>15423</v>
      </c>
      <c r="AQ43" s="42">
        <v>2632</v>
      </c>
      <c r="AR43" s="42">
        <v>2206</v>
      </c>
      <c r="AT43" s="27" t="s">
        <v>21</v>
      </c>
      <c r="AU43" s="34">
        <f t="shared" si="13"/>
        <v>0.33578182240307536</v>
      </c>
      <c r="AV43" s="34">
        <f t="shared" si="10"/>
        <v>0</v>
      </c>
      <c r="AW43" s="34">
        <f t="shared" si="10"/>
        <v>0</v>
      </c>
      <c r="AX43" s="34">
        <f t="shared" si="10"/>
        <v>0</v>
      </c>
      <c r="AY43" s="34">
        <f t="shared" si="10"/>
        <v>0</v>
      </c>
      <c r="AZ43" s="34">
        <f t="shared" si="10"/>
        <v>0</v>
      </c>
      <c r="BA43" s="34">
        <f t="shared" si="10"/>
        <v>0</v>
      </c>
      <c r="BB43" s="34">
        <f t="shared" si="10"/>
        <v>0.65604314139697828</v>
      </c>
      <c r="BC43" s="34">
        <f t="shared" si="10"/>
        <v>0</v>
      </c>
      <c r="BD43" s="34">
        <f t="shared" si="10"/>
        <v>0.30783722798732943</v>
      </c>
      <c r="BE43" s="34">
        <f t="shared" si="10"/>
        <v>1.4530800453360975</v>
      </c>
      <c r="BF43" s="34">
        <f t="shared" si="10"/>
        <v>0</v>
      </c>
      <c r="BG43" s="34">
        <f t="shared" si="10"/>
        <v>0</v>
      </c>
      <c r="BH43" s="34">
        <f t="shared" si="10"/>
        <v>0</v>
      </c>
      <c r="BI43" s="34">
        <f t="shared" si="10"/>
        <v>0</v>
      </c>
      <c r="BJ43" s="34">
        <f t="shared" si="10"/>
        <v>0</v>
      </c>
      <c r="BK43" s="34">
        <f t="shared" si="10"/>
        <v>1.7251194645229182</v>
      </c>
      <c r="BL43" s="34">
        <f t="shared" si="11"/>
        <v>0</v>
      </c>
      <c r="BM43" s="34">
        <f t="shared" si="11"/>
        <v>0</v>
      </c>
      <c r="BN43" s="34">
        <f t="shared" si="11"/>
        <v>0</v>
      </c>
    </row>
    <row r="44" spans="1:86" x14ac:dyDescent="0.25">
      <c r="A44" s="20" t="s">
        <v>22</v>
      </c>
      <c r="B44" s="30">
        <f t="shared" si="9"/>
        <v>6</v>
      </c>
      <c r="C44" s="30">
        <v>1</v>
      </c>
      <c r="D44" s="30"/>
      <c r="E44" s="30"/>
      <c r="F44" s="30"/>
      <c r="G44" s="30"/>
      <c r="H44" s="30"/>
      <c r="I44" s="30">
        <v>1</v>
      </c>
      <c r="J44" s="30">
        <v>1</v>
      </c>
      <c r="K44" s="30">
        <v>2</v>
      </c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W44" s="45"/>
      <c r="X44" s="37" t="s">
        <v>22</v>
      </c>
      <c r="Y44" s="42">
        <f t="shared" si="12"/>
        <v>1794687</v>
      </c>
      <c r="Z44" s="42">
        <v>283330</v>
      </c>
      <c r="AA44" s="42">
        <v>66124</v>
      </c>
      <c r="AB44" s="42">
        <v>60532</v>
      </c>
      <c r="AC44" s="42">
        <v>30789</v>
      </c>
      <c r="AD44" s="42">
        <v>50592</v>
      </c>
      <c r="AE44" s="42">
        <v>26431</v>
      </c>
      <c r="AF44" s="42">
        <v>141455</v>
      </c>
      <c r="AG44" s="42">
        <v>92335</v>
      </c>
      <c r="AH44" s="42">
        <v>282703</v>
      </c>
      <c r="AI44" s="42">
        <v>180315</v>
      </c>
      <c r="AJ44" s="42">
        <v>52532</v>
      </c>
      <c r="AK44" s="42">
        <v>138229</v>
      </c>
      <c r="AL44" s="42">
        <v>202657</v>
      </c>
      <c r="AM44" s="42">
        <v>46211</v>
      </c>
      <c r="AN44" s="42">
        <v>25333</v>
      </c>
      <c r="AO44" s="42">
        <v>97281</v>
      </c>
      <c r="AP44" s="42">
        <v>13815</v>
      </c>
      <c r="AQ44" s="42">
        <v>2100</v>
      </c>
      <c r="AR44" s="42">
        <v>1923</v>
      </c>
      <c r="AT44" s="27" t="s">
        <v>22</v>
      </c>
      <c r="AU44" s="34">
        <f t="shared" si="13"/>
        <v>0.33432013493160645</v>
      </c>
      <c r="AV44" s="34">
        <f t="shared" si="10"/>
        <v>0.35294532876857376</v>
      </c>
      <c r="AW44" s="34">
        <f t="shared" si="10"/>
        <v>0</v>
      </c>
      <c r="AX44" s="34">
        <f t="shared" si="10"/>
        <v>0</v>
      </c>
      <c r="AY44" s="34">
        <f t="shared" si="10"/>
        <v>0</v>
      </c>
      <c r="AZ44" s="34">
        <f t="shared" si="10"/>
        <v>0</v>
      </c>
      <c r="BA44" s="34">
        <f t="shared" si="10"/>
        <v>0</v>
      </c>
      <c r="BB44" s="34">
        <f t="shared" si="10"/>
        <v>0.70693860238238304</v>
      </c>
      <c r="BC44" s="34">
        <f t="shared" si="10"/>
        <v>1.083012942004657</v>
      </c>
      <c r="BD44" s="34">
        <f t="shared" si="10"/>
        <v>0.70745623498866306</v>
      </c>
      <c r="BE44" s="34">
        <f t="shared" si="10"/>
        <v>0</v>
      </c>
      <c r="BF44" s="34">
        <f t="shared" si="10"/>
        <v>0</v>
      </c>
      <c r="BG44" s="34">
        <f t="shared" si="10"/>
        <v>0</v>
      </c>
      <c r="BH44" s="34">
        <f t="shared" si="10"/>
        <v>0</v>
      </c>
      <c r="BI44" s="34">
        <f t="shared" si="10"/>
        <v>0</v>
      </c>
      <c r="BJ44" s="34">
        <f t="shared" si="10"/>
        <v>0</v>
      </c>
      <c r="BK44" s="34">
        <f>R44*100000/AO44</f>
        <v>1.0279499593959767</v>
      </c>
      <c r="BL44" s="34">
        <f t="shared" si="11"/>
        <v>0</v>
      </c>
      <c r="BM44" s="34">
        <f t="shared" si="11"/>
        <v>0</v>
      </c>
      <c r="BN44" s="34">
        <f t="shared" si="11"/>
        <v>0</v>
      </c>
    </row>
    <row r="45" spans="1:86" x14ac:dyDescent="0.25">
      <c r="A45" s="20" t="s">
        <v>48</v>
      </c>
      <c r="B45" s="30">
        <f t="shared" si="9"/>
        <v>6</v>
      </c>
      <c r="C45" s="30">
        <v>1</v>
      </c>
      <c r="D45" s="30"/>
      <c r="E45" s="30">
        <v>1</v>
      </c>
      <c r="F45" s="30"/>
      <c r="G45" s="30"/>
      <c r="H45" s="30"/>
      <c r="I45" s="30"/>
      <c r="J45" s="30"/>
      <c r="K45" s="30">
        <v>1</v>
      </c>
      <c r="L45" s="30">
        <v>1</v>
      </c>
      <c r="M45" s="30"/>
      <c r="N45" s="30"/>
      <c r="O45" s="30">
        <v>1</v>
      </c>
      <c r="P45" s="30"/>
      <c r="Q45" s="30"/>
      <c r="R45" s="30">
        <v>1</v>
      </c>
      <c r="S45" s="30"/>
      <c r="T45" s="30"/>
      <c r="U45" s="30"/>
      <c r="W45" s="45"/>
      <c r="X45" s="37" t="s">
        <v>48</v>
      </c>
      <c r="Y45" s="42">
        <f t="shared" si="12"/>
        <v>1381452</v>
      </c>
      <c r="Z45" s="42">
        <v>207624</v>
      </c>
      <c r="AA45" s="42">
        <v>55164</v>
      </c>
      <c r="AB45" s="42">
        <v>47586</v>
      </c>
      <c r="AC45" s="42">
        <v>24638</v>
      </c>
      <c r="AD45" s="42">
        <v>35065</v>
      </c>
      <c r="AE45" s="42">
        <v>20606</v>
      </c>
      <c r="AF45" s="42">
        <v>116129</v>
      </c>
      <c r="AG45" s="42">
        <v>72707</v>
      </c>
      <c r="AH45" s="42">
        <v>222949</v>
      </c>
      <c r="AI45" s="42">
        <v>138140</v>
      </c>
      <c r="AJ45" s="42">
        <v>40340</v>
      </c>
      <c r="AK45" s="42">
        <v>109817</v>
      </c>
      <c r="AL45" s="42">
        <v>151158</v>
      </c>
      <c r="AM45" s="42">
        <v>33590</v>
      </c>
      <c r="AN45" s="42">
        <v>20838</v>
      </c>
      <c r="AO45" s="42">
        <v>70926</v>
      </c>
      <c r="AP45" s="42">
        <v>11400</v>
      </c>
      <c r="AQ45" s="42">
        <v>1447</v>
      </c>
      <c r="AR45" s="42">
        <v>1328</v>
      </c>
      <c r="AT45" s="27" t="s">
        <v>48</v>
      </c>
      <c r="AU45" s="34">
        <f t="shared" si="13"/>
        <v>0.43432562260578</v>
      </c>
      <c r="AV45" s="34">
        <f t="shared" ref="AV45:BJ48" si="14">C45*100000/Z45</f>
        <v>0.48163988748892228</v>
      </c>
      <c r="AW45" s="34">
        <f t="shared" si="14"/>
        <v>0</v>
      </c>
      <c r="AX45" s="34">
        <f t="shared" si="14"/>
        <v>2.1014584121380238</v>
      </c>
      <c r="AY45" s="34">
        <f t="shared" si="14"/>
        <v>0</v>
      </c>
      <c r="AZ45" s="34">
        <f t="shared" si="14"/>
        <v>0</v>
      </c>
      <c r="BA45" s="34">
        <f t="shared" si="14"/>
        <v>0</v>
      </c>
      <c r="BB45" s="34">
        <f t="shared" si="14"/>
        <v>0</v>
      </c>
      <c r="BC45" s="34">
        <f t="shared" si="14"/>
        <v>0</v>
      </c>
      <c r="BD45" s="34">
        <f t="shared" si="14"/>
        <v>0.44853307258610714</v>
      </c>
      <c r="BE45" s="34">
        <f t="shared" si="14"/>
        <v>0.72390328652092084</v>
      </c>
      <c r="BF45" s="34">
        <f t="shared" si="14"/>
        <v>0</v>
      </c>
      <c r="BG45" s="34">
        <f t="shared" si="14"/>
        <v>0</v>
      </c>
      <c r="BH45" s="34">
        <f t="shared" si="14"/>
        <v>0.66155942788340671</v>
      </c>
      <c r="BI45" s="34">
        <f t="shared" si="14"/>
        <v>0</v>
      </c>
      <c r="BJ45" s="34">
        <f t="shared" si="14"/>
        <v>0</v>
      </c>
      <c r="BK45" s="34">
        <f>R45*100000/AO45</f>
        <v>1.409920198516764</v>
      </c>
      <c r="BL45" s="34">
        <f t="shared" ref="BL45:BN48" si="15">S45*100000/AP45</f>
        <v>0</v>
      </c>
      <c r="BM45" s="34">
        <f t="shared" si="15"/>
        <v>0</v>
      </c>
      <c r="BN45" s="34">
        <f t="shared" si="15"/>
        <v>0</v>
      </c>
    </row>
    <row r="46" spans="1:86" x14ac:dyDescent="0.25">
      <c r="A46" s="20" t="s">
        <v>49</v>
      </c>
      <c r="B46" s="30">
        <f t="shared" si="9"/>
        <v>5</v>
      </c>
      <c r="C46" s="30"/>
      <c r="D46" s="30"/>
      <c r="E46" s="30">
        <v>1</v>
      </c>
      <c r="F46" s="30"/>
      <c r="G46" s="30"/>
      <c r="H46" s="30"/>
      <c r="I46" s="30"/>
      <c r="J46" s="30"/>
      <c r="K46" s="30">
        <v>3</v>
      </c>
      <c r="L46" s="30">
        <v>1</v>
      </c>
      <c r="M46" s="30"/>
      <c r="N46" s="30"/>
      <c r="O46" s="30"/>
      <c r="P46" s="30"/>
      <c r="Q46" s="30"/>
      <c r="R46" s="30"/>
      <c r="S46" s="30"/>
      <c r="T46" s="30"/>
      <c r="U46" s="30"/>
      <c r="W46" s="45"/>
      <c r="X46" s="37" t="s">
        <v>49</v>
      </c>
      <c r="Y46" s="42">
        <f t="shared" si="12"/>
        <v>816300</v>
      </c>
      <c r="Z46" s="42">
        <v>117134</v>
      </c>
      <c r="AA46" s="42">
        <v>32664</v>
      </c>
      <c r="AB46" s="42">
        <v>28546</v>
      </c>
      <c r="AC46" s="42">
        <v>16159</v>
      </c>
      <c r="AD46" s="42">
        <v>20769</v>
      </c>
      <c r="AE46" s="42">
        <v>12792</v>
      </c>
      <c r="AF46" s="42">
        <v>68825</v>
      </c>
      <c r="AG46" s="42">
        <v>41553</v>
      </c>
      <c r="AH46" s="42">
        <v>132359</v>
      </c>
      <c r="AI46" s="42">
        <v>77736</v>
      </c>
      <c r="AJ46" s="42">
        <v>22602</v>
      </c>
      <c r="AK46" s="42">
        <v>73518</v>
      </c>
      <c r="AL46" s="42">
        <v>90756</v>
      </c>
      <c r="AM46" s="42">
        <v>18263</v>
      </c>
      <c r="AN46" s="42">
        <v>12894</v>
      </c>
      <c r="AO46" s="42">
        <v>41555</v>
      </c>
      <c r="AP46" s="42">
        <v>6625</v>
      </c>
      <c r="AQ46" s="42">
        <v>837</v>
      </c>
      <c r="AR46" s="42">
        <v>713</v>
      </c>
      <c r="AT46" s="27" t="s">
        <v>49</v>
      </c>
      <c r="AU46" s="34">
        <f t="shared" si="13"/>
        <v>0.61251990689697411</v>
      </c>
      <c r="AV46" s="34">
        <f t="shared" si="14"/>
        <v>0</v>
      </c>
      <c r="AW46" s="34">
        <f t="shared" si="14"/>
        <v>0</v>
      </c>
      <c r="AX46" s="34">
        <f t="shared" si="14"/>
        <v>3.5031177748195894</v>
      </c>
      <c r="AY46" s="34">
        <f t="shared" si="14"/>
        <v>0</v>
      </c>
      <c r="AZ46" s="34">
        <f t="shared" si="14"/>
        <v>0</v>
      </c>
      <c r="BA46" s="34">
        <f t="shared" si="14"/>
        <v>0</v>
      </c>
      <c r="BB46" s="34">
        <f t="shared" si="14"/>
        <v>0</v>
      </c>
      <c r="BC46" s="34">
        <f t="shared" si="14"/>
        <v>0</v>
      </c>
      <c r="BD46" s="34">
        <f t="shared" si="14"/>
        <v>2.2665629084535239</v>
      </c>
      <c r="BE46" s="34">
        <f t="shared" si="14"/>
        <v>1.2864052691159824</v>
      </c>
      <c r="BF46" s="34">
        <f t="shared" si="14"/>
        <v>0</v>
      </c>
      <c r="BG46" s="34">
        <f t="shared" si="14"/>
        <v>0</v>
      </c>
      <c r="BH46" s="34">
        <f t="shared" si="14"/>
        <v>0</v>
      </c>
      <c r="BI46" s="34">
        <f t="shared" si="14"/>
        <v>0</v>
      </c>
      <c r="BJ46" s="34">
        <f t="shared" si="14"/>
        <v>0</v>
      </c>
      <c r="BK46" s="34">
        <f>R46*100000/AO46</f>
        <v>0</v>
      </c>
      <c r="BL46" s="34">
        <f t="shared" si="15"/>
        <v>0</v>
      </c>
      <c r="BM46" s="34">
        <f t="shared" si="15"/>
        <v>0</v>
      </c>
      <c r="BN46" s="34">
        <f t="shared" si="15"/>
        <v>0</v>
      </c>
    </row>
    <row r="47" spans="1:86" x14ac:dyDescent="0.25">
      <c r="A47" s="20" t="s">
        <v>50</v>
      </c>
      <c r="B47" s="30">
        <f t="shared" si="9"/>
        <v>6</v>
      </c>
      <c r="C47" s="30"/>
      <c r="D47" s="30"/>
      <c r="E47" s="30">
        <v>1</v>
      </c>
      <c r="F47" s="30"/>
      <c r="G47" s="30"/>
      <c r="H47" s="30"/>
      <c r="I47" s="30"/>
      <c r="J47" s="30"/>
      <c r="K47" s="30">
        <v>4</v>
      </c>
      <c r="L47" s="30">
        <v>1</v>
      </c>
      <c r="M47" s="30"/>
      <c r="N47" s="30"/>
      <c r="O47" s="30"/>
      <c r="P47" s="30"/>
      <c r="Q47" s="30"/>
      <c r="R47" s="30"/>
      <c r="S47" s="30"/>
      <c r="T47" s="30"/>
      <c r="U47" s="30"/>
      <c r="W47" s="45"/>
      <c r="X47" s="37" t="s">
        <v>50</v>
      </c>
      <c r="Y47" s="42">
        <f t="shared" si="12"/>
        <v>672713</v>
      </c>
      <c r="Z47" s="42">
        <v>87472</v>
      </c>
      <c r="AA47" s="42">
        <v>27531</v>
      </c>
      <c r="AB47" s="42">
        <v>23506</v>
      </c>
      <c r="AC47" s="42">
        <v>12682</v>
      </c>
      <c r="AD47" s="42">
        <v>17889</v>
      </c>
      <c r="AE47" s="42">
        <v>10865</v>
      </c>
      <c r="AF47" s="42">
        <v>64872</v>
      </c>
      <c r="AG47" s="42">
        <v>34843</v>
      </c>
      <c r="AH47" s="42">
        <v>109617</v>
      </c>
      <c r="AI47" s="42">
        <v>58686</v>
      </c>
      <c r="AJ47" s="42">
        <v>18958</v>
      </c>
      <c r="AK47" s="42">
        <v>61459</v>
      </c>
      <c r="AL47" s="42">
        <v>77852</v>
      </c>
      <c r="AM47" s="42">
        <v>13713</v>
      </c>
      <c r="AN47" s="42">
        <v>11150</v>
      </c>
      <c r="AO47" s="42">
        <v>34974</v>
      </c>
      <c r="AP47" s="42">
        <v>5558</v>
      </c>
      <c r="AQ47" s="42">
        <v>565</v>
      </c>
      <c r="AR47" s="42">
        <v>521</v>
      </c>
      <c r="AT47" s="27" t="s">
        <v>50</v>
      </c>
      <c r="AU47" s="34">
        <f t="shared" si="13"/>
        <v>0.89191081486458568</v>
      </c>
      <c r="AV47" s="34">
        <f t="shared" si="14"/>
        <v>0</v>
      </c>
      <c r="AW47" s="34">
        <f t="shared" si="14"/>
        <v>0</v>
      </c>
      <c r="AX47" s="34">
        <f t="shared" si="14"/>
        <v>4.2542329617969878</v>
      </c>
      <c r="AY47" s="34">
        <f t="shared" si="14"/>
        <v>0</v>
      </c>
      <c r="AZ47" s="34">
        <f t="shared" si="14"/>
        <v>0</v>
      </c>
      <c r="BA47" s="34">
        <f t="shared" si="14"/>
        <v>0</v>
      </c>
      <c r="BB47" s="34">
        <f t="shared" si="14"/>
        <v>0</v>
      </c>
      <c r="BC47" s="34">
        <f t="shared" si="14"/>
        <v>0</v>
      </c>
      <c r="BD47" s="34">
        <f t="shared" si="14"/>
        <v>3.6490690312633989</v>
      </c>
      <c r="BE47" s="34">
        <f t="shared" si="14"/>
        <v>1.703983914391848</v>
      </c>
      <c r="BF47" s="34">
        <f t="shared" si="14"/>
        <v>0</v>
      </c>
      <c r="BG47" s="34">
        <f t="shared" si="14"/>
        <v>0</v>
      </c>
      <c r="BH47" s="34">
        <f t="shared" si="14"/>
        <v>0</v>
      </c>
      <c r="BI47" s="34">
        <f t="shared" si="14"/>
        <v>0</v>
      </c>
      <c r="BJ47" s="34">
        <f t="shared" si="14"/>
        <v>0</v>
      </c>
      <c r="BK47" s="34">
        <f>R47*100000/AO47</f>
        <v>0</v>
      </c>
      <c r="BL47" s="34">
        <f t="shared" si="15"/>
        <v>0</v>
      </c>
      <c r="BM47" s="34">
        <f t="shared" si="15"/>
        <v>0</v>
      </c>
      <c r="BN47" s="34">
        <f t="shared" si="15"/>
        <v>0</v>
      </c>
    </row>
    <row r="48" spans="1:86" s="3" customFormat="1" x14ac:dyDescent="0.25">
      <c r="A48" s="19" t="s">
        <v>23</v>
      </c>
      <c r="B48" s="32">
        <f t="shared" ref="B48:U48" si="16">SUM(B29:B47)</f>
        <v>550</v>
      </c>
      <c r="C48" s="32">
        <f t="shared" si="16"/>
        <v>87</v>
      </c>
      <c r="D48" s="32">
        <f t="shared" si="16"/>
        <v>24</v>
      </c>
      <c r="E48" s="32">
        <f t="shared" si="16"/>
        <v>19</v>
      </c>
      <c r="F48" s="32">
        <f t="shared" si="16"/>
        <v>11</v>
      </c>
      <c r="G48" s="32">
        <f t="shared" si="16"/>
        <v>15</v>
      </c>
      <c r="H48" s="32">
        <f t="shared" si="16"/>
        <v>28</v>
      </c>
      <c r="I48" s="32">
        <f t="shared" si="16"/>
        <v>25</v>
      </c>
      <c r="J48" s="32">
        <f t="shared" si="16"/>
        <v>10</v>
      </c>
      <c r="K48" s="32">
        <f t="shared" si="16"/>
        <v>77</v>
      </c>
      <c r="L48" s="32">
        <f t="shared" si="16"/>
        <v>69</v>
      </c>
      <c r="M48" s="32">
        <f t="shared" si="16"/>
        <v>16</v>
      </c>
      <c r="N48" s="32">
        <f t="shared" si="16"/>
        <v>55</v>
      </c>
      <c r="O48" s="32">
        <f t="shared" si="16"/>
        <v>49</v>
      </c>
      <c r="P48" s="32">
        <f t="shared" si="16"/>
        <v>14</v>
      </c>
      <c r="Q48" s="32">
        <f t="shared" si="16"/>
        <v>6</v>
      </c>
      <c r="R48" s="32">
        <f t="shared" si="16"/>
        <v>39</v>
      </c>
      <c r="S48" s="32">
        <f t="shared" si="16"/>
        <v>4</v>
      </c>
      <c r="T48" s="32">
        <f t="shared" si="16"/>
        <v>2</v>
      </c>
      <c r="U48" s="32">
        <f t="shared" si="16"/>
        <v>0</v>
      </c>
      <c r="V48" s="5"/>
      <c r="W48" s="45"/>
      <c r="X48" s="37" t="s">
        <v>51</v>
      </c>
      <c r="Y48" s="39">
        <f>SUM(Y29:Y47)</f>
        <v>40554414</v>
      </c>
      <c r="Z48" s="39">
        <v>7301781</v>
      </c>
      <c r="AA48" s="39">
        <v>1200769</v>
      </c>
      <c r="AB48" s="39">
        <v>1066108</v>
      </c>
      <c r="AC48" s="39">
        <v>823403</v>
      </c>
      <c r="AD48" s="39">
        <v>1667451</v>
      </c>
      <c r="AE48" s="39">
        <v>533572</v>
      </c>
      <c r="AF48" s="39">
        <v>2467685</v>
      </c>
      <c r="AG48" s="39">
        <v>1746738</v>
      </c>
      <c r="AH48" s="39">
        <v>6297173</v>
      </c>
      <c r="AI48" s="39">
        <v>4118038</v>
      </c>
      <c r="AJ48" s="39">
        <v>1059200</v>
      </c>
      <c r="AK48" s="39">
        <v>2698954</v>
      </c>
      <c r="AL48" s="39">
        <v>5353393</v>
      </c>
      <c r="AM48" s="39">
        <v>1176138</v>
      </c>
      <c r="AN48" s="39">
        <v>549991</v>
      </c>
      <c r="AO48" s="39">
        <v>2083300</v>
      </c>
      <c r="AP48" s="39">
        <v>274511</v>
      </c>
      <c r="AQ48" s="39">
        <v>70969</v>
      </c>
      <c r="AR48" s="39">
        <v>65240</v>
      </c>
      <c r="AT48" s="29" t="s">
        <v>23</v>
      </c>
      <c r="AU48" s="35">
        <f t="shared" si="13"/>
        <v>1.3562025578769306</v>
      </c>
      <c r="AV48" s="35">
        <f t="shared" si="14"/>
        <v>1.1914901309694168</v>
      </c>
      <c r="AW48" s="35">
        <f t="shared" si="14"/>
        <v>1.9987191541420539</v>
      </c>
      <c r="AX48" s="35">
        <f t="shared" si="14"/>
        <v>1.7821834185654737</v>
      </c>
      <c r="AY48" s="35">
        <f t="shared" si="14"/>
        <v>1.3359193493344086</v>
      </c>
      <c r="AZ48" s="35">
        <f t="shared" si="14"/>
        <v>0.89957665922416907</v>
      </c>
      <c r="BA48" s="35">
        <f t="shared" si="14"/>
        <v>5.247651675875046</v>
      </c>
      <c r="BB48" s="35">
        <f t="shared" si="14"/>
        <v>1.0130952694529489</v>
      </c>
      <c r="BC48" s="35">
        <f t="shared" si="14"/>
        <v>0.57249570341974587</v>
      </c>
      <c r="BD48" s="35">
        <f t="shared" si="14"/>
        <v>1.2227709164096334</v>
      </c>
      <c r="BE48" s="35">
        <f t="shared" si="14"/>
        <v>1.6755552037159442</v>
      </c>
      <c r="BF48" s="35">
        <f t="shared" si="14"/>
        <v>1.5105740181268883</v>
      </c>
      <c r="BG48" s="35">
        <f t="shared" si="14"/>
        <v>2.0378265061205192</v>
      </c>
      <c r="BH48" s="35">
        <f t="shared" si="14"/>
        <v>0.91530735740865654</v>
      </c>
      <c r="BI48" s="35">
        <f t="shared" si="14"/>
        <v>1.1903365081308486</v>
      </c>
      <c r="BJ48" s="35">
        <f t="shared" si="14"/>
        <v>1.0909269424408763</v>
      </c>
      <c r="BK48" s="35">
        <f>R48*100000/AO48</f>
        <v>1.8720299524792396</v>
      </c>
      <c r="BL48" s="35">
        <f t="shared" si="15"/>
        <v>1.4571365081909287</v>
      </c>
      <c r="BM48" s="35">
        <f t="shared" si="15"/>
        <v>2.8181318603897476</v>
      </c>
      <c r="BN48" s="35">
        <f t="shared" si="15"/>
        <v>0</v>
      </c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s="9" customFormat="1" x14ac:dyDescent="0.25">
      <c r="A49" s="22" t="s">
        <v>26</v>
      </c>
      <c r="B49" s="10">
        <f>C49+D49+E49+F49+G49+K49+T49+J49+H49+I49+M49+N49+O49+P49+Q49+R49+S49+L49</f>
        <v>50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26</v>
      </c>
      <c r="L49" s="10">
        <v>0</v>
      </c>
      <c r="M49" s="10">
        <v>0</v>
      </c>
      <c r="N49" s="10">
        <v>0</v>
      </c>
      <c r="O49" s="10">
        <v>24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/>
      <c r="W49" s="47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</row>
    <row r="51" spans="1:86" x14ac:dyDescent="0.25">
      <c r="A51" s="31" t="s">
        <v>63</v>
      </c>
      <c r="AT51" s="36" t="s">
        <v>64</v>
      </c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</row>
    <row r="52" spans="1:86" ht="18.75" customHeight="1" x14ac:dyDescent="0.25">
      <c r="A52" s="19" t="s">
        <v>27</v>
      </c>
      <c r="B52" s="12" t="s">
        <v>1</v>
      </c>
      <c r="C52" s="12" t="s">
        <v>2</v>
      </c>
      <c r="D52" s="12" t="s">
        <v>3</v>
      </c>
      <c r="E52" s="12" t="s">
        <v>52</v>
      </c>
      <c r="F52" s="12" t="s">
        <v>53</v>
      </c>
      <c r="G52" s="12" t="s">
        <v>4</v>
      </c>
      <c r="H52" s="12" t="s">
        <v>7</v>
      </c>
      <c r="I52" s="12" t="s">
        <v>54</v>
      </c>
      <c r="J52" s="12" t="s">
        <v>55</v>
      </c>
      <c r="K52" s="12" t="s">
        <v>5</v>
      </c>
      <c r="L52" s="12" t="s">
        <v>56</v>
      </c>
      <c r="M52" s="12" t="s">
        <v>8</v>
      </c>
      <c r="N52" s="12" t="s">
        <v>9</v>
      </c>
      <c r="O52" s="12" t="s">
        <v>57</v>
      </c>
      <c r="P52" s="12" t="s">
        <v>58</v>
      </c>
      <c r="Q52" s="12" t="s">
        <v>59</v>
      </c>
      <c r="R52" s="12" t="s">
        <v>60</v>
      </c>
      <c r="S52" s="12" t="s">
        <v>61</v>
      </c>
      <c r="T52" s="12" t="s">
        <v>6</v>
      </c>
      <c r="U52" s="12" t="s">
        <v>28</v>
      </c>
      <c r="W52" s="44" t="str">
        <f>A52</f>
        <v>AÑO 2001</v>
      </c>
      <c r="X52" s="38" t="s">
        <v>62</v>
      </c>
      <c r="Y52" s="24" t="s">
        <v>51</v>
      </c>
      <c r="Z52" s="24" t="s">
        <v>2</v>
      </c>
      <c r="AA52" s="24" t="s">
        <v>3</v>
      </c>
      <c r="AB52" s="24" t="s">
        <v>52</v>
      </c>
      <c r="AC52" s="24" t="s">
        <v>53</v>
      </c>
      <c r="AD52" s="24" t="s">
        <v>4</v>
      </c>
      <c r="AE52" s="24" t="s">
        <v>7</v>
      </c>
      <c r="AF52" s="24" t="s">
        <v>54</v>
      </c>
      <c r="AG52" s="24" t="s">
        <v>55</v>
      </c>
      <c r="AH52" s="24" t="s">
        <v>5</v>
      </c>
      <c r="AI52" s="24" t="s">
        <v>56</v>
      </c>
      <c r="AJ52" s="24" t="s">
        <v>8</v>
      </c>
      <c r="AK52" s="24" t="s">
        <v>9</v>
      </c>
      <c r="AL52" s="24" t="s">
        <v>57</v>
      </c>
      <c r="AM52" s="24" t="s">
        <v>58</v>
      </c>
      <c r="AN52" s="24" t="s">
        <v>59</v>
      </c>
      <c r="AO52" s="24" t="s">
        <v>60</v>
      </c>
      <c r="AP52" s="24" t="s">
        <v>61</v>
      </c>
      <c r="AQ52" s="24" t="s">
        <v>6</v>
      </c>
      <c r="AR52" s="24" t="s">
        <v>28</v>
      </c>
      <c r="AT52" s="25" t="str">
        <f>W52</f>
        <v>AÑO 2001</v>
      </c>
      <c r="AU52" s="26" t="s">
        <v>1</v>
      </c>
      <c r="AV52" s="26" t="s">
        <v>2</v>
      </c>
      <c r="AW52" s="26" t="s">
        <v>3</v>
      </c>
      <c r="AX52" s="26" t="s">
        <v>52</v>
      </c>
      <c r="AY52" s="26" t="s">
        <v>53</v>
      </c>
      <c r="AZ52" s="26" t="s">
        <v>4</v>
      </c>
      <c r="BA52" s="26" t="s">
        <v>7</v>
      </c>
      <c r="BB52" s="26" t="s">
        <v>54</v>
      </c>
      <c r="BC52" s="26" t="s">
        <v>55</v>
      </c>
      <c r="BD52" s="26" t="s">
        <v>5</v>
      </c>
      <c r="BE52" s="26" t="s">
        <v>56</v>
      </c>
      <c r="BF52" s="26" t="s">
        <v>8</v>
      </c>
      <c r="BG52" s="26" t="s">
        <v>9</v>
      </c>
      <c r="BH52" s="26" t="s">
        <v>57</v>
      </c>
      <c r="BI52" s="26" t="s">
        <v>58</v>
      </c>
      <c r="BJ52" s="26" t="s">
        <v>59</v>
      </c>
      <c r="BK52" s="26" t="s">
        <v>60</v>
      </c>
      <c r="BL52" s="26" t="s">
        <v>61</v>
      </c>
      <c r="BM52" s="26" t="s">
        <v>6</v>
      </c>
      <c r="BN52" s="26" t="s">
        <v>28</v>
      </c>
    </row>
    <row r="53" spans="1:86" x14ac:dyDescent="0.25">
      <c r="A53" s="20" t="s">
        <v>45</v>
      </c>
      <c r="B53" s="30">
        <f t="shared" ref="B53:B71" si="17">SUM(C53+D53+E53+F53+G53+K53+T53+J53+H53+I53+M53+N53+O53+P53+Q53+R53+S53+L53)</f>
        <v>75</v>
      </c>
      <c r="C53" s="30">
        <v>20</v>
      </c>
      <c r="D53" s="30"/>
      <c r="E53" s="30"/>
      <c r="F53" s="30"/>
      <c r="G53" s="30">
        <v>5</v>
      </c>
      <c r="H53" s="30">
        <v>3</v>
      </c>
      <c r="I53" s="30">
        <v>2</v>
      </c>
      <c r="J53" s="30">
        <v>3</v>
      </c>
      <c r="K53" s="30"/>
      <c r="L53" s="30">
        <v>9</v>
      </c>
      <c r="M53" s="30">
        <v>3</v>
      </c>
      <c r="N53" s="30">
        <v>8</v>
      </c>
      <c r="O53" s="30">
        <v>13</v>
      </c>
      <c r="P53" s="30">
        <v>2</v>
      </c>
      <c r="Q53" s="30">
        <v>1</v>
      </c>
      <c r="R53" s="30">
        <v>6</v>
      </c>
      <c r="S53" s="30"/>
      <c r="T53" s="30"/>
      <c r="U53" s="30">
        <v>2</v>
      </c>
      <c r="X53" s="37" t="s">
        <v>45</v>
      </c>
      <c r="Y53" s="42">
        <f>SUM(Z53:AR53)</f>
        <v>399013</v>
      </c>
      <c r="Z53" s="42">
        <v>80759</v>
      </c>
      <c r="AA53" s="42">
        <v>10234</v>
      </c>
      <c r="AB53" s="42">
        <v>6992</v>
      </c>
      <c r="AC53" s="42">
        <v>9087</v>
      </c>
      <c r="AD53" s="42">
        <v>18919</v>
      </c>
      <c r="AE53" s="42">
        <v>4229</v>
      </c>
      <c r="AF53" s="42">
        <v>17981</v>
      </c>
      <c r="AG53" s="42">
        <v>17072</v>
      </c>
      <c r="AH53" s="42">
        <v>63699</v>
      </c>
      <c r="AI53" s="42">
        <v>41067</v>
      </c>
      <c r="AJ53" s="42">
        <v>10068</v>
      </c>
      <c r="AK53" s="42">
        <v>19335</v>
      </c>
      <c r="AL53" s="42">
        <v>57718</v>
      </c>
      <c r="AM53" s="42">
        <v>14347</v>
      </c>
      <c r="AN53" s="42">
        <v>5495</v>
      </c>
      <c r="AO53" s="42">
        <v>17577</v>
      </c>
      <c r="AP53" s="42">
        <v>2397</v>
      </c>
      <c r="AQ53" s="42">
        <v>1010</v>
      </c>
      <c r="AR53" s="42">
        <v>1027</v>
      </c>
      <c r="AT53" s="27" t="s">
        <v>45</v>
      </c>
      <c r="AU53" s="34">
        <f>B53*100000/Y53</f>
        <v>18.796380067817338</v>
      </c>
      <c r="AV53" s="34">
        <f t="shared" ref="AV53:BK68" si="18">C53*100000/Z53</f>
        <v>24.765041667182604</v>
      </c>
      <c r="AW53" s="34">
        <f t="shared" si="18"/>
        <v>0</v>
      </c>
      <c r="AX53" s="34">
        <f t="shared" si="18"/>
        <v>0</v>
      </c>
      <c r="AY53" s="34">
        <f t="shared" si="18"/>
        <v>0</v>
      </c>
      <c r="AZ53" s="34">
        <f t="shared" si="18"/>
        <v>26.428458163750726</v>
      </c>
      <c r="BA53" s="34">
        <f t="shared" si="18"/>
        <v>70.938756207141168</v>
      </c>
      <c r="BB53" s="34">
        <f t="shared" si="18"/>
        <v>11.122851899226962</v>
      </c>
      <c r="BC53" s="34">
        <f t="shared" si="18"/>
        <v>17.572633552014995</v>
      </c>
      <c r="BD53" s="34">
        <f t="shared" si="18"/>
        <v>0</v>
      </c>
      <c r="BE53" s="34">
        <f t="shared" si="18"/>
        <v>21.915406530791145</v>
      </c>
      <c r="BF53" s="34">
        <f t="shared" si="18"/>
        <v>29.797377830750893</v>
      </c>
      <c r="BG53" s="34">
        <f t="shared" si="18"/>
        <v>41.375743470390482</v>
      </c>
      <c r="BH53" s="34">
        <f t="shared" si="18"/>
        <v>22.523302955750374</v>
      </c>
      <c r="BI53" s="34">
        <f t="shared" si="18"/>
        <v>13.940196556771451</v>
      </c>
      <c r="BJ53" s="34">
        <f t="shared" si="18"/>
        <v>18.198362147406733</v>
      </c>
      <c r="BK53" s="34">
        <f t="shared" si="18"/>
        <v>34.135518006485746</v>
      </c>
      <c r="BL53" s="34">
        <f t="shared" ref="BL53:BN68" si="19">S53*100000/AP53</f>
        <v>0</v>
      </c>
      <c r="BM53" s="34">
        <f t="shared" si="19"/>
        <v>0</v>
      </c>
      <c r="BN53" s="34">
        <f t="shared" si="19"/>
        <v>194.74196689386562</v>
      </c>
    </row>
    <row r="54" spans="1:86" x14ac:dyDescent="0.25">
      <c r="A54" s="20" t="s">
        <v>46</v>
      </c>
      <c r="B54" s="30">
        <f t="shared" si="17"/>
        <v>128</v>
      </c>
      <c r="C54" s="30">
        <v>20</v>
      </c>
      <c r="D54" s="30">
        <v>3</v>
      </c>
      <c r="E54" s="30">
        <v>2</v>
      </c>
      <c r="F54" s="30">
        <v>5</v>
      </c>
      <c r="G54" s="30">
        <v>7</v>
      </c>
      <c r="H54" s="30">
        <v>8</v>
      </c>
      <c r="I54" s="30">
        <v>4</v>
      </c>
      <c r="J54" s="30">
        <v>3</v>
      </c>
      <c r="K54" s="30">
        <v>19</v>
      </c>
      <c r="L54" s="30">
        <v>9</v>
      </c>
      <c r="M54" s="30">
        <v>6</v>
      </c>
      <c r="N54" s="30">
        <v>14</v>
      </c>
      <c r="O54" s="30">
        <v>16</v>
      </c>
      <c r="P54" s="30">
        <v>3</v>
      </c>
      <c r="Q54" s="30">
        <v>3</v>
      </c>
      <c r="R54" s="30">
        <v>6</v>
      </c>
      <c r="S54" s="30"/>
      <c r="T54" s="30"/>
      <c r="U54" s="30">
        <v>1</v>
      </c>
      <c r="W54" s="45"/>
      <c r="X54" s="37" t="s">
        <v>46</v>
      </c>
      <c r="Y54" s="42">
        <f t="shared" ref="Y54:Y71" si="20">SUM(Z54:AR54)</f>
        <v>1501018</v>
      </c>
      <c r="Z54" s="42">
        <v>312928</v>
      </c>
      <c r="AA54" s="42">
        <v>38434</v>
      </c>
      <c r="AB54" s="42">
        <v>25837</v>
      </c>
      <c r="AC54" s="42">
        <v>34022</v>
      </c>
      <c r="AD54" s="42">
        <v>70504</v>
      </c>
      <c r="AE54" s="42">
        <v>15953</v>
      </c>
      <c r="AF54" s="42">
        <v>70218</v>
      </c>
      <c r="AG54" s="42">
        <v>68319</v>
      </c>
      <c r="AH54" s="42">
        <v>234002</v>
      </c>
      <c r="AI54" s="42">
        <v>155253</v>
      </c>
      <c r="AJ54" s="42">
        <v>40624</v>
      </c>
      <c r="AK54" s="42">
        <v>74688</v>
      </c>
      <c r="AL54" s="42">
        <v>203162</v>
      </c>
      <c r="AM54" s="42">
        <v>53168</v>
      </c>
      <c r="AN54" s="42">
        <v>20772</v>
      </c>
      <c r="AO54" s="42">
        <v>65990</v>
      </c>
      <c r="AP54" s="42">
        <v>9269</v>
      </c>
      <c r="AQ54" s="42">
        <v>3862</v>
      </c>
      <c r="AR54" s="42">
        <v>4013</v>
      </c>
      <c r="AT54" s="27" t="s">
        <v>46</v>
      </c>
      <c r="AU54" s="34">
        <f t="shared" ref="AU54:AU72" si="21">B54*100000/Y54</f>
        <v>8.5275459721335789</v>
      </c>
      <c r="AV54" s="34">
        <f t="shared" si="18"/>
        <v>6.3912465487268637</v>
      </c>
      <c r="AW54" s="34">
        <f t="shared" si="18"/>
        <v>7.8055888015819326</v>
      </c>
      <c r="AX54" s="34">
        <f t="shared" si="18"/>
        <v>7.7408367844564001</v>
      </c>
      <c r="AY54" s="34">
        <f t="shared" si="18"/>
        <v>14.696372935159603</v>
      </c>
      <c r="AZ54" s="34">
        <f t="shared" si="18"/>
        <v>9.9285146942017466</v>
      </c>
      <c r="BA54" s="34">
        <f t="shared" si="18"/>
        <v>50.147307716416975</v>
      </c>
      <c r="BB54" s="34">
        <f t="shared" si="18"/>
        <v>5.6965450454299464</v>
      </c>
      <c r="BC54" s="34">
        <f t="shared" si="18"/>
        <v>4.3911649760681506</v>
      </c>
      <c r="BD54" s="34">
        <f t="shared" si="18"/>
        <v>8.11958872146392</v>
      </c>
      <c r="BE54" s="34">
        <f t="shared" si="18"/>
        <v>5.7969894301559393</v>
      </c>
      <c r="BF54" s="34">
        <f t="shared" si="18"/>
        <v>14.769594328475778</v>
      </c>
      <c r="BG54" s="34">
        <f t="shared" si="18"/>
        <v>18.744644387317908</v>
      </c>
      <c r="BH54" s="34">
        <f t="shared" si="18"/>
        <v>7.8754885263976533</v>
      </c>
      <c r="BI54" s="34">
        <f t="shared" si="18"/>
        <v>5.6424917243454713</v>
      </c>
      <c r="BJ54" s="34">
        <f t="shared" si="18"/>
        <v>14.442518775274408</v>
      </c>
      <c r="BK54" s="34">
        <f t="shared" si="18"/>
        <v>9.0922867101075919</v>
      </c>
      <c r="BL54" s="34">
        <f t="shared" si="19"/>
        <v>0</v>
      </c>
      <c r="BM54" s="34">
        <f t="shared" si="19"/>
        <v>0</v>
      </c>
      <c r="BN54" s="34">
        <f t="shared" si="19"/>
        <v>24.919013207077001</v>
      </c>
    </row>
    <row r="55" spans="1:86" x14ac:dyDescent="0.25">
      <c r="A55" s="20" t="s">
        <v>47</v>
      </c>
      <c r="B55" s="30">
        <f t="shared" si="17"/>
        <v>60</v>
      </c>
      <c r="C55" s="30">
        <v>7</v>
      </c>
      <c r="D55" s="30">
        <v>2</v>
      </c>
      <c r="E55" s="30">
        <v>3</v>
      </c>
      <c r="F55" s="30">
        <v>2</v>
      </c>
      <c r="G55" s="30"/>
      <c r="H55" s="30">
        <v>7</v>
      </c>
      <c r="I55" s="30">
        <v>3</v>
      </c>
      <c r="J55" s="30">
        <v>4</v>
      </c>
      <c r="K55" s="30">
        <v>9</v>
      </c>
      <c r="L55" s="30">
        <v>6</v>
      </c>
      <c r="M55" s="30">
        <v>3</v>
      </c>
      <c r="N55" s="30">
        <v>7</v>
      </c>
      <c r="O55" s="30">
        <v>2</v>
      </c>
      <c r="P55" s="30">
        <v>1</v>
      </c>
      <c r="Q55" s="30"/>
      <c r="R55" s="30">
        <v>4</v>
      </c>
      <c r="S55" s="30"/>
      <c r="T55" s="30"/>
      <c r="U55" s="30"/>
      <c r="W55" s="45"/>
      <c r="X55" s="37" t="s">
        <v>47</v>
      </c>
      <c r="Y55" s="42">
        <f t="shared" si="20"/>
        <v>1919207</v>
      </c>
      <c r="Z55" s="42">
        <v>418655</v>
      </c>
      <c r="AA55" s="42">
        <v>49513</v>
      </c>
      <c r="AB55" s="42">
        <v>34382</v>
      </c>
      <c r="AC55" s="42">
        <v>42165</v>
      </c>
      <c r="AD55" s="42">
        <v>89175</v>
      </c>
      <c r="AE55" s="42">
        <v>20577</v>
      </c>
      <c r="AF55" s="42">
        <v>95136</v>
      </c>
      <c r="AG55" s="42">
        <v>93492</v>
      </c>
      <c r="AH55" s="42">
        <v>279566</v>
      </c>
      <c r="AI55" s="42">
        <v>197588</v>
      </c>
      <c r="AJ55" s="42">
        <v>57329</v>
      </c>
      <c r="AK55" s="42">
        <v>103235</v>
      </c>
      <c r="AL55" s="42">
        <v>247650</v>
      </c>
      <c r="AM55" s="42">
        <v>67171</v>
      </c>
      <c r="AN55" s="42">
        <v>24346</v>
      </c>
      <c r="AO55" s="42">
        <v>77920</v>
      </c>
      <c r="AP55" s="42">
        <v>11348</v>
      </c>
      <c r="AQ55" s="42">
        <v>4894</v>
      </c>
      <c r="AR55" s="42">
        <v>5065</v>
      </c>
      <c r="AT55" s="27" t="s">
        <v>47</v>
      </c>
      <c r="AU55" s="34">
        <f t="shared" si="21"/>
        <v>3.126291223406334</v>
      </c>
      <c r="AV55" s="34">
        <f t="shared" si="18"/>
        <v>1.6720211152380839</v>
      </c>
      <c r="AW55" s="34">
        <f t="shared" si="18"/>
        <v>4.0393432027952256</v>
      </c>
      <c r="AX55" s="34">
        <f t="shared" si="18"/>
        <v>8.7254958990169271</v>
      </c>
      <c r="AY55" s="34">
        <f t="shared" si="18"/>
        <v>4.7432704849994067</v>
      </c>
      <c r="AZ55" s="34">
        <f t="shared" si="18"/>
        <v>0</v>
      </c>
      <c r="BA55" s="34">
        <f t="shared" si="18"/>
        <v>34.018564416581619</v>
      </c>
      <c r="BB55" s="34">
        <f t="shared" si="18"/>
        <v>3.1533804238143288</v>
      </c>
      <c r="BC55" s="34">
        <f t="shared" si="18"/>
        <v>4.2784409361228768</v>
      </c>
      <c r="BD55" s="34">
        <f t="shared" si="18"/>
        <v>3.2192755914524658</v>
      </c>
      <c r="BE55" s="34">
        <f t="shared" si="18"/>
        <v>3.036621657185659</v>
      </c>
      <c r="BF55" s="34">
        <f t="shared" si="18"/>
        <v>5.2329536534738095</v>
      </c>
      <c r="BG55" s="34">
        <f t="shared" si="18"/>
        <v>6.7806460987068338</v>
      </c>
      <c r="BH55" s="34">
        <f t="shared" si="18"/>
        <v>0.80759135877246113</v>
      </c>
      <c r="BI55" s="34">
        <f t="shared" si="18"/>
        <v>1.4887376993047594</v>
      </c>
      <c r="BJ55" s="34">
        <f t="shared" si="18"/>
        <v>0</v>
      </c>
      <c r="BK55" s="34">
        <f t="shared" si="18"/>
        <v>5.1334702258726903</v>
      </c>
      <c r="BL55" s="34">
        <f t="shared" si="19"/>
        <v>0</v>
      </c>
      <c r="BM55" s="34">
        <f t="shared" si="19"/>
        <v>0</v>
      </c>
      <c r="BN55" s="34">
        <f t="shared" si="19"/>
        <v>0</v>
      </c>
    </row>
    <row r="56" spans="1:86" x14ac:dyDescent="0.25">
      <c r="A56" s="20" t="s">
        <v>10</v>
      </c>
      <c r="B56" s="30">
        <f t="shared" si="17"/>
        <v>24</v>
      </c>
      <c r="C56" s="30">
        <v>4</v>
      </c>
      <c r="D56" s="30">
        <v>2</v>
      </c>
      <c r="E56" s="30">
        <v>1</v>
      </c>
      <c r="F56" s="30"/>
      <c r="G56" s="30"/>
      <c r="H56" s="30">
        <v>4</v>
      </c>
      <c r="I56" s="30"/>
      <c r="J56" s="30">
        <v>1</v>
      </c>
      <c r="K56" s="30">
        <v>1</v>
      </c>
      <c r="L56" s="30">
        <v>5</v>
      </c>
      <c r="M56" s="30"/>
      <c r="N56" s="30">
        <v>2</v>
      </c>
      <c r="O56" s="30">
        <v>2</v>
      </c>
      <c r="P56" s="30">
        <v>1</v>
      </c>
      <c r="Q56" s="30"/>
      <c r="R56" s="30">
        <v>1</v>
      </c>
      <c r="S56" s="30"/>
      <c r="T56" s="30"/>
      <c r="U56" s="30"/>
      <c r="W56" s="45"/>
      <c r="X56" s="37" t="s">
        <v>10</v>
      </c>
      <c r="Y56" s="42">
        <f t="shared" si="20"/>
        <v>2114107</v>
      </c>
      <c r="Z56" s="42">
        <v>463417</v>
      </c>
      <c r="AA56" s="42">
        <v>53636</v>
      </c>
      <c r="AB56" s="42">
        <v>42390</v>
      </c>
      <c r="AC56" s="42">
        <v>44919</v>
      </c>
      <c r="AD56" s="42">
        <v>100527</v>
      </c>
      <c r="AE56" s="42">
        <v>24704</v>
      </c>
      <c r="AF56" s="42">
        <v>112493</v>
      </c>
      <c r="AG56" s="42">
        <v>102456</v>
      </c>
      <c r="AH56" s="42">
        <v>293357</v>
      </c>
      <c r="AI56" s="42">
        <v>216380</v>
      </c>
      <c r="AJ56" s="42">
        <v>65923</v>
      </c>
      <c r="AK56" s="42">
        <v>124133</v>
      </c>
      <c r="AL56" s="42">
        <v>264165</v>
      </c>
      <c r="AM56" s="42">
        <v>72213</v>
      </c>
      <c r="AN56" s="42">
        <v>25164</v>
      </c>
      <c r="AO56" s="42">
        <v>85647</v>
      </c>
      <c r="AP56" s="42">
        <v>12854</v>
      </c>
      <c r="AQ56" s="42">
        <v>4956</v>
      </c>
      <c r="AR56" s="42">
        <v>4773</v>
      </c>
      <c r="AT56" s="28" t="s">
        <v>10</v>
      </c>
      <c r="AU56" s="34">
        <f t="shared" si="21"/>
        <v>1.1352310928444018</v>
      </c>
      <c r="AV56" s="34">
        <f t="shared" si="18"/>
        <v>0.86315348811113968</v>
      </c>
      <c r="AW56" s="34">
        <f t="shared" si="18"/>
        <v>3.7288388395853533</v>
      </c>
      <c r="AX56" s="34">
        <f t="shared" si="18"/>
        <v>2.3590469450342062</v>
      </c>
      <c r="AY56" s="34">
        <f t="shared" si="18"/>
        <v>0</v>
      </c>
      <c r="AZ56" s="34">
        <f t="shared" si="18"/>
        <v>0</v>
      </c>
      <c r="BA56" s="34">
        <f t="shared" si="18"/>
        <v>16.191709844559586</v>
      </c>
      <c r="BB56" s="34">
        <f t="shared" si="18"/>
        <v>0</v>
      </c>
      <c r="BC56" s="34">
        <f t="shared" si="18"/>
        <v>0.97602873428593739</v>
      </c>
      <c r="BD56" s="34">
        <f t="shared" si="18"/>
        <v>0.34088158796278939</v>
      </c>
      <c r="BE56" s="34">
        <f t="shared" si="18"/>
        <v>2.3107496071725668</v>
      </c>
      <c r="BF56" s="34">
        <f t="shared" si="18"/>
        <v>0</v>
      </c>
      <c r="BG56" s="34">
        <f t="shared" si="18"/>
        <v>1.6111751105668919</v>
      </c>
      <c r="BH56" s="34">
        <f t="shared" si="18"/>
        <v>0.75710256847046353</v>
      </c>
      <c r="BI56" s="34">
        <f t="shared" si="18"/>
        <v>1.3847922119286</v>
      </c>
      <c r="BJ56" s="34">
        <f t="shared" si="18"/>
        <v>0</v>
      </c>
      <c r="BK56" s="34">
        <f t="shared" si="18"/>
        <v>1.1675832194939695</v>
      </c>
      <c r="BL56" s="34">
        <f t="shared" si="19"/>
        <v>0</v>
      </c>
      <c r="BM56" s="34">
        <f t="shared" si="19"/>
        <v>0</v>
      </c>
      <c r="BN56" s="34">
        <f t="shared" si="19"/>
        <v>0</v>
      </c>
    </row>
    <row r="57" spans="1:86" x14ac:dyDescent="0.25">
      <c r="A57" s="20" t="s">
        <v>11</v>
      </c>
      <c r="B57" s="30">
        <f t="shared" si="17"/>
        <v>32</v>
      </c>
      <c r="C57" s="30">
        <v>3</v>
      </c>
      <c r="D57" s="30">
        <v>1</v>
      </c>
      <c r="E57" s="30">
        <v>1</v>
      </c>
      <c r="F57" s="30">
        <v>2</v>
      </c>
      <c r="G57" s="30">
        <v>5</v>
      </c>
      <c r="H57" s="30"/>
      <c r="I57" s="30">
        <v>1</v>
      </c>
      <c r="J57" s="30"/>
      <c r="K57" s="30">
        <v>4</v>
      </c>
      <c r="L57" s="30">
        <v>1</v>
      </c>
      <c r="M57" s="30">
        <v>4</v>
      </c>
      <c r="N57" s="30">
        <v>2</v>
      </c>
      <c r="O57" s="30">
        <v>3</v>
      </c>
      <c r="P57" s="30"/>
      <c r="Q57" s="30"/>
      <c r="R57" s="30">
        <v>3</v>
      </c>
      <c r="S57" s="30">
        <v>1</v>
      </c>
      <c r="T57" s="30">
        <v>1</v>
      </c>
      <c r="U57" s="30"/>
      <c r="W57" s="45"/>
      <c r="X57" s="37" t="s">
        <v>11</v>
      </c>
      <c r="Y57" s="42">
        <f t="shared" si="20"/>
        <v>2508191</v>
      </c>
      <c r="Z57" s="42">
        <v>527051</v>
      </c>
      <c r="AA57" s="42">
        <v>63923</v>
      </c>
      <c r="AB57" s="42">
        <v>58018</v>
      </c>
      <c r="AC57" s="42">
        <v>49999</v>
      </c>
      <c r="AD57" s="42">
        <v>114363</v>
      </c>
      <c r="AE57" s="42">
        <v>32010</v>
      </c>
      <c r="AF57" s="42">
        <v>139757</v>
      </c>
      <c r="AG57" s="42">
        <v>110754</v>
      </c>
      <c r="AH57" s="42">
        <v>352381</v>
      </c>
      <c r="AI57" s="42">
        <v>255269</v>
      </c>
      <c r="AJ57" s="42">
        <v>71759</v>
      </c>
      <c r="AK57" s="42">
        <v>161037</v>
      </c>
      <c r="AL57" s="42">
        <v>322274</v>
      </c>
      <c r="AM57" s="42">
        <v>82532</v>
      </c>
      <c r="AN57" s="42">
        <v>30168</v>
      </c>
      <c r="AO57" s="42">
        <v>110942</v>
      </c>
      <c r="AP57" s="42">
        <v>15340</v>
      </c>
      <c r="AQ57" s="42">
        <v>5371</v>
      </c>
      <c r="AR57" s="42">
        <v>5243</v>
      </c>
      <c r="AT57" s="27" t="s">
        <v>11</v>
      </c>
      <c r="AU57" s="34">
        <f t="shared" si="21"/>
        <v>1.2758199036676234</v>
      </c>
      <c r="AV57" s="34">
        <f t="shared" si="18"/>
        <v>0.56920487770633199</v>
      </c>
      <c r="AW57" s="34">
        <f t="shared" si="18"/>
        <v>1.5643821472709354</v>
      </c>
      <c r="AX57" s="34">
        <f t="shared" si="18"/>
        <v>1.7236030197524905</v>
      </c>
      <c r="AY57" s="34">
        <f t="shared" si="18"/>
        <v>4.0000800016000317</v>
      </c>
      <c r="AZ57" s="34">
        <f t="shared" si="18"/>
        <v>4.3720434056469308</v>
      </c>
      <c r="BA57" s="34">
        <f t="shared" si="18"/>
        <v>0</v>
      </c>
      <c r="BB57" s="34">
        <f t="shared" si="18"/>
        <v>0.71552766587720118</v>
      </c>
      <c r="BC57" s="34">
        <f t="shared" si="18"/>
        <v>0</v>
      </c>
      <c r="BD57" s="34">
        <f t="shared" si="18"/>
        <v>1.1351349817385159</v>
      </c>
      <c r="BE57" s="34">
        <f t="shared" si="18"/>
        <v>0.39174361164105315</v>
      </c>
      <c r="BF57" s="34">
        <f t="shared" si="18"/>
        <v>5.5742136874817092</v>
      </c>
      <c r="BG57" s="34">
        <f t="shared" si="18"/>
        <v>1.2419506076243347</v>
      </c>
      <c r="BH57" s="34">
        <f t="shared" si="18"/>
        <v>0.93088489918516537</v>
      </c>
      <c r="BI57" s="34">
        <f t="shared" si="18"/>
        <v>0</v>
      </c>
      <c r="BJ57" s="34">
        <f t="shared" si="18"/>
        <v>0</v>
      </c>
      <c r="BK57" s="34">
        <f t="shared" si="18"/>
        <v>2.7041156640406698</v>
      </c>
      <c r="BL57" s="34">
        <f t="shared" si="19"/>
        <v>6.5189048239895699</v>
      </c>
      <c r="BM57" s="34">
        <f t="shared" si="19"/>
        <v>18.618506795754982</v>
      </c>
      <c r="BN57" s="34">
        <f t="shared" si="19"/>
        <v>0</v>
      </c>
    </row>
    <row r="58" spans="1:86" x14ac:dyDescent="0.25">
      <c r="A58" s="20" t="s">
        <v>12</v>
      </c>
      <c r="B58" s="30">
        <f t="shared" si="17"/>
        <v>21</v>
      </c>
      <c r="C58" s="30"/>
      <c r="D58" s="30"/>
      <c r="E58" s="30"/>
      <c r="F58" s="30"/>
      <c r="G58" s="30"/>
      <c r="H58" s="30">
        <v>3</v>
      </c>
      <c r="I58" s="30">
        <v>1</v>
      </c>
      <c r="J58" s="30"/>
      <c r="K58" s="30">
        <v>1</v>
      </c>
      <c r="L58" s="30">
        <v>1</v>
      </c>
      <c r="M58" s="30">
        <v>1</v>
      </c>
      <c r="N58" s="30">
        <v>2</v>
      </c>
      <c r="O58" s="30">
        <v>3</v>
      </c>
      <c r="P58" s="30">
        <v>3</v>
      </c>
      <c r="Q58" s="30">
        <v>2</v>
      </c>
      <c r="R58" s="30">
        <v>4</v>
      </c>
      <c r="S58" s="30"/>
      <c r="T58" s="30"/>
      <c r="U58" s="30"/>
      <c r="W58" s="45"/>
      <c r="X58" s="37" t="s">
        <v>12</v>
      </c>
      <c r="Y58" s="42">
        <f t="shared" si="20"/>
        <v>3224572</v>
      </c>
      <c r="Z58" s="42">
        <v>618782</v>
      </c>
      <c r="AA58" s="42">
        <v>84651</v>
      </c>
      <c r="AB58" s="42">
        <v>78275</v>
      </c>
      <c r="AC58" s="42">
        <v>65147</v>
      </c>
      <c r="AD58" s="42">
        <v>141862</v>
      </c>
      <c r="AE58" s="42">
        <v>42173</v>
      </c>
      <c r="AF58" s="42">
        <v>174823</v>
      </c>
      <c r="AG58" s="42">
        <v>128757</v>
      </c>
      <c r="AH58" s="42">
        <v>486297</v>
      </c>
      <c r="AI58" s="42">
        <v>337279</v>
      </c>
      <c r="AJ58" s="42">
        <v>78464</v>
      </c>
      <c r="AK58" s="42">
        <v>210050</v>
      </c>
      <c r="AL58" s="42">
        <v>442128</v>
      </c>
      <c r="AM58" s="42">
        <v>106570</v>
      </c>
      <c r="AN58" s="42">
        <v>41099</v>
      </c>
      <c r="AO58" s="42">
        <v>154995</v>
      </c>
      <c r="AP58" s="42">
        <v>20854</v>
      </c>
      <c r="AQ58" s="42">
        <v>6449</v>
      </c>
      <c r="AR58" s="42">
        <v>5917</v>
      </c>
      <c r="AT58" s="27" t="s">
        <v>12</v>
      </c>
      <c r="AU58" s="34">
        <f t="shared" si="21"/>
        <v>0.6512492200515293</v>
      </c>
      <c r="AV58" s="34">
        <f t="shared" si="18"/>
        <v>0</v>
      </c>
      <c r="AW58" s="34">
        <f t="shared" si="18"/>
        <v>0</v>
      </c>
      <c r="AX58" s="34">
        <f t="shared" si="18"/>
        <v>0</v>
      </c>
      <c r="AY58" s="34">
        <f t="shared" si="18"/>
        <v>0</v>
      </c>
      <c r="AZ58" s="34">
        <f t="shared" si="18"/>
        <v>0</v>
      </c>
      <c r="BA58" s="34">
        <f t="shared" si="18"/>
        <v>7.1135560666777318</v>
      </c>
      <c r="BB58" s="34">
        <f t="shared" si="18"/>
        <v>0.57200711576852015</v>
      </c>
      <c r="BC58" s="34">
        <f t="shared" si="18"/>
        <v>0</v>
      </c>
      <c r="BD58" s="34">
        <f t="shared" si="18"/>
        <v>0.2056356506414804</v>
      </c>
      <c r="BE58" s="34">
        <f t="shared" si="18"/>
        <v>0.29649044263058183</v>
      </c>
      <c r="BF58" s="34">
        <f t="shared" si="18"/>
        <v>1.2744698205546492</v>
      </c>
      <c r="BG58" s="34">
        <f t="shared" si="18"/>
        <v>0.95215424898833612</v>
      </c>
      <c r="BH58" s="34">
        <f t="shared" si="18"/>
        <v>0.67853653240690481</v>
      </c>
      <c r="BI58" s="34">
        <f t="shared" si="18"/>
        <v>2.8150511400957119</v>
      </c>
      <c r="BJ58" s="34">
        <f t="shared" si="18"/>
        <v>4.8662984500839439</v>
      </c>
      <c r="BK58" s="34">
        <f t="shared" si="18"/>
        <v>2.5807284105938901</v>
      </c>
      <c r="BL58" s="34">
        <f t="shared" si="19"/>
        <v>0</v>
      </c>
      <c r="BM58" s="34">
        <f t="shared" si="19"/>
        <v>0</v>
      </c>
      <c r="BN58" s="34">
        <f t="shared" si="19"/>
        <v>0</v>
      </c>
    </row>
    <row r="59" spans="1:86" x14ac:dyDescent="0.25">
      <c r="A59" s="20" t="s">
        <v>13</v>
      </c>
      <c r="B59" s="30">
        <f t="shared" si="17"/>
        <v>16</v>
      </c>
      <c r="C59" s="30"/>
      <c r="D59" s="30">
        <v>1</v>
      </c>
      <c r="E59" s="30"/>
      <c r="F59" s="30">
        <v>1</v>
      </c>
      <c r="G59" s="30">
        <v>3</v>
      </c>
      <c r="H59" s="30"/>
      <c r="I59" s="30"/>
      <c r="J59" s="30"/>
      <c r="K59" s="30">
        <v>5</v>
      </c>
      <c r="L59" s="30">
        <v>1</v>
      </c>
      <c r="M59" s="30"/>
      <c r="N59" s="30">
        <v>1</v>
      </c>
      <c r="O59" s="30">
        <v>1</v>
      </c>
      <c r="P59" s="30">
        <v>1</v>
      </c>
      <c r="Q59" s="30"/>
      <c r="R59" s="30">
        <v>2</v>
      </c>
      <c r="S59" s="30"/>
      <c r="T59" s="30"/>
      <c r="U59" s="30"/>
      <c r="W59" s="45"/>
      <c r="X59" s="37" t="s">
        <v>13</v>
      </c>
      <c r="Y59" s="42">
        <f t="shared" si="20"/>
        <v>3486318</v>
      </c>
      <c r="Z59" s="42">
        <v>625520</v>
      </c>
      <c r="AA59" s="42">
        <v>94375</v>
      </c>
      <c r="AB59" s="42">
        <v>83078</v>
      </c>
      <c r="AC59" s="42">
        <v>76708</v>
      </c>
      <c r="AD59" s="42">
        <v>162939</v>
      </c>
      <c r="AE59" s="42">
        <v>43143</v>
      </c>
      <c r="AF59" s="42">
        <v>183021</v>
      </c>
      <c r="AG59" s="42">
        <v>134368</v>
      </c>
      <c r="AH59" s="42">
        <v>555104</v>
      </c>
      <c r="AI59" s="42">
        <v>357684</v>
      </c>
      <c r="AJ59" s="42">
        <v>78955</v>
      </c>
      <c r="AK59" s="42">
        <v>212544</v>
      </c>
      <c r="AL59" s="42">
        <v>511391</v>
      </c>
      <c r="AM59" s="42">
        <v>109411</v>
      </c>
      <c r="AN59" s="42">
        <v>46842</v>
      </c>
      <c r="AO59" s="42">
        <v>176726</v>
      </c>
      <c r="AP59" s="42">
        <v>22521</v>
      </c>
      <c r="AQ59" s="42">
        <v>6432</v>
      </c>
      <c r="AR59" s="42">
        <v>5556</v>
      </c>
      <c r="AT59" s="27" t="s">
        <v>13</v>
      </c>
      <c r="AU59" s="34">
        <f t="shared" si="21"/>
        <v>0.45893690707502871</v>
      </c>
      <c r="AV59" s="34">
        <f t="shared" si="18"/>
        <v>0</v>
      </c>
      <c r="AW59" s="34">
        <f t="shared" si="18"/>
        <v>1.0596026490066226</v>
      </c>
      <c r="AX59" s="34">
        <f t="shared" si="18"/>
        <v>0</v>
      </c>
      <c r="AY59" s="34">
        <f t="shared" si="18"/>
        <v>1.3036449913959431</v>
      </c>
      <c r="AZ59" s="34">
        <f t="shared" si="18"/>
        <v>1.8411798280338041</v>
      </c>
      <c r="BA59" s="34">
        <f t="shared" si="18"/>
        <v>0</v>
      </c>
      <c r="BB59" s="34">
        <f t="shared" si="18"/>
        <v>0</v>
      </c>
      <c r="BC59" s="34">
        <f t="shared" si="18"/>
        <v>0</v>
      </c>
      <c r="BD59" s="34">
        <f t="shared" si="18"/>
        <v>0.90073211506312334</v>
      </c>
      <c r="BE59" s="34">
        <f t="shared" si="18"/>
        <v>0.27957638586014472</v>
      </c>
      <c r="BF59" s="34">
        <f t="shared" si="18"/>
        <v>0</v>
      </c>
      <c r="BG59" s="34">
        <f t="shared" si="18"/>
        <v>0.47049081601927129</v>
      </c>
      <c r="BH59" s="34">
        <f t="shared" si="18"/>
        <v>0.19554509172042528</v>
      </c>
      <c r="BI59" s="34">
        <f t="shared" si="18"/>
        <v>0.9139848826900403</v>
      </c>
      <c r="BJ59" s="34">
        <f t="shared" si="18"/>
        <v>0</v>
      </c>
      <c r="BK59" s="34">
        <f t="shared" si="18"/>
        <v>1.1316953928680555</v>
      </c>
      <c r="BL59" s="34">
        <f t="shared" si="19"/>
        <v>0</v>
      </c>
      <c r="BM59" s="34">
        <f t="shared" si="19"/>
        <v>0</v>
      </c>
      <c r="BN59" s="34">
        <f t="shared" si="19"/>
        <v>0</v>
      </c>
    </row>
    <row r="60" spans="1:86" x14ac:dyDescent="0.25">
      <c r="A60" s="20" t="s">
        <v>14</v>
      </c>
      <c r="B60" s="30">
        <f t="shared" si="17"/>
        <v>3</v>
      </c>
      <c r="C60" s="30"/>
      <c r="D60" s="30"/>
      <c r="E60" s="30"/>
      <c r="F60" s="30"/>
      <c r="G60" s="30"/>
      <c r="H60" s="30"/>
      <c r="I60" s="30"/>
      <c r="J60" s="30"/>
      <c r="K60" s="30">
        <v>1</v>
      </c>
      <c r="L60" s="30"/>
      <c r="M60" s="30"/>
      <c r="N60" s="30">
        <v>1</v>
      </c>
      <c r="O60" s="30">
        <v>1</v>
      </c>
      <c r="P60" s="30"/>
      <c r="Q60" s="30"/>
      <c r="R60" s="30"/>
      <c r="S60" s="30"/>
      <c r="T60" s="30"/>
      <c r="U60" s="30"/>
      <c r="W60" s="45"/>
      <c r="X60" s="37" t="s">
        <v>14</v>
      </c>
      <c r="Y60" s="42">
        <f t="shared" si="20"/>
        <v>3369853</v>
      </c>
      <c r="Z60" s="42">
        <v>610509</v>
      </c>
      <c r="AA60" s="42">
        <v>92327</v>
      </c>
      <c r="AB60" s="42">
        <v>76910</v>
      </c>
      <c r="AC60" s="42">
        <v>73906</v>
      </c>
      <c r="AD60" s="42">
        <v>161051</v>
      </c>
      <c r="AE60" s="42">
        <v>41653</v>
      </c>
      <c r="AF60" s="42">
        <v>182001</v>
      </c>
      <c r="AG60" s="42">
        <v>137778</v>
      </c>
      <c r="AH60" s="42">
        <v>525877</v>
      </c>
      <c r="AI60" s="42">
        <v>345043</v>
      </c>
      <c r="AJ60" s="42">
        <v>80759</v>
      </c>
      <c r="AK60" s="42">
        <v>201728</v>
      </c>
      <c r="AL60" s="42">
        <v>484906</v>
      </c>
      <c r="AM60" s="42">
        <v>104861</v>
      </c>
      <c r="AN60" s="42">
        <v>46809</v>
      </c>
      <c r="AO60" s="42">
        <v>170190</v>
      </c>
      <c r="AP60" s="42">
        <v>22021</v>
      </c>
      <c r="AQ60" s="42">
        <v>5939</v>
      </c>
      <c r="AR60" s="42">
        <v>5585</v>
      </c>
      <c r="AT60" s="27" t="s">
        <v>14</v>
      </c>
      <c r="AU60" s="34">
        <f t="shared" si="21"/>
        <v>8.9024654784644913E-2</v>
      </c>
      <c r="AV60" s="34">
        <f t="shared" si="18"/>
        <v>0</v>
      </c>
      <c r="AW60" s="34">
        <f t="shared" si="18"/>
        <v>0</v>
      </c>
      <c r="AX60" s="34">
        <f t="shared" si="18"/>
        <v>0</v>
      </c>
      <c r="AY60" s="34">
        <f t="shared" si="18"/>
        <v>0</v>
      </c>
      <c r="AZ60" s="34">
        <f t="shared" si="18"/>
        <v>0</v>
      </c>
      <c r="BA60" s="34">
        <f t="shared" si="18"/>
        <v>0</v>
      </c>
      <c r="BB60" s="34">
        <f t="shared" si="18"/>
        <v>0</v>
      </c>
      <c r="BC60" s="34">
        <f t="shared" si="18"/>
        <v>0</v>
      </c>
      <c r="BD60" s="34">
        <f t="shared" si="18"/>
        <v>0.19015853517077189</v>
      </c>
      <c r="BE60" s="34">
        <f t="shared" si="18"/>
        <v>0</v>
      </c>
      <c r="BF60" s="34">
        <f t="shared" si="18"/>
        <v>0</v>
      </c>
      <c r="BG60" s="34">
        <f t="shared" si="18"/>
        <v>0.49571700507614214</v>
      </c>
      <c r="BH60" s="34">
        <f t="shared" si="18"/>
        <v>0.20622553649573319</v>
      </c>
      <c r="BI60" s="34">
        <f t="shared" si="18"/>
        <v>0</v>
      </c>
      <c r="BJ60" s="34">
        <f t="shared" si="18"/>
        <v>0</v>
      </c>
      <c r="BK60" s="34">
        <f t="shared" si="18"/>
        <v>0</v>
      </c>
      <c r="BL60" s="34">
        <f t="shared" si="19"/>
        <v>0</v>
      </c>
      <c r="BM60" s="34">
        <f t="shared" si="19"/>
        <v>0</v>
      </c>
      <c r="BN60" s="34">
        <f t="shared" si="19"/>
        <v>0</v>
      </c>
    </row>
    <row r="61" spans="1:86" x14ac:dyDescent="0.25">
      <c r="A61" s="20" t="s">
        <v>15</v>
      </c>
      <c r="B61" s="30">
        <f t="shared" si="17"/>
        <v>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>
        <v>1</v>
      </c>
      <c r="P61" s="30"/>
      <c r="Q61" s="30">
        <v>1</v>
      </c>
      <c r="R61" s="30">
        <v>2</v>
      </c>
      <c r="S61" s="30"/>
      <c r="T61" s="30"/>
      <c r="U61" s="30"/>
      <c r="W61" s="45"/>
      <c r="X61" s="37" t="s">
        <v>15</v>
      </c>
      <c r="Y61" s="42">
        <f t="shared" si="20"/>
        <v>3267967</v>
      </c>
      <c r="Z61" s="42">
        <v>592828</v>
      </c>
      <c r="AA61" s="42">
        <v>93295</v>
      </c>
      <c r="AB61" s="42">
        <v>79484</v>
      </c>
      <c r="AC61" s="42">
        <v>69991</v>
      </c>
      <c r="AD61" s="42">
        <v>151085</v>
      </c>
      <c r="AE61" s="42">
        <v>41543</v>
      </c>
      <c r="AF61" s="42">
        <v>188082</v>
      </c>
      <c r="AG61" s="42">
        <v>139536</v>
      </c>
      <c r="AH61" s="42">
        <v>501918</v>
      </c>
      <c r="AI61" s="42">
        <v>331535</v>
      </c>
      <c r="AJ61" s="42">
        <v>84165</v>
      </c>
      <c r="AK61" s="42">
        <v>193524</v>
      </c>
      <c r="AL61" s="42">
        <v>454534</v>
      </c>
      <c r="AM61" s="42">
        <v>96590</v>
      </c>
      <c r="AN61" s="42">
        <v>45158</v>
      </c>
      <c r="AO61" s="42">
        <v>171559</v>
      </c>
      <c r="AP61" s="42">
        <v>21645</v>
      </c>
      <c r="AQ61" s="42">
        <v>6012</v>
      </c>
      <c r="AR61" s="42">
        <v>5483</v>
      </c>
      <c r="AT61" s="27" t="s">
        <v>15</v>
      </c>
      <c r="AU61" s="34">
        <f t="shared" si="21"/>
        <v>0.12240025679573875</v>
      </c>
      <c r="AV61" s="34">
        <f t="shared" si="18"/>
        <v>0</v>
      </c>
      <c r="AW61" s="34">
        <f t="shared" si="18"/>
        <v>0</v>
      </c>
      <c r="AX61" s="34">
        <f t="shared" si="18"/>
        <v>0</v>
      </c>
      <c r="AY61" s="34">
        <f t="shared" si="18"/>
        <v>0</v>
      </c>
      <c r="AZ61" s="34">
        <f t="shared" si="18"/>
        <v>0</v>
      </c>
      <c r="BA61" s="34">
        <f t="shared" si="18"/>
        <v>0</v>
      </c>
      <c r="BB61" s="34">
        <f t="shared" si="18"/>
        <v>0</v>
      </c>
      <c r="BC61" s="34">
        <f t="shared" si="18"/>
        <v>0</v>
      </c>
      <c r="BD61" s="34">
        <f t="shared" si="18"/>
        <v>0</v>
      </c>
      <c r="BE61" s="34">
        <f t="shared" si="18"/>
        <v>0</v>
      </c>
      <c r="BF61" s="34">
        <f t="shared" si="18"/>
        <v>0</v>
      </c>
      <c r="BG61" s="34">
        <f t="shared" si="18"/>
        <v>0</v>
      </c>
      <c r="BH61" s="34">
        <f t="shared" si="18"/>
        <v>0.22000554413971232</v>
      </c>
      <c r="BI61" s="34">
        <f t="shared" si="18"/>
        <v>0</v>
      </c>
      <c r="BJ61" s="34">
        <f t="shared" si="18"/>
        <v>2.2144470525709732</v>
      </c>
      <c r="BK61" s="34">
        <f t="shared" si="18"/>
        <v>1.165779702609598</v>
      </c>
      <c r="BL61" s="34">
        <f t="shared" si="19"/>
        <v>0</v>
      </c>
      <c r="BM61" s="34">
        <f t="shared" si="19"/>
        <v>0</v>
      </c>
      <c r="BN61" s="34">
        <f t="shared" si="19"/>
        <v>0</v>
      </c>
    </row>
    <row r="62" spans="1:86" x14ac:dyDescent="0.25">
      <c r="A62" s="20" t="s">
        <v>16</v>
      </c>
      <c r="B62" s="30">
        <f t="shared" si="17"/>
        <v>7</v>
      </c>
      <c r="C62" s="30">
        <v>1</v>
      </c>
      <c r="D62" s="30"/>
      <c r="E62" s="30"/>
      <c r="F62" s="30"/>
      <c r="G62" s="30"/>
      <c r="H62" s="30">
        <v>1</v>
      </c>
      <c r="I62" s="30">
        <v>1</v>
      </c>
      <c r="J62" s="30"/>
      <c r="K62" s="30">
        <v>1</v>
      </c>
      <c r="L62" s="30">
        <v>2</v>
      </c>
      <c r="M62" s="30"/>
      <c r="N62" s="30">
        <v>1</v>
      </c>
      <c r="O62" s="30"/>
      <c r="P62" s="30"/>
      <c r="Q62" s="30"/>
      <c r="R62" s="30"/>
      <c r="S62" s="30"/>
      <c r="T62" s="30"/>
      <c r="U62" s="30"/>
      <c r="W62" s="45"/>
      <c r="X62" s="37" t="s">
        <v>16</v>
      </c>
      <c r="Y62" s="42">
        <f t="shared" si="20"/>
        <v>3003326</v>
      </c>
      <c r="Z62" s="42">
        <v>526584</v>
      </c>
      <c r="AA62" s="42">
        <v>88676</v>
      </c>
      <c r="AB62" s="42">
        <v>83353</v>
      </c>
      <c r="AC62" s="42">
        <v>62879</v>
      </c>
      <c r="AD62" s="42">
        <v>124991</v>
      </c>
      <c r="AE62" s="42">
        <v>42561</v>
      </c>
      <c r="AF62" s="42">
        <v>182437</v>
      </c>
      <c r="AG62" s="42">
        <v>126791</v>
      </c>
      <c r="AH62" s="42">
        <v>466040</v>
      </c>
      <c r="AI62" s="42">
        <v>304603</v>
      </c>
      <c r="AJ62" s="42">
        <v>76139</v>
      </c>
      <c r="AK62" s="42">
        <v>190874</v>
      </c>
      <c r="AL62" s="42">
        <v>405881</v>
      </c>
      <c r="AM62" s="42">
        <v>83955</v>
      </c>
      <c r="AN62" s="42">
        <v>41474</v>
      </c>
      <c r="AO62" s="42">
        <v>164246</v>
      </c>
      <c r="AP62" s="42">
        <v>21335</v>
      </c>
      <c r="AQ62" s="42">
        <v>5346</v>
      </c>
      <c r="AR62" s="42">
        <v>5161</v>
      </c>
      <c r="AT62" s="27" t="s">
        <v>16</v>
      </c>
      <c r="AU62" s="34">
        <f t="shared" si="21"/>
        <v>0.23307493092657941</v>
      </c>
      <c r="AV62" s="34">
        <f t="shared" si="18"/>
        <v>0.18990322531637877</v>
      </c>
      <c r="AW62" s="34">
        <f t="shared" si="18"/>
        <v>0</v>
      </c>
      <c r="AX62" s="34">
        <f t="shared" si="18"/>
        <v>0</v>
      </c>
      <c r="AY62" s="34">
        <f t="shared" si="18"/>
        <v>0</v>
      </c>
      <c r="AZ62" s="34">
        <f t="shared" si="18"/>
        <v>0</v>
      </c>
      <c r="BA62" s="34">
        <f t="shared" si="18"/>
        <v>2.3495688541152697</v>
      </c>
      <c r="BB62" s="34">
        <f t="shared" si="18"/>
        <v>0.54813442448626104</v>
      </c>
      <c r="BC62" s="34">
        <f t="shared" si="18"/>
        <v>0</v>
      </c>
      <c r="BD62" s="34">
        <f t="shared" si="18"/>
        <v>0.21457385632134582</v>
      </c>
      <c r="BE62" s="34">
        <f t="shared" si="18"/>
        <v>0.65659235135569904</v>
      </c>
      <c r="BF62" s="34">
        <f t="shared" si="18"/>
        <v>0</v>
      </c>
      <c r="BG62" s="34">
        <f t="shared" si="18"/>
        <v>0.52390582268931341</v>
      </c>
      <c r="BH62" s="34">
        <f t="shared" si="18"/>
        <v>0</v>
      </c>
      <c r="BI62" s="34">
        <f t="shared" si="18"/>
        <v>0</v>
      </c>
      <c r="BJ62" s="34">
        <f t="shared" si="18"/>
        <v>0</v>
      </c>
      <c r="BK62" s="34">
        <f t="shared" si="18"/>
        <v>0</v>
      </c>
      <c r="BL62" s="34">
        <f t="shared" si="19"/>
        <v>0</v>
      </c>
      <c r="BM62" s="34">
        <f t="shared" si="19"/>
        <v>0</v>
      </c>
      <c r="BN62" s="34">
        <f t="shared" si="19"/>
        <v>0</v>
      </c>
    </row>
    <row r="63" spans="1:86" x14ac:dyDescent="0.25">
      <c r="A63" s="20" t="s">
        <v>17</v>
      </c>
      <c r="B63" s="30">
        <f t="shared" si="17"/>
        <v>10</v>
      </c>
      <c r="C63" s="30">
        <v>2</v>
      </c>
      <c r="D63" s="30"/>
      <c r="E63" s="30"/>
      <c r="F63" s="30"/>
      <c r="G63" s="30">
        <v>1</v>
      </c>
      <c r="H63" s="30"/>
      <c r="I63" s="30"/>
      <c r="J63" s="30"/>
      <c r="K63" s="30">
        <v>1</v>
      </c>
      <c r="L63" s="30">
        <v>2</v>
      </c>
      <c r="M63" s="30"/>
      <c r="N63" s="30">
        <v>2</v>
      </c>
      <c r="O63" s="30">
        <v>1</v>
      </c>
      <c r="P63" s="30"/>
      <c r="Q63" s="30"/>
      <c r="R63" s="30">
        <v>1</v>
      </c>
      <c r="S63" s="30"/>
      <c r="T63" s="30"/>
      <c r="U63" s="30"/>
      <c r="W63" s="45"/>
      <c r="X63" s="37" t="s">
        <v>17</v>
      </c>
      <c r="Y63" s="42">
        <f t="shared" si="20"/>
        <v>2588869</v>
      </c>
      <c r="Z63" s="42">
        <v>434635</v>
      </c>
      <c r="AA63" s="42">
        <v>77805</v>
      </c>
      <c r="AB63" s="42">
        <v>77314</v>
      </c>
      <c r="AC63" s="42">
        <v>55155</v>
      </c>
      <c r="AD63" s="42">
        <v>106080</v>
      </c>
      <c r="AE63" s="42">
        <v>37857</v>
      </c>
      <c r="AF63" s="42">
        <v>156924</v>
      </c>
      <c r="AG63" s="42">
        <v>98762</v>
      </c>
      <c r="AH63" s="42">
        <v>420205</v>
      </c>
      <c r="AI63" s="42">
        <v>261674</v>
      </c>
      <c r="AJ63" s="42">
        <v>60262</v>
      </c>
      <c r="AK63" s="42">
        <v>173399</v>
      </c>
      <c r="AL63" s="42">
        <v>352719</v>
      </c>
      <c r="AM63" s="42">
        <v>67366</v>
      </c>
      <c r="AN63" s="42">
        <v>36542</v>
      </c>
      <c r="AO63" s="42">
        <v>146143</v>
      </c>
      <c r="AP63" s="42">
        <v>18104</v>
      </c>
      <c r="AQ63" s="42">
        <v>4120</v>
      </c>
      <c r="AR63" s="42">
        <v>3803</v>
      </c>
      <c r="AT63" s="27" t="s">
        <v>17</v>
      </c>
      <c r="AU63" s="34">
        <f t="shared" si="21"/>
        <v>0.38626906189536819</v>
      </c>
      <c r="AV63" s="34">
        <f t="shared" si="18"/>
        <v>0.4601562230377213</v>
      </c>
      <c r="AW63" s="34">
        <f t="shared" si="18"/>
        <v>0</v>
      </c>
      <c r="AX63" s="34">
        <f t="shared" si="18"/>
        <v>0</v>
      </c>
      <c r="AY63" s="34">
        <f t="shared" si="18"/>
        <v>0</v>
      </c>
      <c r="AZ63" s="34">
        <f t="shared" si="18"/>
        <v>0.94268476621417796</v>
      </c>
      <c r="BA63" s="34">
        <f t="shared" si="18"/>
        <v>0</v>
      </c>
      <c r="BB63" s="34">
        <f t="shared" si="18"/>
        <v>0</v>
      </c>
      <c r="BC63" s="34">
        <f t="shared" si="18"/>
        <v>0</v>
      </c>
      <c r="BD63" s="34">
        <f t="shared" si="18"/>
        <v>0.23797908163872394</v>
      </c>
      <c r="BE63" s="34">
        <f t="shared" si="18"/>
        <v>0.76430979004410071</v>
      </c>
      <c r="BF63" s="34">
        <f t="shared" si="18"/>
        <v>0</v>
      </c>
      <c r="BG63" s="34">
        <f t="shared" si="18"/>
        <v>1.1534091892110105</v>
      </c>
      <c r="BH63" s="34">
        <f t="shared" si="18"/>
        <v>0.28351180401396014</v>
      </c>
      <c r="BI63" s="34">
        <f t="shared" si="18"/>
        <v>0</v>
      </c>
      <c r="BJ63" s="34">
        <f t="shared" si="18"/>
        <v>0</v>
      </c>
      <c r="BK63" s="34">
        <f t="shared" si="18"/>
        <v>0.68426130570742361</v>
      </c>
      <c r="BL63" s="34">
        <f t="shared" si="19"/>
        <v>0</v>
      </c>
      <c r="BM63" s="34">
        <f t="shared" si="19"/>
        <v>0</v>
      </c>
      <c r="BN63" s="34">
        <f t="shared" si="19"/>
        <v>0</v>
      </c>
    </row>
    <row r="64" spans="1:86" x14ac:dyDescent="0.25">
      <c r="A64" s="20" t="s">
        <v>18</v>
      </c>
      <c r="B64" s="30">
        <f t="shared" si="17"/>
        <v>10</v>
      </c>
      <c r="C64" s="30">
        <v>1</v>
      </c>
      <c r="D64" s="30"/>
      <c r="E64" s="30"/>
      <c r="F64" s="30"/>
      <c r="G64" s="30"/>
      <c r="H64" s="30">
        <v>1</v>
      </c>
      <c r="I64" s="30"/>
      <c r="J64" s="30"/>
      <c r="K64" s="30">
        <v>1</v>
      </c>
      <c r="L64" s="30"/>
      <c r="M64" s="30"/>
      <c r="N64" s="30">
        <v>1</v>
      </c>
      <c r="O64" s="30">
        <v>2</v>
      </c>
      <c r="P64" s="30">
        <v>1</v>
      </c>
      <c r="Q64" s="30"/>
      <c r="R64" s="30">
        <v>3</v>
      </c>
      <c r="S64" s="30"/>
      <c r="T64" s="30"/>
      <c r="U64" s="30"/>
      <c r="W64" s="45"/>
      <c r="X64" s="37" t="s">
        <v>18</v>
      </c>
      <c r="Y64" s="42">
        <f t="shared" si="20"/>
        <v>2425264</v>
      </c>
      <c r="Z64" s="42">
        <v>390550</v>
      </c>
      <c r="AA64" s="42">
        <v>73531</v>
      </c>
      <c r="AB64" s="42">
        <v>72771</v>
      </c>
      <c r="AC64" s="42">
        <v>50969</v>
      </c>
      <c r="AD64" s="42">
        <v>92352</v>
      </c>
      <c r="AE64" s="42">
        <v>34920</v>
      </c>
      <c r="AF64" s="42">
        <v>146213</v>
      </c>
      <c r="AG64" s="42">
        <v>90685</v>
      </c>
      <c r="AH64" s="42">
        <v>403766</v>
      </c>
      <c r="AI64" s="42">
        <v>246273</v>
      </c>
      <c r="AJ64" s="42">
        <v>54185</v>
      </c>
      <c r="AK64" s="42">
        <v>169770</v>
      </c>
      <c r="AL64" s="42">
        <v>338929</v>
      </c>
      <c r="AM64" s="42">
        <v>60922</v>
      </c>
      <c r="AN64" s="42">
        <v>34780</v>
      </c>
      <c r="AO64" s="42">
        <v>141716</v>
      </c>
      <c r="AP64" s="42">
        <v>16833</v>
      </c>
      <c r="AQ64" s="42">
        <v>3327</v>
      </c>
      <c r="AR64" s="42">
        <v>2772</v>
      </c>
      <c r="AT64" s="27" t="s">
        <v>18</v>
      </c>
      <c r="AU64" s="34">
        <f t="shared" si="21"/>
        <v>0.41232624572005355</v>
      </c>
      <c r="AV64" s="34">
        <f t="shared" si="18"/>
        <v>0.25604916143899631</v>
      </c>
      <c r="AW64" s="34">
        <f t="shared" si="18"/>
        <v>0</v>
      </c>
      <c r="AX64" s="34">
        <f t="shared" si="18"/>
        <v>0</v>
      </c>
      <c r="AY64" s="34">
        <f t="shared" si="18"/>
        <v>0</v>
      </c>
      <c r="AZ64" s="34">
        <f t="shared" si="18"/>
        <v>0</v>
      </c>
      <c r="BA64" s="34">
        <f t="shared" si="18"/>
        <v>2.86368843069874</v>
      </c>
      <c r="BB64" s="34">
        <f t="shared" si="18"/>
        <v>0</v>
      </c>
      <c r="BC64" s="34">
        <f t="shared" si="18"/>
        <v>0</v>
      </c>
      <c r="BD64" s="34">
        <f t="shared" si="18"/>
        <v>0.24766820386065197</v>
      </c>
      <c r="BE64" s="34">
        <f t="shared" si="18"/>
        <v>0</v>
      </c>
      <c r="BF64" s="34">
        <f t="shared" si="18"/>
        <v>0</v>
      </c>
      <c r="BG64" s="34">
        <f t="shared" si="18"/>
        <v>0.58903222006243738</v>
      </c>
      <c r="BH64" s="34">
        <f t="shared" si="18"/>
        <v>0.59009409050273065</v>
      </c>
      <c r="BI64" s="34">
        <f t="shared" si="18"/>
        <v>1.6414431568234793</v>
      </c>
      <c r="BJ64" s="34">
        <f t="shared" si="18"/>
        <v>0</v>
      </c>
      <c r="BK64" s="34">
        <f t="shared" si="18"/>
        <v>2.1169098760902085</v>
      </c>
      <c r="BL64" s="34">
        <f t="shared" si="19"/>
        <v>0</v>
      </c>
      <c r="BM64" s="34">
        <f t="shared" si="19"/>
        <v>0</v>
      </c>
      <c r="BN64" s="34">
        <f t="shared" si="19"/>
        <v>0</v>
      </c>
    </row>
    <row r="65" spans="1:86" x14ac:dyDescent="0.25">
      <c r="A65" s="20" t="s">
        <v>19</v>
      </c>
      <c r="B65" s="30">
        <f t="shared" si="17"/>
        <v>11</v>
      </c>
      <c r="C65" s="30">
        <v>1</v>
      </c>
      <c r="D65" s="30"/>
      <c r="E65" s="30"/>
      <c r="F65" s="30">
        <v>1</v>
      </c>
      <c r="G65" s="30"/>
      <c r="H65" s="30">
        <v>1</v>
      </c>
      <c r="I65" s="30"/>
      <c r="J65" s="30"/>
      <c r="K65" s="30">
        <v>2</v>
      </c>
      <c r="L65" s="30">
        <v>2</v>
      </c>
      <c r="M65" s="30"/>
      <c r="N65" s="30"/>
      <c r="O65" s="30">
        <v>2</v>
      </c>
      <c r="P65" s="30"/>
      <c r="Q65" s="30"/>
      <c r="R65" s="30">
        <v>2</v>
      </c>
      <c r="S65" s="30"/>
      <c r="T65" s="30"/>
      <c r="U65" s="30"/>
      <c r="W65" s="45"/>
      <c r="X65" s="37" t="s">
        <v>19</v>
      </c>
      <c r="Y65" s="42">
        <f t="shared" si="20"/>
        <v>2185660</v>
      </c>
      <c r="Z65" s="42">
        <v>359893</v>
      </c>
      <c r="AA65" s="42">
        <v>67850</v>
      </c>
      <c r="AB65" s="42">
        <v>62142</v>
      </c>
      <c r="AC65" s="42">
        <v>44310</v>
      </c>
      <c r="AD65" s="42">
        <v>83833</v>
      </c>
      <c r="AE65" s="42">
        <v>28091</v>
      </c>
      <c r="AF65" s="42">
        <v>135897</v>
      </c>
      <c r="AG65" s="42">
        <v>81752</v>
      </c>
      <c r="AH65" s="42">
        <v>357622</v>
      </c>
      <c r="AI65" s="42">
        <v>222130</v>
      </c>
      <c r="AJ65" s="42">
        <v>51622</v>
      </c>
      <c r="AK65" s="42">
        <v>161716</v>
      </c>
      <c r="AL65" s="42">
        <v>297322</v>
      </c>
      <c r="AM65" s="42">
        <v>52944</v>
      </c>
      <c r="AN65" s="42">
        <v>31155</v>
      </c>
      <c r="AO65" s="42">
        <v>126558</v>
      </c>
      <c r="AP65" s="42">
        <v>15226</v>
      </c>
      <c r="AQ65" s="42">
        <v>3081</v>
      </c>
      <c r="AR65" s="42">
        <v>2516</v>
      </c>
      <c r="AT65" s="27" t="s">
        <v>19</v>
      </c>
      <c r="AU65" s="34">
        <f t="shared" si="21"/>
        <v>0.50328047363267847</v>
      </c>
      <c r="AV65" s="34">
        <f t="shared" si="18"/>
        <v>0.27786036405264897</v>
      </c>
      <c r="AW65" s="34">
        <f t="shared" si="18"/>
        <v>0</v>
      </c>
      <c r="AX65" s="34">
        <f t="shared" si="18"/>
        <v>0</v>
      </c>
      <c r="AY65" s="34">
        <f t="shared" si="18"/>
        <v>2.2568269013766642</v>
      </c>
      <c r="AZ65" s="34">
        <f t="shared" si="18"/>
        <v>0</v>
      </c>
      <c r="BA65" s="34">
        <f t="shared" si="18"/>
        <v>3.5598590295824284</v>
      </c>
      <c r="BB65" s="34">
        <f t="shared" si="18"/>
        <v>0</v>
      </c>
      <c r="BC65" s="34">
        <f t="shared" si="18"/>
        <v>0</v>
      </c>
      <c r="BD65" s="34">
        <f t="shared" si="18"/>
        <v>0.55924971058827477</v>
      </c>
      <c r="BE65" s="34">
        <f t="shared" si="18"/>
        <v>0.90037365506685274</v>
      </c>
      <c r="BF65" s="34">
        <f t="shared" si="18"/>
        <v>0</v>
      </c>
      <c r="BG65" s="34">
        <f t="shared" si="18"/>
        <v>0</v>
      </c>
      <c r="BH65" s="34">
        <f t="shared" si="18"/>
        <v>0.6726713798508015</v>
      </c>
      <c r="BI65" s="34">
        <f t="shared" si="18"/>
        <v>0</v>
      </c>
      <c r="BJ65" s="34">
        <f t="shared" si="18"/>
        <v>0</v>
      </c>
      <c r="BK65" s="34">
        <f t="shared" si="18"/>
        <v>1.5803031021349896</v>
      </c>
      <c r="BL65" s="34">
        <f t="shared" si="19"/>
        <v>0</v>
      </c>
      <c r="BM65" s="34">
        <f t="shared" si="19"/>
        <v>0</v>
      </c>
      <c r="BN65" s="34">
        <f t="shared" si="19"/>
        <v>0</v>
      </c>
    </row>
    <row r="66" spans="1:86" x14ac:dyDescent="0.25">
      <c r="A66" s="20" t="s">
        <v>20</v>
      </c>
      <c r="B66" s="30">
        <f t="shared" si="17"/>
        <v>12</v>
      </c>
      <c r="C66" s="30">
        <v>2</v>
      </c>
      <c r="D66" s="30"/>
      <c r="E66" s="30">
        <v>1</v>
      </c>
      <c r="F66" s="30"/>
      <c r="G66" s="30"/>
      <c r="H66" s="30"/>
      <c r="I66" s="30">
        <v>1</v>
      </c>
      <c r="J66" s="30"/>
      <c r="K66" s="30">
        <v>5</v>
      </c>
      <c r="L66" s="30"/>
      <c r="M66" s="30"/>
      <c r="N66" s="30">
        <v>1</v>
      </c>
      <c r="O66" s="30">
        <v>1</v>
      </c>
      <c r="P66" s="30"/>
      <c r="Q66" s="30"/>
      <c r="R66" s="30">
        <v>1</v>
      </c>
      <c r="S66" s="30"/>
      <c r="T66" s="30"/>
      <c r="U66" s="30"/>
      <c r="W66" s="45"/>
      <c r="X66" s="37" t="s">
        <v>20</v>
      </c>
      <c r="Y66" s="42">
        <f t="shared" si="20"/>
        <v>1874126</v>
      </c>
      <c r="Z66" s="42">
        <v>315951</v>
      </c>
      <c r="AA66" s="42">
        <v>57665</v>
      </c>
      <c r="AB66" s="42">
        <v>51186</v>
      </c>
      <c r="AC66" s="42">
        <v>35107</v>
      </c>
      <c r="AD66" s="42">
        <v>68404</v>
      </c>
      <c r="AE66" s="42">
        <v>23548</v>
      </c>
      <c r="AF66" s="42">
        <v>121388</v>
      </c>
      <c r="AG66" s="42">
        <v>80480</v>
      </c>
      <c r="AH66" s="42">
        <v>296690</v>
      </c>
      <c r="AI66" s="42">
        <v>202524</v>
      </c>
      <c r="AJ66" s="42">
        <v>48058</v>
      </c>
      <c r="AK66" s="42">
        <v>137895</v>
      </c>
      <c r="AL66" s="42">
        <v>240121</v>
      </c>
      <c r="AM66" s="42">
        <v>50459</v>
      </c>
      <c r="AN66" s="42">
        <v>24577</v>
      </c>
      <c r="AO66" s="42">
        <v>102383</v>
      </c>
      <c r="AP66" s="42">
        <v>12515</v>
      </c>
      <c r="AQ66" s="42">
        <v>2822</v>
      </c>
      <c r="AR66" s="42">
        <v>2353</v>
      </c>
      <c r="AT66" s="27" t="s">
        <v>20</v>
      </c>
      <c r="AU66" s="34">
        <f t="shared" si="21"/>
        <v>0.64029846445756577</v>
      </c>
      <c r="AV66" s="34">
        <f t="shared" si="18"/>
        <v>0.63300954894904593</v>
      </c>
      <c r="AW66" s="34">
        <f t="shared" si="18"/>
        <v>0</v>
      </c>
      <c r="AX66" s="34">
        <f t="shared" si="18"/>
        <v>1.9536592036885085</v>
      </c>
      <c r="AY66" s="34">
        <f t="shared" si="18"/>
        <v>0</v>
      </c>
      <c r="AZ66" s="34">
        <f t="shared" si="18"/>
        <v>0</v>
      </c>
      <c r="BA66" s="34">
        <f t="shared" si="18"/>
        <v>0</v>
      </c>
      <c r="BB66" s="34">
        <f t="shared" si="18"/>
        <v>0.82380465943915382</v>
      </c>
      <c r="BC66" s="34">
        <f t="shared" si="18"/>
        <v>0</v>
      </c>
      <c r="BD66" s="34">
        <f t="shared" si="18"/>
        <v>1.6852607098318111</v>
      </c>
      <c r="BE66" s="34">
        <f t="shared" si="18"/>
        <v>0</v>
      </c>
      <c r="BF66" s="34">
        <f t="shared" si="18"/>
        <v>0</v>
      </c>
      <c r="BG66" s="34">
        <f t="shared" si="18"/>
        <v>0.72518945574531346</v>
      </c>
      <c r="BH66" s="34">
        <f t="shared" si="18"/>
        <v>0.4164567030788644</v>
      </c>
      <c r="BI66" s="34">
        <f t="shared" si="18"/>
        <v>0</v>
      </c>
      <c r="BJ66" s="34">
        <f t="shared" si="18"/>
        <v>0</v>
      </c>
      <c r="BK66" s="34">
        <f t="shared" si="18"/>
        <v>0.97672465155348054</v>
      </c>
      <c r="BL66" s="34">
        <f t="shared" si="19"/>
        <v>0</v>
      </c>
      <c r="BM66" s="34">
        <f t="shared" si="19"/>
        <v>0</v>
      </c>
      <c r="BN66" s="34">
        <f t="shared" si="19"/>
        <v>0</v>
      </c>
    </row>
    <row r="67" spans="1:86" x14ac:dyDescent="0.25">
      <c r="A67" s="20" t="s">
        <v>21</v>
      </c>
      <c r="B67" s="30">
        <f t="shared" si="17"/>
        <v>11</v>
      </c>
      <c r="C67" s="30">
        <v>4</v>
      </c>
      <c r="D67" s="30"/>
      <c r="E67" s="30">
        <v>1</v>
      </c>
      <c r="F67" s="30"/>
      <c r="G67" s="30"/>
      <c r="H67" s="30"/>
      <c r="I67" s="30"/>
      <c r="J67" s="30"/>
      <c r="K67" s="30">
        <v>1</v>
      </c>
      <c r="L67" s="30">
        <v>2</v>
      </c>
      <c r="M67" s="30"/>
      <c r="N67" s="30"/>
      <c r="O67" s="30"/>
      <c r="P67" s="30"/>
      <c r="Q67" s="30"/>
      <c r="R67" s="30">
        <v>3</v>
      </c>
      <c r="S67" s="30"/>
      <c r="T67" s="30"/>
      <c r="U67" s="30"/>
      <c r="W67" s="45"/>
      <c r="X67" s="37" t="s">
        <v>21</v>
      </c>
      <c r="Y67" s="42">
        <f t="shared" si="20"/>
        <v>2086196</v>
      </c>
      <c r="Z67" s="42">
        <v>343266</v>
      </c>
      <c r="AA67" s="42">
        <v>71340</v>
      </c>
      <c r="AB67" s="42">
        <v>66455</v>
      </c>
      <c r="AC67" s="42">
        <v>36128</v>
      </c>
      <c r="AD67" s="42">
        <v>71684</v>
      </c>
      <c r="AE67" s="42">
        <v>28857</v>
      </c>
      <c r="AF67" s="42">
        <v>151166</v>
      </c>
      <c r="AG67" s="42">
        <v>96712</v>
      </c>
      <c r="AH67" s="42">
        <v>324746</v>
      </c>
      <c r="AI67" s="42">
        <v>206370</v>
      </c>
      <c r="AJ67" s="42">
        <v>61683</v>
      </c>
      <c r="AK67" s="42">
        <v>168199</v>
      </c>
      <c r="AL67" s="42">
        <v>243185</v>
      </c>
      <c r="AM67" s="42">
        <v>52981</v>
      </c>
      <c r="AN67" s="42">
        <v>27616</v>
      </c>
      <c r="AO67" s="42">
        <v>115543</v>
      </c>
      <c r="AP67" s="42">
        <v>15354</v>
      </c>
      <c r="AQ67" s="42">
        <v>2674</v>
      </c>
      <c r="AR67" s="42">
        <v>2237</v>
      </c>
      <c r="AT67" s="27" t="s">
        <v>21</v>
      </c>
      <c r="AU67" s="34">
        <f t="shared" si="21"/>
        <v>0.52727548130664614</v>
      </c>
      <c r="AV67" s="34">
        <f t="shared" si="18"/>
        <v>1.1652770737562124</v>
      </c>
      <c r="AW67" s="34">
        <f t="shared" si="18"/>
        <v>0</v>
      </c>
      <c r="AX67" s="34">
        <f t="shared" si="18"/>
        <v>1.5047776690993906</v>
      </c>
      <c r="AY67" s="34">
        <f t="shared" si="18"/>
        <v>0</v>
      </c>
      <c r="AZ67" s="34">
        <f t="shared" si="18"/>
        <v>0</v>
      </c>
      <c r="BA67" s="34">
        <f t="shared" si="18"/>
        <v>0</v>
      </c>
      <c r="BB67" s="34">
        <f t="shared" si="18"/>
        <v>0</v>
      </c>
      <c r="BC67" s="34">
        <f t="shared" si="18"/>
        <v>0</v>
      </c>
      <c r="BD67" s="34">
        <f t="shared" si="18"/>
        <v>0.30793296915127516</v>
      </c>
      <c r="BE67" s="34">
        <f t="shared" si="18"/>
        <v>0.96913311043271788</v>
      </c>
      <c r="BF67" s="34">
        <f t="shared" si="18"/>
        <v>0</v>
      </c>
      <c r="BG67" s="34">
        <f t="shared" si="18"/>
        <v>0</v>
      </c>
      <c r="BH67" s="34">
        <f t="shared" si="18"/>
        <v>0</v>
      </c>
      <c r="BI67" s="34">
        <f t="shared" si="18"/>
        <v>0</v>
      </c>
      <c r="BJ67" s="34">
        <f t="shared" si="18"/>
        <v>0</v>
      </c>
      <c r="BK67" s="34">
        <f t="shared" si="18"/>
        <v>2.5964359589070733</v>
      </c>
      <c r="BL67" s="34">
        <f t="shared" si="19"/>
        <v>0</v>
      </c>
      <c r="BM67" s="34">
        <f t="shared" si="19"/>
        <v>0</v>
      </c>
      <c r="BN67" s="34">
        <f t="shared" si="19"/>
        <v>0</v>
      </c>
    </row>
    <row r="68" spans="1:86" x14ac:dyDescent="0.25">
      <c r="A68" s="20" t="s">
        <v>22</v>
      </c>
      <c r="B68" s="30">
        <f t="shared" si="17"/>
        <v>11</v>
      </c>
      <c r="C68" s="30">
        <v>4</v>
      </c>
      <c r="D68" s="30">
        <v>1</v>
      </c>
      <c r="E68" s="30"/>
      <c r="F68" s="30"/>
      <c r="G68" s="30">
        <v>2</v>
      </c>
      <c r="H68" s="30">
        <v>1</v>
      </c>
      <c r="I68" s="30"/>
      <c r="J68" s="30"/>
      <c r="K68" s="30">
        <v>2</v>
      </c>
      <c r="L68" s="30"/>
      <c r="M68" s="30"/>
      <c r="N68" s="30">
        <v>1</v>
      </c>
      <c r="O68" s="30"/>
      <c r="P68" s="30"/>
      <c r="Q68" s="30"/>
      <c r="R68" s="30"/>
      <c r="S68" s="30"/>
      <c r="T68" s="30"/>
      <c r="U68" s="30"/>
      <c r="W68" s="45"/>
      <c r="X68" s="37" t="s">
        <v>22</v>
      </c>
      <c r="Y68" s="42">
        <f t="shared" si="20"/>
        <v>1832580</v>
      </c>
      <c r="Z68" s="42">
        <v>291791</v>
      </c>
      <c r="AA68" s="42">
        <v>66975</v>
      </c>
      <c r="AB68" s="42">
        <v>61434</v>
      </c>
      <c r="AC68" s="42">
        <v>31222</v>
      </c>
      <c r="AD68" s="42">
        <v>53257</v>
      </c>
      <c r="AE68" s="42">
        <v>26818</v>
      </c>
      <c r="AF68" s="42">
        <v>142842</v>
      </c>
      <c r="AG68" s="42">
        <v>94009</v>
      </c>
      <c r="AH68" s="42">
        <v>286878</v>
      </c>
      <c r="AI68" s="42">
        <v>183764</v>
      </c>
      <c r="AJ68" s="42">
        <v>53562</v>
      </c>
      <c r="AK68" s="42">
        <v>142125</v>
      </c>
      <c r="AL68" s="42">
        <v>207453</v>
      </c>
      <c r="AM68" s="42">
        <v>47112</v>
      </c>
      <c r="AN68" s="42">
        <v>25607</v>
      </c>
      <c r="AO68" s="42">
        <v>99663</v>
      </c>
      <c r="AP68" s="42">
        <v>13973</v>
      </c>
      <c r="AQ68" s="42">
        <v>2157</v>
      </c>
      <c r="AR68" s="42">
        <v>1938</v>
      </c>
      <c r="AT68" s="27" t="s">
        <v>22</v>
      </c>
      <c r="AU68" s="34">
        <f t="shared" si="21"/>
        <v>0.60024664680395945</v>
      </c>
      <c r="AV68" s="34">
        <f t="shared" si="18"/>
        <v>1.3708442001295449</v>
      </c>
      <c r="AW68" s="34">
        <f t="shared" si="18"/>
        <v>1.4930944382232176</v>
      </c>
      <c r="AX68" s="34">
        <f t="shared" si="18"/>
        <v>0</v>
      </c>
      <c r="AY68" s="34">
        <f t="shared" si="18"/>
        <v>0</v>
      </c>
      <c r="AZ68" s="34">
        <f t="shared" si="18"/>
        <v>3.7553748802974258</v>
      </c>
      <c r="BA68" s="34">
        <f t="shared" si="18"/>
        <v>3.7288388395853533</v>
      </c>
      <c r="BB68" s="34">
        <f t="shared" si="18"/>
        <v>0</v>
      </c>
      <c r="BC68" s="34">
        <f t="shared" si="18"/>
        <v>0</v>
      </c>
      <c r="BD68" s="34">
        <f t="shared" si="18"/>
        <v>0.69716046542432675</v>
      </c>
      <c r="BE68" s="34">
        <f t="shared" si="18"/>
        <v>0</v>
      </c>
      <c r="BF68" s="34">
        <f t="shared" si="18"/>
        <v>0</v>
      </c>
      <c r="BG68" s="34">
        <f t="shared" si="18"/>
        <v>0.70360598065083557</v>
      </c>
      <c r="BH68" s="34">
        <f t="shared" si="18"/>
        <v>0</v>
      </c>
      <c r="BI68" s="34">
        <f t="shared" si="18"/>
        <v>0</v>
      </c>
      <c r="BJ68" s="34">
        <f t="shared" si="18"/>
        <v>0</v>
      </c>
      <c r="BK68" s="34">
        <f>R68*100000/AO68</f>
        <v>0</v>
      </c>
      <c r="BL68" s="34">
        <f t="shared" si="19"/>
        <v>0</v>
      </c>
      <c r="BM68" s="34">
        <f t="shared" si="19"/>
        <v>0</v>
      </c>
      <c r="BN68" s="34">
        <f t="shared" si="19"/>
        <v>0</v>
      </c>
    </row>
    <row r="69" spans="1:86" x14ac:dyDescent="0.25">
      <c r="A69" s="20" t="s">
        <v>48</v>
      </c>
      <c r="B69" s="30">
        <f t="shared" si="17"/>
        <v>5</v>
      </c>
      <c r="C69" s="30"/>
      <c r="D69" s="30"/>
      <c r="E69" s="30"/>
      <c r="F69" s="30"/>
      <c r="G69" s="30">
        <v>1</v>
      </c>
      <c r="H69" s="30"/>
      <c r="I69" s="30"/>
      <c r="J69" s="30"/>
      <c r="K69" s="30">
        <v>1</v>
      </c>
      <c r="L69" s="30"/>
      <c r="M69" s="30"/>
      <c r="N69" s="30">
        <v>1</v>
      </c>
      <c r="O69" s="30">
        <v>2</v>
      </c>
      <c r="P69" s="30"/>
      <c r="Q69" s="30"/>
      <c r="R69" s="30"/>
      <c r="S69" s="30"/>
      <c r="T69" s="30"/>
      <c r="U69" s="30"/>
      <c r="W69" s="45"/>
      <c r="X69" s="37" t="s">
        <v>48</v>
      </c>
      <c r="Y69" s="42">
        <f t="shared" si="20"/>
        <v>1424594</v>
      </c>
      <c r="Z69" s="42">
        <v>214634</v>
      </c>
      <c r="AA69" s="42">
        <v>55863</v>
      </c>
      <c r="AB69" s="42">
        <v>49062</v>
      </c>
      <c r="AC69" s="42">
        <v>25180</v>
      </c>
      <c r="AD69" s="42">
        <v>36522</v>
      </c>
      <c r="AE69" s="42">
        <v>21356</v>
      </c>
      <c r="AF69" s="42">
        <v>119483</v>
      </c>
      <c r="AG69" s="42">
        <v>74721</v>
      </c>
      <c r="AH69" s="42">
        <v>229626</v>
      </c>
      <c r="AI69" s="42">
        <v>142954</v>
      </c>
      <c r="AJ69" s="42">
        <v>41524</v>
      </c>
      <c r="AK69" s="42">
        <v>111855</v>
      </c>
      <c r="AL69" s="42">
        <v>156060</v>
      </c>
      <c r="AM69" s="42">
        <v>35594</v>
      </c>
      <c r="AN69" s="42">
        <v>21308</v>
      </c>
      <c r="AO69" s="42">
        <v>74255</v>
      </c>
      <c r="AP69" s="42">
        <v>11709</v>
      </c>
      <c r="AQ69" s="42">
        <v>1484</v>
      </c>
      <c r="AR69" s="42">
        <v>1404</v>
      </c>
      <c r="AT69" s="27" t="s">
        <v>48</v>
      </c>
      <c r="AU69" s="34">
        <f t="shared" si="21"/>
        <v>0.35097719069433114</v>
      </c>
      <c r="AV69" s="34">
        <f t="shared" ref="AV69:BJ72" si="22">C69*100000/Z69</f>
        <v>0</v>
      </c>
      <c r="AW69" s="34">
        <f t="shared" si="22"/>
        <v>0</v>
      </c>
      <c r="AX69" s="34">
        <f t="shared" si="22"/>
        <v>0</v>
      </c>
      <c r="AY69" s="34">
        <f t="shared" si="22"/>
        <v>0</v>
      </c>
      <c r="AZ69" s="34">
        <f t="shared" si="22"/>
        <v>2.7380756804118067</v>
      </c>
      <c r="BA69" s="34">
        <f t="shared" si="22"/>
        <v>0</v>
      </c>
      <c r="BB69" s="34">
        <f t="shared" si="22"/>
        <v>0</v>
      </c>
      <c r="BC69" s="34">
        <f t="shared" si="22"/>
        <v>0</v>
      </c>
      <c r="BD69" s="34">
        <f t="shared" si="22"/>
        <v>0.43549075453128128</v>
      </c>
      <c r="BE69" s="34">
        <f t="shared" si="22"/>
        <v>0</v>
      </c>
      <c r="BF69" s="34">
        <f t="shared" si="22"/>
        <v>0</v>
      </c>
      <c r="BG69" s="34">
        <f t="shared" si="22"/>
        <v>0.89401457243753069</v>
      </c>
      <c r="BH69" s="34">
        <f t="shared" si="22"/>
        <v>1.2815583749839805</v>
      </c>
      <c r="BI69" s="34">
        <f t="shared" si="22"/>
        <v>0</v>
      </c>
      <c r="BJ69" s="34">
        <f t="shared" si="22"/>
        <v>0</v>
      </c>
      <c r="BK69" s="34">
        <f>R69*100000/AO69</f>
        <v>0</v>
      </c>
      <c r="BL69" s="34">
        <f t="shared" ref="BL69:BN72" si="23">S69*100000/AP69</f>
        <v>0</v>
      </c>
      <c r="BM69" s="34">
        <f t="shared" si="23"/>
        <v>0</v>
      </c>
      <c r="BN69" s="34">
        <f t="shared" si="23"/>
        <v>0</v>
      </c>
    </row>
    <row r="70" spans="1:86" x14ac:dyDescent="0.25">
      <c r="A70" s="20" t="s">
        <v>49</v>
      </c>
      <c r="B70" s="30">
        <f t="shared" si="17"/>
        <v>5</v>
      </c>
      <c r="C70" s="30"/>
      <c r="D70" s="30"/>
      <c r="E70" s="30"/>
      <c r="F70" s="30"/>
      <c r="G70" s="30"/>
      <c r="H70" s="30"/>
      <c r="I70" s="30"/>
      <c r="J70" s="30">
        <v>1</v>
      </c>
      <c r="K70" s="30">
        <v>2</v>
      </c>
      <c r="L70" s="30"/>
      <c r="M70" s="30"/>
      <c r="N70" s="30"/>
      <c r="O70" s="30">
        <v>1</v>
      </c>
      <c r="P70" s="30"/>
      <c r="Q70" s="30"/>
      <c r="R70" s="30">
        <v>1</v>
      </c>
      <c r="S70" s="30"/>
      <c r="T70" s="30"/>
      <c r="U70" s="30"/>
      <c r="W70" s="45"/>
      <c r="X70" s="37" t="s">
        <v>49</v>
      </c>
      <c r="Y70" s="42">
        <f t="shared" si="20"/>
        <v>859344</v>
      </c>
      <c r="Z70" s="42">
        <v>123621</v>
      </c>
      <c r="AA70" s="42">
        <v>34746</v>
      </c>
      <c r="AB70" s="42">
        <v>30148</v>
      </c>
      <c r="AC70" s="42">
        <v>16735</v>
      </c>
      <c r="AD70" s="42">
        <v>21258</v>
      </c>
      <c r="AE70" s="42">
        <v>13234</v>
      </c>
      <c r="AF70" s="42">
        <v>72509</v>
      </c>
      <c r="AG70" s="42">
        <v>44181</v>
      </c>
      <c r="AH70" s="42">
        <v>139655</v>
      </c>
      <c r="AI70" s="42">
        <v>82463</v>
      </c>
      <c r="AJ70" s="42">
        <v>24182</v>
      </c>
      <c r="AK70" s="42">
        <v>75893</v>
      </c>
      <c r="AL70" s="42">
        <v>95093</v>
      </c>
      <c r="AM70" s="42">
        <v>19280</v>
      </c>
      <c r="AN70" s="42">
        <v>13693</v>
      </c>
      <c r="AO70" s="42">
        <v>43933</v>
      </c>
      <c r="AP70" s="42">
        <v>7103</v>
      </c>
      <c r="AQ70" s="42">
        <v>862</v>
      </c>
      <c r="AR70" s="42">
        <v>755</v>
      </c>
      <c r="AT70" s="27" t="s">
        <v>49</v>
      </c>
      <c r="AU70" s="34">
        <f t="shared" si="21"/>
        <v>0.58183917034389021</v>
      </c>
      <c r="AV70" s="34">
        <f t="shared" si="22"/>
        <v>0</v>
      </c>
      <c r="AW70" s="34">
        <f t="shared" si="22"/>
        <v>0</v>
      </c>
      <c r="AX70" s="34">
        <f t="shared" si="22"/>
        <v>0</v>
      </c>
      <c r="AY70" s="34">
        <f t="shared" si="22"/>
        <v>0</v>
      </c>
      <c r="AZ70" s="34">
        <f t="shared" si="22"/>
        <v>0</v>
      </c>
      <c r="BA70" s="34">
        <f t="shared" si="22"/>
        <v>0</v>
      </c>
      <c r="BB70" s="34">
        <f t="shared" si="22"/>
        <v>0</v>
      </c>
      <c r="BC70" s="34">
        <f t="shared" si="22"/>
        <v>2.2634164007152395</v>
      </c>
      <c r="BD70" s="34">
        <f t="shared" si="22"/>
        <v>1.4321005334574488</v>
      </c>
      <c r="BE70" s="34">
        <f t="shared" si="22"/>
        <v>0</v>
      </c>
      <c r="BF70" s="34">
        <f t="shared" si="22"/>
        <v>0</v>
      </c>
      <c r="BG70" s="34">
        <f t="shared" si="22"/>
        <v>0</v>
      </c>
      <c r="BH70" s="34">
        <f t="shared" si="22"/>
        <v>1.051602115823457</v>
      </c>
      <c r="BI70" s="34">
        <f t="shared" si="22"/>
        <v>0</v>
      </c>
      <c r="BJ70" s="34">
        <f t="shared" si="22"/>
        <v>0</v>
      </c>
      <c r="BK70" s="34">
        <f>R70*100000/AO70</f>
        <v>2.2761932943345551</v>
      </c>
      <c r="BL70" s="34">
        <f t="shared" si="23"/>
        <v>0</v>
      </c>
      <c r="BM70" s="34">
        <f t="shared" si="23"/>
        <v>0</v>
      </c>
      <c r="BN70" s="34">
        <f t="shared" si="23"/>
        <v>0</v>
      </c>
    </row>
    <row r="71" spans="1:86" x14ac:dyDescent="0.25">
      <c r="A71" s="20" t="s">
        <v>50</v>
      </c>
      <c r="B71" s="30">
        <f t="shared" si="17"/>
        <v>8</v>
      </c>
      <c r="C71" s="30">
        <v>1</v>
      </c>
      <c r="D71" s="30"/>
      <c r="E71" s="30"/>
      <c r="F71" s="30"/>
      <c r="G71" s="30"/>
      <c r="H71" s="30"/>
      <c r="I71" s="30">
        <v>1</v>
      </c>
      <c r="J71" s="30">
        <v>1</v>
      </c>
      <c r="K71" s="30">
        <v>2</v>
      </c>
      <c r="L71" s="30"/>
      <c r="M71" s="30"/>
      <c r="N71" s="30"/>
      <c r="O71" s="30">
        <v>1</v>
      </c>
      <c r="P71" s="30"/>
      <c r="Q71" s="30"/>
      <c r="R71" s="30">
        <v>2</v>
      </c>
      <c r="S71" s="30"/>
      <c r="T71" s="30"/>
      <c r="U71" s="30"/>
      <c r="W71" s="45"/>
      <c r="X71" s="37" t="s">
        <v>50</v>
      </c>
      <c r="Y71" s="42">
        <f t="shared" si="20"/>
        <v>695844</v>
      </c>
      <c r="Z71" s="42">
        <v>90125</v>
      </c>
      <c r="AA71" s="42">
        <v>28343</v>
      </c>
      <c r="AB71" s="42">
        <v>24445</v>
      </c>
      <c r="AC71" s="42">
        <v>13277</v>
      </c>
      <c r="AD71" s="42">
        <v>18504</v>
      </c>
      <c r="AE71" s="42">
        <v>11344</v>
      </c>
      <c r="AF71" s="42">
        <v>66666</v>
      </c>
      <c r="AG71" s="42">
        <v>36000</v>
      </c>
      <c r="AH71" s="42">
        <v>113498</v>
      </c>
      <c r="AI71" s="42">
        <v>60901</v>
      </c>
      <c r="AJ71" s="42">
        <v>19101</v>
      </c>
      <c r="AK71" s="42">
        <v>63998</v>
      </c>
      <c r="AL71" s="42">
        <v>80269</v>
      </c>
      <c r="AM71" s="42">
        <v>14342</v>
      </c>
      <c r="AN71" s="42">
        <v>11593</v>
      </c>
      <c r="AO71" s="42">
        <v>36561</v>
      </c>
      <c r="AP71" s="42">
        <v>5769</v>
      </c>
      <c r="AQ71" s="42">
        <v>569</v>
      </c>
      <c r="AR71" s="42">
        <v>539</v>
      </c>
      <c r="AT71" s="27" t="s">
        <v>50</v>
      </c>
      <c r="AU71" s="34">
        <f t="shared" si="21"/>
        <v>1.149682974919666</v>
      </c>
      <c r="AV71" s="34">
        <f t="shared" si="22"/>
        <v>1.1095700416088765</v>
      </c>
      <c r="AW71" s="34">
        <f t="shared" si="22"/>
        <v>0</v>
      </c>
      <c r="AX71" s="34">
        <f t="shared" si="22"/>
        <v>0</v>
      </c>
      <c r="AY71" s="34">
        <f t="shared" si="22"/>
        <v>0</v>
      </c>
      <c r="AZ71" s="34">
        <f t="shared" si="22"/>
        <v>0</v>
      </c>
      <c r="BA71" s="34">
        <f t="shared" si="22"/>
        <v>0</v>
      </c>
      <c r="BB71" s="34">
        <f t="shared" si="22"/>
        <v>1.5000150001500014</v>
      </c>
      <c r="BC71" s="34">
        <f t="shared" si="22"/>
        <v>2.7777777777777777</v>
      </c>
      <c r="BD71" s="34">
        <f t="shared" si="22"/>
        <v>1.7621455884685193</v>
      </c>
      <c r="BE71" s="34">
        <f t="shared" si="22"/>
        <v>0</v>
      </c>
      <c r="BF71" s="34">
        <f t="shared" si="22"/>
        <v>0</v>
      </c>
      <c r="BG71" s="34">
        <f t="shared" si="22"/>
        <v>0</v>
      </c>
      <c r="BH71" s="34">
        <f t="shared" si="22"/>
        <v>1.2458109606448318</v>
      </c>
      <c r="BI71" s="34">
        <f t="shared" si="22"/>
        <v>0</v>
      </c>
      <c r="BJ71" s="34">
        <f t="shared" si="22"/>
        <v>0</v>
      </c>
      <c r="BK71" s="34">
        <f>R71*100000/AO71</f>
        <v>5.4703098930554415</v>
      </c>
      <c r="BL71" s="34">
        <f t="shared" si="23"/>
        <v>0</v>
      </c>
      <c r="BM71" s="34">
        <f t="shared" si="23"/>
        <v>0</v>
      </c>
      <c r="BN71" s="34">
        <f t="shared" si="23"/>
        <v>0</v>
      </c>
    </row>
    <row r="72" spans="1:86" x14ac:dyDescent="0.25">
      <c r="A72" s="20" t="s">
        <v>23</v>
      </c>
      <c r="B72" s="32">
        <f t="shared" ref="B72:U72" si="24">SUM(B53:B71)</f>
        <v>453</v>
      </c>
      <c r="C72" s="32">
        <f t="shared" si="24"/>
        <v>70</v>
      </c>
      <c r="D72" s="32">
        <f t="shared" si="24"/>
        <v>10</v>
      </c>
      <c r="E72" s="32">
        <f t="shared" si="24"/>
        <v>9</v>
      </c>
      <c r="F72" s="32">
        <f t="shared" si="24"/>
        <v>11</v>
      </c>
      <c r="G72" s="32">
        <f t="shared" si="24"/>
        <v>24</v>
      </c>
      <c r="H72" s="32">
        <f t="shared" si="24"/>
        <v>29</v>
      </c>
      <c r="I72" s="32">
        <f t="shared" si="24"/>
        <v>14</v>
      </c>
      <c r="J72" s="32">
        <f t="shared" si="24"/>
        <v>13</v>
      </c>
      <c r="K72" s="32">
        <f t="shared" si="24"/>
        <v>58</v>
      </c>
      <c r="L72" s="32">
        <f t="shared" si="24"/>
        <v>40</v>
      </c>
      <c r="M72" s="32">
        <f t="shared" si="24"/>
        <v>17</v>
      </c>
      <c r="N72" s="32">
        <f t="shared" si="24"/>
        <v>44</v>
      </c>
      <c r="O72" s="32">
        <f t="shared" si="24"/>
        <v>52</v>
      </c>
      <c r="P72" s="32">
        <f t="shared" si="24"/>
        <v>12</v>
      </c>
      <c r="Q72" s="32">
        <f t="shared" si="24"/>
        <v>7</v>
      </c>
      <c r="R72" s="32">
        <f t="shared" si="24"/>
        <v>41</v>
      </c>
      <c r="S72" s="32">
        <f t="shared" si="24"/>
        <v>1</v>
      </c>
      <c r="T72" s="32">
        <f t="shared" si="24"/>
        <v>1</v>
      </c>
      <c r="U72" s="32">
        <f t="shared" si="24"/>
        <v>3</v>
      </c>
      <c r="V72" s="5"/>
      <c r="W72" s="45"/>
      <c r="X72" s="37" t="s">
        <v>51</v>
      </c>
      <c r="Y72" s="39">
        <f>SUM(Y53:Y71)</f>
        <v>40766049</v>
      </c>
      <c r="Z72" s="39">
        <v>7341499</v>
      </c>
      <c r="AA72" s="39">
        <v>1203182</v>
      </c>
      <c r="AB72" s="39">
        <v>1063676</v>
      </c>
      <c r="AC72" s="39">
        <v>836906</v>
      </c>
      <c r="AD72" s="39">
        <v>1687310</v>
      </c>
      <c r="AE72" s="39">
        <v>534571</v>
      </c>
      <c r="AF72" s="39">
        <v>2459037</v>
      </c>
      <c r="AG72" s="39">
        <v>1756625</v>
      </c>
      <c r="AH72" s="39">
        <v>6330927</v>
      </c>
      <c r="AI72" s="39">
        <v>4150754</v>
      </c>
      <c r="AJ72" s="39">
        <v>1058364</v>
      </c>
      <c r="AK72" s="39">
        <v>2695998</v>
      </c>
      <c r="AL72" s="39">
        <v>5404960</v>
      </c>
      <c r="AM72" s="39">
        <v>1191818</v>
      </c>
      <c r="AN72" s="39">
        <v>554198</v>
      </c>
      <c r="AO72" s="39">
        <v>2082547</v>
      </c>
      <c r="AP72" s="39">
        <v>276170</v>
      </c>
      <c r="AQ72" s="39">
        <v>71367</v>
      </c>
      <c r="AR72" s="39">
        <v>66140</v>
      </c>
      <c r="AT72" s="29" t="s">
        <v>23</v>
      </c>
      <c r="AU72" s="35">
        <f t="shared" si="21"/>
        <v>1.1112187987607041</v>
      </c>
      <c r="AV72" s="35">
        <f t="shared" si="22"/>
        <v>0.95348375038939592</v>
      </c>
      <c r="AW72" s="35">
        <f t="shared" si="22"/>
        <v>0.83112945506166147</v>
      </c>
      <c r="AX72" s="35">
        <f t="shared" si="22"/>
        <v>0.84612231544192029</v>
      </c>
      <c r="AY72" s="35">
        <f t="shared" si="22"/>
        <v>1.3143650541398915</v>
      </c>
      <c r="AZ72" s="35">
        <f t="shared" si="22"/>
        <v>1.422382371941137</v>
      </c>
      <c r="BA72" s="35">
        <f t="shared" si="22"/>
        <v>5.4249108163368387</v>
      </c>
      <c r="BB72" s="35">
        <f t="shared" si="22"/>
        <v>0.56932856235998075</v>
      </c>
      <c r="BC72" s="35">
        <f t="shared" si="22"/>
        <v>0.74005550416281218</v>
      </c>
      <c r="BD72" s="35">
        <f t="shared" si="22"/>
        <v>0.9161375577383849</v>
      </c>
      <c r="BE72" s="35">
        <f t="shared" si="22"/>
        <v>0.9636803337417732</v>
      </c>
      <c r="BF72" s="35">
        <f t="shared" si="22"/>
        <v>1.6062526692139945</v>
      </c>
      <c r="BG72" s="35">
        <f t="shared" si="22"/>
        <v>1.6320486884634187</v>
      </c>
      <c r="BH72" s="35">
        <f t="shared" si="22"/>
        <v>0.96207927533228743</v>
      </c>
      <c r="BI72" s="35">
        <f t="shared" si="22"/>
        <v>1.0068651421609676</v>
      </c>
      <c r="BJ72" s="35">
        <f t="shared" si="22"/>
        <v>1.263086478117929</v>
      </c>
      <c r="BK72" s="35">
        <f>R72*100000/AO72</f>
        <v>1.9687430823890169</v>
      </c>
      <c r="BL72" s="35">
        <f t="shared" si="23"/>
        <v>0.36209581055147194</v>
      </c>
      <c r="BM72" s="35">
        <f t="shared" si="23"/>
        <v>1.4012078411590791</v>
      </c>
      <c r="BN72" s="35">
        <f t="shared" si="23"/>
        <v>4.5358330813426067</v>
      </c>
    </row>
    <row r="73" spans="1:86" s="11" customFormat="1" x14ac:dyDescent="0.25">
      <c r="A73" s="22" t="s">
        <v>26</v>
      </c>
      <c r="B73" s="10">
        <v>16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16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9"/>
      <c r="W73" s="47"/>
      <c r="X73" s="9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</row>
    <row r="75" spans="1:86" x14ac:dyDescent="0.25">
      <c r="A75" s="31" t="s">
        <v>63</v>
      </c>
      <c r="AT75" s="36" t="s">
        <v>64</v>
      </c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</row>
    <row r="76" spans="1:86" ht="18" customHeight="1" x14ac:dyDescent="0.25">
      <c r="A76" s="19" t="s">
        <v>29</v>
      </c>
      <c r="B76" s="12" t="s">
        <v>1</v>
      </c>
      <c r="C76" s="12" t="s">
        <v>2</v>
      </c>
      <c r="D76" s="12" t="s">
        <v>3</v>
      </c>
      <c r="E76" s="12" t="s">
        <v>52</v>
      </c>
      <c r="F76" s="12" t="s">
        <v>53</v>
      </c>
      <c r="G76" s="12" t="s">
        <v>4</v>
      </c>
      <c r="H76" s="12" t="s">
        <v>7</v>
      </c>
      <c r="I76" s="12" t="s">
        <v>54</v>
      </c>
      <c r="J76" s="12" t="s">
        <v>55</v>
      </c>
      <c r="K76" s="12" t="s">
        <v>5</v>
      </c>
      <c r="L76" s="12" t="s">
        <v>56</v>
      </c>
      <c r="M76" s="12" t="s">
        <v>8</v>
      </c>
      <c r="N76" s="12" t="s">
        <v>9</v>
      </c>
      <c r="O76" s="12" t="s">
        <v>57</v>
      </c>
      <c r="P76" s="12" t="s">
        <v>58</v>
      </c>
      <c r="Q76" s="12" t="s">
        <v>59</v>
      </c>
      <c r="R76" s="12" t="s">
        <v>60</v>
      </c>
      <c r="S76" s="12" t="s">
        <v>61</v>
      </c>
      <c r="T76" s="12" t="s">
        <v>6</v>
      </c>
      <c r="U76" s="12" t="s">
        <v>28</v>
      </c>
      <c r="V76" s="5"/>
      <c r="W76" s="44" t="str">
        <f>A76</f>
        <v>AÑO 2002</v>
      </c>
      <c r="X76" s="38" t="s">
        <v>62</v>
      </c>
      <c r="Y76" s="24" t="s">
        <v>51</v>
      </c>
      <c r="Z76" s="24" t="s">
        <v>2</v>
      </c>
      <c r="AA76" s="24" t="s">
        <v>3</v>
      </c>
      <c r="AB76" s="24" t="s">
        <v>52</v>
      </c>
      <c r="AC76" s="24" t="s">
        <v>53</v>
      </c>
      <c r="AD76" s="24" t="s">
        <v>4</v>
      </c>
      <c r="AE76" s="24" t="s">
        <v>7</v>
      </c>
      <c r="AF76" s="24" t="s">
        <v>54</v>
      </c>
      <c r="AG76" s="24" t="s">
        <v>55</v>
      </c>
      <c r="AH76" s="24" t="s">
        <v>5</v>
      </c>
      <c r="AI76" s="24" t="s">
        <v>56</v>
      </c>
      <c r="AJ76" s="24" t="s">
        <v>8</v>
      </c>
      <c r="AK76" s="24" t="s">
        <v>9</v>
      </c>
      <c r="AL76" s="24" t="s">
        <v>57</v>
      </c>
      <c r="AM76" s="24" t="s">
        <v>58</v>
      </c>
      <c r="AN76" s="24" t="s">
        <v>59</v>
      </c>
      <c r="AO76" s="24" t="s">
        <v>60</v>
      </c>
      <c r="AP76" s="24" t="s">
        <v>61</v>
      </c>
      <c r="AQ76" s="24" t="s">
        <v>6</v>
      </c>
      <c r="AR76" s="24" t="s">
        <v>28</v>
      </c>
      <c r="AT76" s="25" t="str">
        <f>W76</f>
        <v>AÑO 2002</v>
      </c>
      <c r="AU76" s="26" t="s">
        <v>1</v>
      </c>
      <c r="AV76" s="26" t="s">
        <v>2</v>
      </c>
      <c r="AW76" s="26" t="s">
        <v>3</v>
      </c>
      <c r="AX76" s="26" t="s">
        <v>52</v>
      </c>
      <c r="AY76" s="26" t="s">
        <v>53</v>
      </c>
      <c r="AZ76" s="26" t="s">
        <v>4</v>
      </c>
      <c r="BA76" s="26" t="s">
        <v>7</v>
      </c>
      <c r="BB76" s="26" t="s">
        <v>54</v>
      </c>
      <c r="BC76" s="26" t="s">
        <v>55</v>
      </c>
      <c r="BD76" s="26" t="s">
        <v>5</v>
      </c>
      <c r="BE76" s="26" t="s">
        <v>56</v>
      </c>
      <c r="BF76" s="26" t="s">
        <v>8</v>
      </c>
      <c r="BG76" s="26" t="s">
        <v>9</v>
      </c>
      <c r="BH76" s="26" t="s">
        <v>57</v>
      </c>
      <c r="BI76" s="26" t="s">
        <v>58</v>
      </c>
      <c r="BJ76" s="26" t="s">
        <v>59</v>
      </c>
      <c r="BK76" s="26" t="s">
        <v>60</v>
      </c>
      <c r="BL76" s="26" t="s">
        <v>61</v>
      </c>
      <c r="BM76" s="26" t="s">
        <v>6</v>
      </c>
      <c r="BN76" s="26" t="s">
        <v>28</v>
      </c>
    </row>
    <row r="77" spans="1:86" x14ac:dyDescent="0.25">
      <c r="A77" s="20" t="s">
        <v>45</v>
      </c>
      <c r="B77" s="30">
        <f t="shared" ref="B77:B95" si="25">C77+D77+E77+F77+G77+K77+T77+J77+H77+I77+M77+N77+O77+P77+Q77+R77+S77+L77+U77</f>
        <v>96</v>
      </c>
      <c r="C77" s="30">
        <v>22</v>
      </c>
      <c r="D77" s="30"/>
      <c r="E77" s="30">
        <v>2</v>
      </c>
      <c r="F77" s="30">
        <v>3</v>
      </c>
      <c r="G77" s="30">
        <v>6</v>
      </c>
      <c r="H77" s="30">
        <v>1</v>
      </c>
      <c r="I77" s="30">
        <v>3</v>
      </c>
      <c r="J77" s="30">
        <v>2</v>
      </c>
      <c r="K77" s="30"/>
      <c r="L77" s="30">
        <v>13</v>
      </c>
      <c r="M77" s="30">
        <v>3</v>
      </c>
      <c r="N77" s="30">
        <v>5</v>
      </c>
      <c r="O77" s="30">
        <v>22</v>
      </c>
      <c r="P77" s="30">
        <v>1</v>
      </c>
      <c r="Q77" s="30">
        <v>1</v>
      </c>
      <c r="R77" s="30">
        <v>11</v>
      </c>
      <c r="S77" s="30"/>
      <c r="T77" s="30"/>
      <c r="U77" s="30">
        <v>1</v>
      </c>
      <c r="X77" s="37" t="s">
        <v>45</v>
      </c>
      <c r="Y77" s="42">
        <f>SUM(Z77:AR77)</f>
        <v>409528</v>
      </c>
      <c r="Z77" s="42">
        <v>80672</v>
      </c>
      <c r="AA77" s="42">
        <v>10514</v>
      </c>
      <c r="AB77" s="42">
        <v>6856</v>
      </c>
      <c r="AC77" s="42">
        <v>9793</v>
      </c>
      <c r="AD77" s="42">
        <v>19448</v>
      </c>
      <c r="AE77" s="42">
        <v>4319</v>
      </c>
      <c r="AF77" s="42">
        <v>17944</v>
      </c>
      <c r="AG77" s="42">
        <v>17139</v>
      </c>
      <c r="AH77" s="42">
        <v>66370</v>
      </c>
      <c r="AI77" s="42">
        <v>42513</v>
      </c>
      <c r="AJ77" s="42">
        <v>9899</v>
      </c>
      <c r="AK77" s="42">
        <v>19417</v>
      </c>
      <c r="AL77" s="42">
        <v>61478</v>
      </c>
      <c r="AM77" s="42">
        <v>15004</v>
      </c>
      <c r="AN77" s="42">
        <v>5773</v>
      </c>
      <c r="AO77" s="42">
        <v>17855</v>
      </c>
      <c r="AP77" s="42">
        <v>2512</v>
      </c>
      <c r="AQ77" s="42">
        <v>1016</v>
      </c>
      <c r="AR77" s="42">
        <v>1006</v>
      </c>
      <c r="AT77" s="27" t="s">
        <v>45</v>
      </c>
      <c r="AU77" s="34">
        <f>B77*100000/Y77</f>
        <v>23.441620597370633</v>
      </c>
      <c r="AV77" s="34">
        <f t="shared" ref="AV77:BK92" si="26">C77*100000/Z77</f>
        <v>27.270924236414121</v>
      </c>
      <c r="AW77" s="34">
        <f t="shared" si="26"/>
        <v>0</v>
      </c>
      <c r="AX77" s="34">
        <f t="shared" si="26"/>
        <v>29.171528588098017</v>
      </c>
      <c r="AY77" s="34">
        <f t="shared" si="26"/>
        <v>30.634126416828348</v>
      </c>
      <c r="AZ77" s="34">
        <f t="shared" si="26"/>
        <v>30.851501439736733</v>
      </c>
      <c r="BA77" s="34">
        <f t="shared" si="26"/>
        <v>23.1535077564251</v>
      </c>
      <c r="BB77" s="34">
        <f t="shared" si="26"/>
        <v>16.71868033883192</v>
      </c>
      <c r="BC77" s="34">
        <f t="shared" si="26"/>
        <v>11.669292257424587</v>
      </c>
      <c r="BD77" s="34">
        <f t="shared" si="26"/>
        <v>0</v>
      </c>
      <c r="BE77" s="34">
        <f t="shared" si="26"/>
        <v>30.578881753816479</v>
      </c>
      <c r="BF77" s="34">
        <f t="shared" si="26"/>
        <v>30.306091524396404</v>
      </c>
      <c r="BG77" s="34">
        <f t="shared" si="26"/>
        <v>25.750630890456815</v>
      </c>
      <c r="BH77" s="34">
        <f t="shared" si="26"/>
        <v>35.785158918637563</v>
      </c>
      <c r="BI77" s="34">
        <f t="shared" si="26"/>
        <v>6.6648893628365773</v>
      </c>
      <c r="BJ77" s="34">
        <f t="shared" si="26"/>
        <v>17.322016282695305</v>
      </c>
      <c r="BK77" s="34">
        <f t="shared" si="26"/>
        <v>61.60739288714646</v>
      </c>
      <c r="BL77" s="34">
        <f t="shared" ref="BL77:BN92" si="27">S77*100000/AP77</f>
        <v>0</v>
      </c>
      <c r="BM77" s="34">
        <f t="shared" si="27"/>
        <v>0</v>
      </c>
      <c r="BN77" s="34">
        <f t="shared" si="27"/>
        <v>99.40357852882704</v>
      </c>
    </row>
    <row r="78" spans="1:86" x14ac:dyDescent="0.25">
      <c r="A78" s="20" t="s">
        <v>46</v>
      </c>
      <c r="B78" s="30">
        <f t="shared" si="25"/>
        <v>119</v>
      </c>
      <c r="C78" s="30">
        <v>17</v>
      </c>
      <c r="D78" s="30">
        <v>2</v>
      </c>
      <c r="E78" s="30">
        <v>2</v>
      </c>
      <c r="F78" s="30">
        <v>2</v>
      </c>
      <c r="G78" s="30">
        <v>1</v>
      </c>
      <c r="H78" s="30">
        <v>7</v>
      </c>
      <c r="I78" s="30">
        <v>4</v>
      </c>
      <c r="J78" s="30">
        <v>3</v>
      </c>
      <c r="K78" s="30">
        <v>26</v>
      </c>
      <c r="L78" s="30">
        <v>11</v>
      </c>
      <c r="M78" s="30">
        <v>3</v>
      </c>
      <c r="N78" s="30">
        <v>10</v>
      </c>
      <c r="O78" s="30">
        <v>14</v>
      </c>
      <c r="P78" s="30">
        <v>4</v>
      </c>
      <c r="Q78" s="30">
        <v>1</v>
      </c>
      <c r="R78" s="30">
        <v>11</v>
      </c>
      <c r="S78" s="30"/>
      <c r="T78" s="30"/>
      <c r="U78" s="30">
        <v>1</v>
      </c>
      <c r="W78" s="45"/>
      <c r="X78" s="37" t="s">
        <v>46</v>
      </c>
      <c r="Y78" s="42">
        <f t="shared" ref="Y78:Y95" si="28">SUM(Z78:AR78)</f>
        <v>1564622</v>
      </c>
      <c r="Z78" s="42">
        <v>321754</v>
      </c>
      <c r="AA78" s="42">
        <v>39957</v>
      </c>
      <c r="AB78" s="42">
        <v>26606</v>
      </c>
      <c r="AC78" s="42">
        <v>35976</v>
      </c>
      <c r="AD78" s="42">
        <v>74449</v>
      </c>
      <c r="AE78" s="42">
        <v>16588</v>
      </c>
      <c r="AF78" s="42">
        <v>71323</v>
      </c>
      <c r="AG78" s="42">
        <v>69890</v>
      </c>
      <c r="AH78" s="42">
        <v>247030</v>
      </c>
      <c r="AI78" s="42">
        <v>163286</v>
      </c>
      <c r="AJ78" s="42">
        <v>40716</v>
      </c>
      <c r="AK78" s="42">
        <v>76482</v>
      </c>
      <c r="AL78" s="42">
        <v>217353</v>
      </c>
      <c r="AM78" s="42">
        <v>55914</v>
      </c>
      <c r="AN78" s="42">
        <v>21690</v>
      </c>
      <c r="AO78" s="42">
        <v>68035</v>
      </c>
      <c r="AP78" s="42">
        <v>9698</v>
      </c>
      <c r="AQ78" s="42">
        <v>3912</v>
      </c>
      <c r="AR78" s="42">
        <v>3963</v>
      </c>
      <c r="AT78" s="27" t="s">
        <v>46</v>
      </c>
      <c r="AU78" s="34">
        <f t="shared" ref="AU78:AU96" si="29">B78*100000/Y78</f>
        <v>7.6056708904770609</v>
      </c>
      <c r="AV78" s="34">
        <f t="shared" si="26"/>
        <v>5.2835395985753095</v>
      </c>
      <c r="AW78" s="34">
        <f t="shared" si="26"/>
        <v>5.0053807843431688</v>
      </c>
      <c r="AX78" s="34">
        <f t="shared" si="26"/>
        <v>7.5171014056979626</v>
      </c>
      <c r="AY78" s="34">
        <f t="shared" si="26"/>
        <v>5.55926173004225</v>
      </c>
      <c r="AZ78" s="34">
        <f t="shared" si="26"/>
        <v>1.3432013861838306</v>
      </c>
      <c r="BA78" s="34">
        <f t="shared" si="26"/>
        <v>42.199180130214614</v>
      </c>
      <c r="BB78" s="34">
        <f t="shared" si="26"/>
        <v>5.6082890512176995</v>
      </c>
      <c r="BC78" s="34">
        <f t="shared" si="26"/>
        <v>4.2924595793389608</v>
      </c>
      <c r="BD78" s="34">
        <f t="shared" si="26"/>
        <v>10.525037444844756</v>
      </c>
      <c r="BE78" s="34">
        <f t="shared" si="26"/>
        <v>6.7366461301030096</v>
      </c>
      <c r="BF78" s="34">
        <f t="shared" si="26"/>
        <v>7.3681108163866789</v>
      </c>
      <c r="BG78" s="34">
        <f t="shared" si="26"/>
        <v>13.074971888810438</v>
      </c>
      <c r="BH78" s="34">
        <f t="shared" si="26"/>
        <v>6.4411349279743089</v>
      </c>
      <c r="BI78" s="34">
        <f t="shared" si="26"/>
        <v>7.1538434023679223</v>
      </c>
      <c r="BJ78" s="34">
        <f t="shared" si="26"/>
        <v>4.6104195481788839</v>
      </c>
      <c r="BK78" s="34">
        <f t="shared" si="26"/>
        <v>16.168148746968473</v>
      </c>
      <c r="BL78" s="34">
        <f t="shared" si="27"/>
        <v>0</v>
      </c>
      <c r="BM78" s="34">
        <f t="shared" si="27"/>
        <v>0</v>
      </c>
      <c r="BN78" s="34">
        <f t="shared" si="27"/>
        <v>25.233409033560434</v>
      </c>
    </row>
    <row r="79" spans="1:86" x14ac:dyDescent="0.25">
      <c r="A79" s="20" t="s">
        <v>47</v>
      </c>
      <c r="B79" s="30">
        <f t="shared" si="25"/>
        <v>56</v>
      </c>
      <c r="C79" s="30">
        <v>7</v>
      </c>
      <c r="D79" s="30"/>
      <c r="E79" s="30">
        <v>2</v>
      </c>
      <c r="F79" s="30">
        <v>4</v>
      </c>
      <c r="G79" s="30">
        <v>3</v>
      </c>
      <c r="H79" s="30">
        <v>3</v>
      </c>
      <c r="I79" s="30">
        <v>2</v>
      </c>
      <c r="J79" s="30">
        <v>4</v>
      </c>
      <c r="K79" s="30">
        <v>12</v>
      </c>
      <c r="L79" s="30">
        <v>2</v>
      </c>
      <c r="M79" s="30"/>
      <c r="N79" s="30">
        <v>6</v>
      </c>
      <c r="O79" s="30">
        <v>4</v>
      </c>
      <c r="P79" s="30">
        <v>2</v>
      </c>
      <c r="Q79" s="30">
        <v>1</v>
      </c>
      <c r="R79" s="30">
        <v>3</v>
      </c>
      <c r="S79" s="30"/>
      <c r="T79" s="30"/>
      <c r="U79" s="30">
        <v>1</v>
      </c>
      <c r="W79" s="45"/>
      <c r="X79" s="37" t="s">
        <v>47</v>
      </c>
      <c r="Y79" s="42">
        <f t="shared" si="28"/>
        <v>1912858</v>
      </c>
      <c r="Z79" s="42">
        <v>410009</v>
      </c>
      <c r="AA79" s="42">
        <v>49885</v>
      </c>
      <c r="AB79" s="42">
        <v>33493</v>
      </c>
      <c r="AC79" s="42">
        <v>42486</v>
      </c>
      <c r="AD79" s="42">
        <v>88595</v>
      </c>
      <c r="AE79" s="42">
        <v>20363</v>
      </c>
      <c r="AF79" s="42">
        <v>93372</v>
      </c>
      <c r="AG79" s="42">
        <v>92086</v>
      </c>
      <c r="AH79" s="42">
        <v>284011</v>
      </c>
      <c r="AI79" s="42">
        <v>198568</v>
      </c>
      <c r="AJ79" s="42">
        <v>55414</v>
      </c>
      <c r="AK79" s="42">
        <v>100138</v>
      </c>
      <c r="AL79" s="42">
        <v>251976</v>
      </c>
      <c r="AM79" s="42">
        <v>67730</v>
      </c>
      <c r="AN79" s="42">
        <v>25039</v>
      </c>
      <c r="AO79" s="42">
        <v>78317</v>
      </c>
      <c r="AP79" s="42">
        <v>11607</v>
      </c>
      <c r="AQ79" s="42">
        <v>4767</v>
      </c>
      <c r="AR79" s="42">
        <v>5002</v>
      </c>
      <c r="AT79" s="27" t="s">
        <v>47</v>
      </c>
      <c r="AU79" s="34">
        <f t="shared" si="29"/>
        <v>2.9275565671889914</v>
      </c>
      <c r="AV79" s="34">
        <f t="shared" si="26"/>
        <v>1.7072795963015446</v>
      </c>
      <c r="AW79" s="34">
        <f t="shared" si="26"/>
        <v>0</v>
      </c>
      <c r="AX79" s="34">
        <f t="shared" si="26"/>
        <v>5.9713970083300989</v>
      </c>
      <c r="AY79" s="34">
        <f t="shared" si="26"/>
        <v>9.4148660735301046</v>
      </c>
      <c r="AZ79" s="34">
        <f t="shared" si="26"/>
        <v>3.3861956092330265</v>
      </c>
      <c r="BA79" s="34">
        <f t="shared" si="26"/>
        <v>14.732603250994451</v>
      </c>
      <c r="BB79" s="34">
        <f t="shared" si="26"/>
        <v>2.1419697553870538</v>
      </c>
      <c r="BC79" s="34">
        <f t="shared" si="26"/>
        <v>4.3437656104076625</v>
      </c>
      <c r="BD79" s="34">
        <f t="shared" si="26"/>
        <v>4.2251884610103128</v>
      </c>
      <c r="BE79" s="34">
        <f t="shared" si="26"/>
        <v>1.0072116353088112</v>
      </c>
      <c r="BF79" s="34">
        <f t="shared" si="26"/>
        <v>0</v>
      </c>
      <c r="BG79" s="34">
        <f t="shared" si="26"/>
        <v>5.9917314106532986</v>
      </c>
      <c r="BH79" s="34">
        <f t="shared" si="26"/>
        <v>1.587452773279995</v>
      </c>
      <c r="BI79" s="34">
        <f t="shared" si="26"/>
        <v>2.9529012254540086</v>
      </c>
      <c r="BJ79" s="34">
        <f t="shared" si="26"/>
        <v>3.9937697192379886</v>
      </c>
      <c r="BK79" s="34">
        <f t="shared" si="26"/>
        <v>3.8305859519644523</v>
      </c>
      <c r="BL79" s="34">
        <f t="shared" si="27"/>
        <v>0</v>
      </c>
      <c r="BM79" s="34">
        <f t="shared" si="27"/>
        <v>0</v>
      </c>
      <c r="BN79" s="34">
        <f t="shared" si="27"/>
        <v>19.992003198720511</v>
      </c>
    </row>
    <row r="80" spans="1:86" x14ac:dyDescent="0.25">
      <c r="A80" s="23" t="s">
        <v>10</v>
      </c>
      <c r="B80" s="30">
        <f t="shared" si="25"/>
        <v>35</v>
      </c>
      <c r="C80" s="30">
        <v>5</v>
      </c>
      <c r="D80" s="30">
        <v>2</v>
      </c>
      <c r="E80" s="30">
        <v>1</v>
      </c>
      <c r="F80" s="30">
        <v>2</v>
      </c>
      <c r="G80" s="30">
        <v>1</v>
      </c>
      <c r="H80" s="30">
        <v>2</v>
      </c>
      <c r="I80" s="30">
        <v>1</v>
      </c>
      <c r="J80" s="30"/>
      <c r="K80" s="30">
        <v>4</v>
      </c>
      <c r="L80" s="30">
        <v>1</v>
      </c>
      <c r="M80" s="30">
        <v>2</v>
      </c>
      <c r="N80" s="30">
        <v>4</v>
      </c>
      <c r="O80" s="30">
        <v>1</v>
      </c>
      <c r="P80" s="30">
        <v>2</v>
      </c>
      <c r="Q80" s="30">
        <v>1</v>
      </c>
      <c r="R80" s="30">
        <v>6</v>
      </c>
      <c r="S80" s="30"/>
      <c r="T80" s="30"/>
      <c r="U80" s="30"/>
      <c r="W80" s="45"/>
      <c r="X80" s="37" t="s">
        <v>10</v>
      </c>
      <c r="Y80" s="42">
        <f t="shared" si="28"/>
        <v>2108403</v>
      </c>
      <c r="Z80" s="42">
        <v>461779</v>
      </c>
      <c r="AA80" s="42">
        <v>53522</v>
      </c>
      <c r="AB80" s="42">
        <v>40540</v>
      </c>
      <c r="AC80" s="42">
        <v>45741</v>
      </c>
      <c r="AD80" s="42">
        <v>100271</v>
      </c>
      <c r="AE80" s="42">
        <v>24103</v>
      </c>
      <c r="AF80" s="42">
        <v>109606</v>
      </c>
      <c r="AG80" s="42">
        <v>102934</v>
      </c>
      <c r="AH80" s="42">
        <v>295697</v>
      </c>
      <c r="AI80" s="42">
        <v>217498</v>
      </c>
      <c r="AJ80" s="42">
        <v>64926</v>
      </c>
      <c r="AK80" s="42">
        <v>120867</v>
      </c>
      <c r="AL80" s="42">
        <v>266276</v>
      </c>
      <c r="AM80" s="42">
        <v>73122</v>
      </c>
      <c r="AN80" s="42">
        <v>25393</v>
      </c>
      <c r="AO80" s="42">
        <v>83565</v>
      </c>
      <c r="AP80" s="42">
        <v>12895</v>
      </c>
      <c r="AQ80" s="42">
        <v>4920</v>
      </c>
      <c r="AR80" s="42">
        <v>4748</v>
      </c>
      <c r="AT80" s="28" t="s">
        <v>10</v>
      </c>
      <c r="AU80" s="34">
        <f t="shared" si="29"/>
        <v>1.6600241984098865</v>
      </c>
      <c r="AV80" s="34">
        <f t="shared" si="26"/>
        <v>1.0827690302070905</v>
      </c>
      <c r="AW80" s="34">
        <f t="shared" si="26"/>
        <v>3.7367811367288217</v>
      </c>
      <c r="AX80" s="34">
        <f t="shared" si="26"/>
        <v>2.4666995559940799</v>
      </c>
      <c r="AY80" s="34">
        <f t="shared" si="26"/>
        <v>4.3724448525392976</v>
      </c>
      <c r="AZ80" s="34">
        <f t="shared" si="26"/>
        <v>0.99729732425127904</v>
      </c>
      <c r="BA80" s="34">
        <f t="shared" si="26"/>
        <v>8.2977222752354471</v>
      </c>
      <c r="BB80" s="34">
        <f t="shared" si="26"/>
        <v>0.91235881247376971</v>
      </c>
      <c r="BC80" s="34">
        <f t="shared" si="26"/>
        <v>0</v>
      </c>
      <c r="BD80" s="34">
        <f t="shared" si="26"/>
        <v>1.3527360778093791</v>
      </c>
      <c r="BE80" s="34">
        <f t="shared" si="26"/>
        <v>0.45977434275257706</v>
      </c>
      <c r="BF80" s="34">
        <f t="shared" si="26"/>
        <v>3.0804300280319135</v>
      </c>
      <c r="BG80" s="34">
        <f t="shared" si="26"/>
        <v>3.3094227539361447</v>
      </c>
      <c r="BH80" s="34">
        <f t="shared" si="26"/>
        <v>0.37555018101518722</v>
      </c>
      <c r="BI80" s="34">
        <f t="shared" si="26"/>
        <v>2.7351549465277207</v>
      </c>
      <c r="BJ80" s="34">
        <f t="shared" si="26"/>
        <v>3.9380931752845272</v>
      </c>
      <c r="BK80" s="34">
        <f t="shared" si="26"/>
        <v>7.1800394902171965</v>
      </c>
      <c r="BL80" s="34">
        <f t="shared" si="27"/>
        <v>0</v>
      </c>
      <c r="BM80" s="34">
        <f t="shared" si="27"/>
        <v>0</v>
      </c>
      <c r="BN80" s="34">
        <f t="shared" si="27"/>
        <v>0</v>
      </c>
    </row>
    <row r="81" spans="1:86" x14ac:dyDescent="0.25">
      <c r="A81" s="20" t="s">
        <v>11</v>
      </c>
      <c r="B81" s="30">
        <f t="shared" si="25"/>
        <v>49</v>
      </c>
      <c r="C81" s="30">
        <v>6</v>
      </c>
      <c r="D81" s="30">
        <v>2</v>
      </c>
      <c r="E81" s="30"/>
      <c r="F81" s="30">
        <v>2</v>
      </c>
      <c r="G81" s="30">
        <v>1</v>
      </c>
      <c r="H81" s="30">
        <v>1</v>
      </c>
      <c r="I81" s="30">
        <v>1</v>
      </c>
      <c r="J81" s="30">
        <v>1</v>
      </c>
      <c r="K81" s="30">
        <v>16</v>
      </c>
      <c r="L81" s="30">
        <v>6</v>
      </c>
      <c r="M81" s="30"/>
      <c r="N81" s="30">
        <v>1</v>
      </c>
      <c r="O81" s="30">
        <v>3</v>
      </c>
      <c r="P81" s="30"/>
      <c r="Q81" s="30"/>
      <c r="R81" s="30">
        <v>9</v>
      </c>
      <c r="S81" s="30"/>
      <c r="T81" s="30"/>
      <c r="U81" s="30"/>
      <c r="W81" s="45"/>
      <c r="X81" s="37" t="s">
        <v>11</v>
      </c>
      <c r="Y81" s="42">
        <f t="shared" si="28"/>
        <v>2431961</v>
      </c>
      <c r="Z81" s="42">
        <v>512882</v>
      </c>
      <c r="AA81" s="42">
        <v>62125</v>
      </c>
      <c r="AB81" s="42">
        <v>55042</v>
      </c>
      <c r="AC81" s="42">
        <v>49568</v>
      </c>
      <c r="AD81" s="42">
        <v>111477</v>
      </c>
      <c r="AE81" s="42">
        <v>30498</v>
      </c>
      <c r="AF81" s="42">
        <v>134200</v>
      </c>
      <c r="AG81" s="42">
        <v>109404</v>
      </c>
      <c r="AH81" s="42">
        <v>342122</v>
      </c>
      <c r="AI81" s="42">
        <v>248355</v>
      </c>
      <c r="AJ81" s="42">
        <v>70343</v>
      </c>
      <c r="AK81" s="42">
        <v>152069</v>
      </c>
      <c r="AL81" s="42">
        <v>314204</v>
      </c>
      <c r="AM81" s="42">
        <v>80380</v>
      </c>
      <c r="AN81" s="42">
        <v>29064</v>
      </c>
      <c r="AO81" s="42">
        <v>105074</v>
      </c>
      <c r="AP81" s="42">
        <v>14937</v>
      </c>
      <c r="AQ81" s="42">
        <v>5193</v>
      </c>
      <c r="AR81" s="42">
        <v>5024</v>
      </c>
      <c r="AT81" s="27" t="s">
        <v>11</v>
      </c>
      <c r="AU81" s="34">
        <f t="shared" si="29"/>
        <v>2.0148349418432288</v>
      </c>
      <c r="AV81" s="34">
        <f t="shared" si="26"/>
        <v>1.1698597338179153</v>
      </c>
      <c r="AW81" s="34">
        <f t="shared" si="26"/>
        <v>3.2193158953722336</v>
      </c>
      <c r="AX81" s="34">
        <f t="shared" si="26"/>
        <v>0</v>
      </c>
      <c r="AY81" s="34">
        <f t="shared" si="26"/>
        <v>4.0348612007746931</v>
      </c>
      <c r="AZ81" s="34">
        <f t="shared" si="26"/>
        <v>0.8970460274316675</v>
      </c>
      <c r="BA81" s="34">
        <f t="shared" si="26"/>
        <v>3.2789035346580104</v>
      </c>
      <c r="BB81" s="34">
        <f t="shared" si="26"/>
        <v>0.7451564828614009</v>
      </c>
      <c r="BC81" s="34">
        <f t="shared" si="26"/>
        <v>0.91404336221710358</v>
      </c>
      <c r="BD81" s="34">
        <f t="shared" si="26"/>
        <v>4.676694278649137</v>
      </c>
      <c r="BE81" s="34">
        <f t="shared" si="26"/>
        <v>2.4158965996255359</v>
      </c>
      <c r="BF81" s="34">
        <f t="shared" si="26"/>
        <v>0</v>
      </c>
      <c r="BG81" s="34">
        <f t="shared" si="26"/>
        <v>0.65759622276729646</v>
      </c>
      <c r="BH81" s="34">
        <f t="shared" si="26"/>
        <v>0.95479370090769056</v>
      </c>
      <c r="BI81" s="34">
        <f t="shared" si="26"/>
        <v>0</v>
      </c>
      <c r="BJ81" s="34">
        <f t="shared" si="26"/>
        <v>0</v>
      </c>
      <c r="BK81" s="34">
        <f t="shared" si="26"/>
        <v>8.5653920094409646</v>
      </c>
      <c r="BL81" s="34">
        <f t="shared" si="27"/>
        <v>0</v>
      </c>
      <c r="BM81" s="34">
        <f t="shared" si="27"/>
        <v>0</v>
      </c>
      <c r="BN81" s="34">
        <f t="shared" si="27"/>
        <v>0</v>
      </c>
    </row>
    <row r="82" spans="1:86" x14ac:dyDescent="0.25">
      <c r="A82" s="20" t="s">
        <v>12</v>
      </c>
      <c r="B82" s="30">
        <f t="shared" si="25"/>
        <v>25</v>
      </c>
      <c r="C82" s="30">
        <v>5</v>
      </c>
      <c r="D82" s="30"/>
      <c r="E82" s="30">
        <v>2</v>
      </c>
      <c r="F82" s="30"/>
      <c r="G82" s="30">
        <v>1</v>
      </c>
      <c r="H82" s="30">
        <v>1</v>
      </c>
      <c r="I82" s="30"/>
      <c r="J82" s="30"/>
      <c r="K82" s="30">
        <v>6</v>
      </c>
      <c r="L82" s="30"/>
      <c r="M82" s="30"/>
      <c r="N82" s="30">
        <v>1</v>
      </c>
      <c r="O82" s="30">
        <v>5</v>
      </c>
      <c r="P82" s="30"/>
      <c r="Q82" s="30">
        <v>1</v>
      </c>
      <c r="R82" s="30">
        <v>3</v>
      </c>
      <c r="S82" s="30"/>
      <c r="T82" s="30"/>
      <c r="U82" s="30"/>
      <c r="W82" s="45"/>
      <c r="X82" s="37" t="s">
        <v>12</v>
      </c>
      <c r="Y82" s="42">
        <f t="shared" si="28"/>
        <v>3170156</v>
      </c>
      <c r="Z82" s="42">
        <v>610777</v>
      </c>
      <c r="AA82" s="42">
        <v>82953</v>
      </c>
      <c r="AB82" s="42">
        <v>74560</v>
      </c>
      <c r="AC82" s="42">
        <v>65550</v>
      </c>
      <c r="AD82" s="42">
        <v>141639</v>
      </c>
      <c r="AE82" s="42">
        <v>40854</v>
      </c>
      <c r="AF82" s="42">
        <v>169267</v>
      </c>
      <c r="AG82" s="42">
        <v>128130</v>
      </c>
      <c r="AH82" s="42">
        <v>478213</v>
      </c>
      <c r="AI82" s="42">
        <v>333558</v>
      </c>
      <c r="AJ82" s="42">
        <v>77227</v>
      </c>
      <c r="AK82" s="42">
        <v>202809</v>
      </c>
      <c r="AL82" s="42">
        <v>438156</v>
      </c>
      <c r="AM82" s="42">
        <v>107341</v>
      </c>
      <c r="AN82" s="42">
        <v>39952</v>
      </c>
      <c r="AO82" s="42">
        <v>146737</v>
      </c>
      <c r="AP82" s="42">
        <v>20536</v>
      </c>
      <c r="AQ82" s="42">
        <v>6177</v>
      </c>
      <c r="AR82" s="42">
        <v>5720</v>
      </c>
      <c r="AT82" s="27" t="s">
        <v>12</v>
      </c>
      <c r="AU82" s="34">
        <f t="shared" si="29"/>
        <v>0.78860472481480404</v>
      </c>
      <c r="AV82" s="34">
        <f t="shared" si="26"/>
        <v>0.81862938519295914</v>
      </c>
      <c r="AW82" s="34">
        <f t="shared" si="26"/>
        <v>0</v>
      </c>
      <c r="AX82" s="34">
        <f t="shared" si="26"/>
        <v>2.6824034334763946</v>
      </c>
      <c r="AY82" s="34">
        <f t="shared" si="26"/>
        <v>0</v>
      </c>
      <c r="AZ82" s="34">
        <f t="shared" si="26"/>
        <v>0.70602023453992191</v>
      </c>
      <c r="BA82" s="34">
        <f t="shared" si="26"/>
        <v>2.4477407353013168</v>
      </c>
      <c r="BB82" s="34">
        <f t="shared" si="26"/>
        <v>0</v>
      </c>
      <c r="BC82" s="34">
        <f t="shared" si="26"/>
        <v>0</v>
      </c>
      <c r="BD82" s="34">
        <f t="shared" si="26"/>
        <v>1.2546710357100288</v>
      </c>
      <c r="BE82" s="34">
        <f t="shared" si="26"/>
        <v>0</v>
      </c>
      <c r="BF82" s="34">
        <f t="shared" si="26"/>
        <v>0</v>
      </c>
      <c r="BG82" s="34">
        <f t="shared" si="26"/>
        <v>0.49307476492660585</v>
      </c>
      <c r="BH82" s="34">
        <f t="shared" si="26"/>
        <v>1.1411460758268746</v>
      </c>
      <c r="BI82" s="34">
        <f t="shared" si="26"/>
        <v>0</v>
      </c>
      <c r="BJ82" s="34">
        <f t="shared" si="26"/>
        <v>2.5030036043251904</v>
      </c>
      <c r="BK82" s="34">
        <f t="shared" si="26"/>
        <v>2.0444741271799205</v>
      </c>
      <c r="BL82" s="34">
        <f t="shared" si="27"/>
        <v>0</v>
      </c>
      <c r="BM82" s="34">
        <f t="shared" si="27"/>
        <v>0</v>
      </c>
      <c r="BN82" s="34">
        <f t="shared" si="27"/>
        <v>0</v>
      </c>
    </row>
    <row r="83" spans="1:86" x14ac:dyDescent="0.25">
      <c r="A83" s="20" t="s">
        <v>13</v>
      </c>
      <c r="B83" s="30">
        <f t="shared" si="25"/>
        <v>16</v>
      </c>
      <c r="C83" s="30">
        <v>1</v>
      </c>
      <c r="D83" s="30"/>
      <c r="E83" s="30">
        <v>1</v>
      </c>
      <c r="F83" s="30"/>
      <c r="G83" s="30"/>
      <c r="H83" s="30">
        <v>1</v>
      </c>
      <c r="I83" s="30">
        <v>1</v>
      </c>
      <c r="J83" s="30"/>
      <c r="K83" s="30">
        <v>4</v>
      </c>
      <c r="L83" s="30">
        <v>3</v>
      </c>
      <c r="M83" s="30"/>
      <c r="N83" s="30">
        <v>1</v>
      </c>
      <c r="O83" s="30"/>
      <c r="P83" s="30"/>
      <c r="Q83" s="30">
        <v>2</v>
      </c>
      <c r="R83" s="30">
        <v>2</v>
      </c>
      <c r="S83" s="30"/>
      <c r="T83" s="30"/>
      <c r="U83" s="30"/>
      <c r="W83" s="45"/>
      <c r="X83" s="37" t="s">
        <v>13</v>
      </c>
      <c r="Y83" s="42">
        <f t="shared" si="28"/>
        <v>3589669</v>
      </c>
      <c r="Z83" s="42">
        <v>638834</v>
      </c>
      <c r="AA83" s="42">
        <v>96983</v>
      </c>
      <c r="AB83" s="42">
        <v>83725</v>
      </c>
      <c r="AC83" s="42">
        <v>80810</v>
      </c>
      <c r="AD83" s="42">
        <v>164825</v>
      </c>
      <c r="AE83" s="42">
        <v>44191</v>
      </c>
      <c r="AF83" s="42">
        <v>183796</v>
      </c>
      <c r="AG83" s="42">
        <v>137283</v>
      </c>
      <c r="AH83" s="42">
        <v>580466</v>
      </c>
      <c r="AI83" s="42">
        <v>373408</v>
      </c>
      <c r="AJ83" s="42">
        <v>78106</v>
      </c>
      <c r="AK83" s="42">
        <v>215882</v>
      </c>
      <c r="AL83" s="42">
        <v>536126</v>
      </c>
      <c r="AM83" s="42">
        <v>114633</v>
      </c>
      <c r="AN83" s="42">
        <v>47952</v>
      </c>
      <c r="AO83" s="42">
        <v>177380</v>
      </c>
      <c r="AP83" s="42">
        <v>23469</v>
      </c>
      <c r="AQ83" s="42">
        <v>6313</v>
      </c>
      <c r="AR83" s="42">
        <v>5487</v>
      </c>
      <c r="AT83" s="27" t="s">
        <v>13</v>
      </c>
      <c r="AU83" s="34">
        <f t="shared" si="29"/>
        <v>0.44572354721284885</v>
      </c>
      <c r="AV83" s="34">
        <f t="shared" si="26"/>
        <v>0.15653518754480819</v>
      </c>
      <c r="AW83" s="34">
        <f t="shared" si="26"/>
        <v>0</v>
      </c>
      <c r="AX83" s="34">
        <f t="shared" si="26"/>
        <v>1.1943863839952225</v>
      </c>
      <c r="AY83" s="34">
        <f t="shared" si="26"/>
        <v>0</v>
      </c>
      <c r="AZ83" s="34">
        <f t="shared" si="26"/>
        <v>0</v>
      </c>
      <c r="BA83" s="34">
        <f t="shared" si="26"/>
        <v>2.2629042112647371</v>
      </c>
      <c r="BB83" s="34">
        <f t="shared" si="26"/>
        <v>0.54408148164269077</v>
      </c>
      <c r="BC83" s="34">
        <f t="shared" si="26"/>
        <v>0</v>
      </c>
      <c r="BD83" s="34">
        <f t="shared" si="26"/>
        <v>0.68910151498968075</v>
      </c>
      <c r="BE83" s="34">
        <f t="shared" si="26"/>
        <v>0.80341074642214416</v>
      </c>
      <c r="BF83" s="34">
        <f t="shared" si="26"/>
        <v>0</v>
      </c>
      <c r="BG83" s="34">
        <f t="shared" si="26"/>
        <v>0.46321601615697466</v>
      </c>
      <c r="BH83" s="34">
        <f t="shared" si="26"/>
        <v>0</v>
      </c>
      <c r="BI83" s="34">
        <f t="shared" si="26"/>
        <v>0</v>
      </c>
      <c r="BJ83" s="34">
        <f t="shared" si="26"/>
        <v>4.1708375041708372</v>
      </c>
      <c r="BK83" s="34">
        <f t="shared" si="26"/>
        <v>1.1275228323373547</v>
      </c>
      <c r="BL83" s="34">
        <f t="shared" si="27"/>
        <v>0</v>
      </c>
      <c r="BM83" s="34">
        <f t="shared" si="27"/>
        <v>0</v>
      </c>
      <c r="BN83" s="34">
        <f t="shared" si="27"/>
        <v>0</v>
      </c>
    </row>
    <row r="84" spans="1:86" x14ac:dyDescent="0.25">
      <c r="A84" s="20" t="s">
        <v>14</v>
      </c>
      <c r="B84" s="30">
        <f t="shared" si="25"/>
        <v>14</v>
      </c>
      <c r="C84" s="30">
        <v>1</v>
      </c>
      <c r="D84" s="30"/>
      <c r="E84" s="30"/>
      <c r="F84" s="30"/>
      <c r="G84" s="30">
        <v>2</v>
      </c>
      <c r="H84" s="30">
        <v>2</v>
      </c>
      <c r="I84" s="30"/>
      <c r="J84" s="30"/>
      <c r="K84" s="30">
        <v>1</v>
      </c>
      <c r="L84" s="30">
        <v>2</v>
      </c>
      <c r="M84" s="30"/>
      <c r="N84" s="30">
        <v>1</v>
      </c>
      <c r="O84" s="30">
        <v>4</v>
      </c>
      <c r="P84" s="30"/>
      <c r="Q84" s="30"/>
      <c r="R84" s="30">
        <v>1</v>
      </c>
      <c r="S84" s="30"/>
      <c r="T84" s="30"/>
      <c r="U84" s="30"/>
      <c r="W84" s="45"/>
      <c r="X84" s="37" t="s">
        <v>14</v>
      </c>
      <c r="Y84" s="42">
        <f t="shared" si="28"/>
        <v>3461555</v>
      </c>
      <c r="Z84" s="42">
        <v>617444</v>
      </c>
      <c r="AA84" s="42">
        <v>94700</v>
      </c>
      <c r="AB84" s="42">
        <v>77805</v>
      </c>
      <c r="AC84" s="42">
        <v>78658</v>
      </c>
      <c r="AD84" s="42">
        <v>167245</v>
      </c>
      <c r="AE84" s="42">
        <v>42082</v>
      </c>
      <c r="AF84" s="42">
        <v>180701</v>
      </c>
      <c r="AG84" s="42">
        <v>139206</v>
      </c>
      <c r="AH84" s="42">
        <v>550032</v>
      </c>
      <c r="AI84" s="42">
        <v>357304</v>
      </c>
      <c r="AJ84" s="42">
        <v>79697</v>
      </c>
      <c r="AK84" s="42">
        <v>203650</v>
      </c>
      <c r="AL84" s="42">
        <v>511665</v>
      </c>
      <c r="AM84" s="42">
        <v>108324</v>
      </c>
      <c r="AN84" s="42">
        <v>47819</v>
      </c>
      <c r="AO84" s="42">
        <v>171226</v>
      </c>
      <c r="AP84" s="42">
        <v>22787</v>
      </c>
      <c r="AQ84" s="42">
        <v>5840</v>
      </c>
      <c r="AR84" s="42">
        <v>5370</v>
      </c>
      <c r="AT84" s="27" t="s">
        <v>14</v>
      </c>
      <c r="AU84" s="34">
        <f t="shared" si="29"/>
        <v>0.4044425121079977</v>
      </c>
      <c r="AV84" s="34">
        <f t="shared" si="26"/>
        <v>0.1619580075278082</v>
      </c>
      <c r="AW84" s="34">
        <f t="shared" si="26"/>
        <v>0</v>
      </c>
      <c r="AX84" s="34">
        <f t="shared" si="26"/>
        <v>0</v>
      </c>
      <c r="AY84" s="34">
        <f t="shared" si="26"/>
        <v>0</v>
      </c>
      <c r="AZ84" s="34">
        <f t="shared" si="26"/>
        <v>1.1958503991150706</v>
      </c>
      <c r="BA84" s="34">
        <f t="shared" si="26"/>
        <v>4.752625825768737</v>
      </c>
      <c r="BB84" s="34">
        <f t="shared" si="26"/>
        <v>0</v>
      </c>
      <c r="BC84" s="34">
        <f t="shared" si="26"/>
        <v>0</v>
      </c>
      <c r="BD84" s="34">
        <f t="shared" si="26"/>
        <v>0.18180760392122641</v>
      </c>
      <c r="BE84" s="34">
        <f t="shared" si="26"/>
        <v>0.55974744195419024</v>
      </c>
      <c r="BF84" s="34">
        <f t="shared" si="26"/>
        <v>0</v>
      </c>
      <c r="BG84" s="34">
        <f t="shared" si="26"/>
        <v>0.49103854652590229</v>
      </c>
      <c r="BH84" s="34">
        <f t="shared" si="26"/>
        <v>0.78176150410913392</v>
      </c>
      <c r="BI84" s="34">
        <f t="shared" si="26"/>
        <v>0</v>
      </c>
      <c r="BJ84" s="34">
        <f t="shared" si="26"/>
        <v>0</v>
      </c>
      <c r="BK84" s="34">
        <f t="shared" si="26"/>
        <v>0.58402345438192793</v>
      </c>
      <c r="BL84" s="34">
        <f t="shared" si="27"/>
        <v>0</v>
      </c>
      <c r="BM84" s="34">
        <f t="shared" si="27"/>
        <v>0</v>
      </c>
      <c r="BN84" s="34">
        <f t="shared" si="27"/>
        <v>0</v>
      </c>
    </row>
    <row r="85" spans="1:86" x14ac:dyDescent="0.25">
      <c r="A85" s="20" t="s">
        <v>15</v>
      </c>
      <c r="B85" s="30">
        <f t="shared" si="25"/>
        <v>12</v>
      </c>
      <c r="C85" s="30">
        <v>2</v>
      </c>
      <c r="D85" s="30">
        <v>1</v>
      </c>
      <c r="E85" s="30">
        <v>1</v>
      </c>
      <c r="F85" s="30"/>
      <c r="G85" s="30"/>
      <c r="H85" s="30"/>
      <c r="I85" s="30"/>
      <c r="J85" s="30"/>
      <c r="K85" s="30">
        <v>1</v>
      </c>
      <c r="L85" s="30">
        <v>2</v>
      </c>
      <c r="M85" s="30">
        <v>1</v>
      </c>
      <c r="N85" s="30"/>
      <c r="O85" s="30">
        <v>1</v>
      </c>
      <c r="P85" s="30"/>
      <c r="Q85" s="30">
        <v>1</v>
      </c>
      <c r="R85" s="30">
        <v>2</v>
      </c>
      <c r="S85" s="30"/>
      <c r="T85" s="30"/>
      <c r="U85" s="30"/>
      <c r="W85" s="45"/>
      <c r="X85" s="37" t="s">
        <v>15</v>
      </c>
      <c r="Y85" s="42">
        <f t="shared" si="28"/>
        <v>3374373</v>
      </c>
      <c r="Z85" s="42">
        <v>612228</v>
      </c>
      <c r="AA85" s="42">
        <v>95276</v>
      </c>
      <c r="AB85" s="42">
        <v>79088</v>
      </c>
      <c r="AC85" s="42">
        <v>74019</v>
      </c>
      <c r="AD85" s="42">
        <v>157787</v>
      </c>
      <c r="AE85" s="42">
        <v>42145</v>
      </c>
      <c r="AF85" s="42">
        <v>188011</v>
      </c>
      <c r="AG85" s="42">
        <v>142337</v>
      </c>
      <c r="AH85" s="42">
        <v>524468</v>
      </c>
      <c r="AI85" s="42">
        <v>345853</v>
      </c>
      <c r="AJ85" s="42">
        <v>84255</v>
      </c>
      <c r="AK85" s="42">
        <v>196070</v>
      </c>
      <c r="AL85" s="42">
        <v>477840</v>
      </c>
      <c r="AM85" s="42">
        <v>102335</v>
      </c>
      <c r="AN85" s="42">
        <v>46326</v>
      </c>
      <c r="AO85" s="42">
        <v>172750</v>
      </c>
      <c r="AP85" s="42">
        <v>22210</v>
      </c>
      <c r="AQ85" s="42">
        <v>5945</v>
      </c>
      <c r="AR85" s="42">
        <v>5430</v>
      </c>
      <c r="AT85" s="27" t="s">
        <v>15</v>
      </c>
      <c r="AU85" s="34">
        <f t="shared" si="29"/>
        <v>0.35562162215024834</v>
      </c>
      <c r="AV85" s="34">
        <f t="shared" si="26"/>
        <v>0.32667568291551513</v>
      </c>
      <c r="AW85" s="34">
        <f t="shared" si="26"/>
        <v>1.0495822662580292</v>
      </c>
      <c r="AX85" s="34">
        <f t="shared" si="26"/>
        <v>1.2644143232854541</v>
      </c>
      <c r="AY85" s="34">
        <f t="shared" si="26"/>
        <v>0</v>
      </c>
      <c r="AZ85" s="34">
        <f t="shared" si="26"/>
        <v>0</v>
      </c>
      <c r="BA85" s="34">
        <f t="shared" si="26"/>
        <v>0</v>
      </c>
      <c r="BB85" s="34">
        <f t="shared" si="26"/>
        <v>0</v>
      </c>
      <c r="BC85" s="34">
        <f t="shared" si="26"/>
        <v>0</v>
      </c>
      <c r="BD85" s="34">
        <f t="shared" si="26"/>
        <v>0.19066940213702266</v>
      </c>
      <c r="BE85" s="34">
        <f t="shared" si="26"/>
        <v>0.57828036767065771</v>
      </c>
      <c r="BF85" s="34">
        <f t="shared" si="26"/>
        <v>1.1868731826004391</v>
      </c>
      <c r="BG85" s="34">
        <f t="shared" si="26"/>
        <v>0</v>
      </c>
      <c r="BH85" s="34">
        <f t="shared" si="26"/>
        <v>0.2092750711535242</v>
      </c>
      <c r="BI85" s="34">
        <f t="shared" si="26"/>
        <v>0</v>
      </c>
      <c r="BJ85" s="34">
        <f t="shared" si="26"/>
        <v>2.1586150325950868</v>
      </c>
      <c r="BK85" s="34">
        <f t="shared" si="26"/>
        <v>1.1577424023154848</v>
      </c>
      <c r="BL85" s="34">
        <f t="shared" si="27"/>
        <v>0</v>
      </c>
      <c r="BM85" s="34">
        <f t="shared" si="27"/>
        <v>0</v>
      </c>
      <c r="BN85" s="34">
        <f t="shared" si="27"/>
        <v>0</v>
      </c>
    </row>
    <row r="86" spans="1:86" x14ac:dyDescent="0.25">
      <c r="A86" s="20" t="s">
        <v>16</v>
      </c>
      <c r="B86" s="30">
        <f t="shared" si="25"/>
        <v>8</v>
      </c>
      <c r="C86" s="30"/>
      <c r="D86" s="30"/>
      <c r="E86" s="30"/>
      <c r="F86" s="30"/>
      <c r="G86" s="30"/>
      <c r="H86" s="30"/>
      <c r="I86" s="30"/>
      <c r="J86" s="30"/>
      <c r="K86" s="30"/>
      <c r="L86" s="30">
        <v>3</v>
      </c>
      <c r="M86" s="30"/>
      <c r="N86" s="30">
        <v>1</v>
      </c>
      <c r="O86" s="30"/>
      <c r="P86" s="30"/>
      <c r="Q86" s="30">
        <v>1</v>
      </c>
      <c r="R86" s="30">
        <v>3</v>
      </c>
      <c r="S86" s="30"/>
      <c r="T86" s="30"/>
      <c r="U86" s="30"/>
      <c r="W86" s="45"/>
      <c r="X86" s="37" t="s">
        <v>16</v>
      </c>
      <c r="Y86" s="42">
        <f t="shared" si="28"/>
        <v>3098550</v>
      </c>
      <c r="Z86" s="42">
        <v>544441</v>
      </c>
      <c r="AA86" s="42">
        <v>90909</v>
      </c>
      <c r="AB86" s="42">
        <v>83067</v>
      </c>
      <c r="AC86" s="42">
        <v>65773</v>
      </c>
      <c r="AD86" s="42">
        <v>132275</v>
      </c>
      <c r="AE86" s="42">
        <v>42830</v>
      </c>
      <c r="AF86" s="42">
        <v>185067</v>
      </c>
      <c r="AG86" s="42">
        <v>132344</v>
      </c>
      <c r="AH86" s="42">
        <v>480850</v>
      </c>
      <c r="AI86" s="42">
        <v>317009</v>
      </c>
      <c r="AJ86" s="42">
        <v>78855</v>
      </c>
      <c r="AK86" s="42">
        <v>192994</v>
      </c>
      <c r="AL86" s="42">
        <v>423133</v>
      </c>
      <c r="AM86" s="42">
        <v>87975</v>
      </c>
      <c r="AN86" s="42">
        <v>42513</v>
      </c>
      <c r="AO86" s="42">
        <v>165994</v>
      </c>
      <c r="AP86" s="42">
        <v>21914</v>
      </c>
      <c r="AQ86" s="42">
        <v>5454</v>
      </c>
      <c r="AR86" s="42">
        <v>5153</v>
      </c>
      <c r="AT86" s="27" t="s">
        <v>16</v>
      </c>
      <c r="AU86" s="34">
        <f t="shared" si="29"/>
        <v>0.25818528021171194</v>
      </c>
      <c r="AV86" s="34">
        <f t="shared" si="26"/>
        <v>0</v>
      </c>
      <c r="AW86" s="34">
        <f t="shared" si="26"/>
        <v>0</v>
      </c>
      <c r="AX86" s="34">
        <f t="shared" si="26"/>
        <v>0</v>
      </c>
      <c r="AY86" s="34">
        <f t="shared" si="26"/>
        <v>0</v>
      </c>
      <c r="AZ86" s="34">
        <f t="shared" si="26"/>
        <v>0</v>
      </c>
      <c r="BA86" s="34">
        <f t="shared" si="26"/>
        <v>0</v>
      </c>
      <c r="BB86" s="34">
        <f t="shared" si="26"/>
        <v>0</v>
      </c>
      <c r="BC86" s="34">
        <f t="shared" si="26"/>
        <v>0</v>
      </c>
      <c r="BD86" s="34">
        <f t="shared" si="26"/>
        <v>0</v>
      </c>
      <c r="BE86" s="34">
        <f t="shared" si="26"/>
        <v>0.94634537189795875</v>
      </c>
      <c r="BF86" s="34">
        <f t="shared" si="26"/>
        <v>0</v>
      </c>
      <c r="BG86" s="34">
        <f t="shared" si="26"/>
        <v>0.5181508233416583</v>
      </c>
      <c r="BH86" s="34">
        <f t="shared" si="26"/>
        <v>0</v>
      </c>
      <c r="BI86" s="34">
        <f t="shared" si="26"/>
        <v>0</v>
      </c>
      <c r="BJ86" s="34">
        <f t="shared" si="26"/>
        <v>2.3522216733704986</v>
      </c>
      <c r="BK86" s="34">
        <f t="shared" si="26"/>
        <v>1.8072942395508271</v>
      </c>
      <c r="BL86" s="34">
        <f t="shared" si="27"/>
        <v>0</v>
      </c>
      <c r="BM86" s="34">
        <f t="shared" si="27"/>
        <v>0</v>
      </c>
      <c r="BN86" s="34">
        <f t="shared" si="27"/>
        <v>0</v>
      </c>
    </row>
    <row r="87" spans="1:86" x14ac:dyDescent="0.25">
      <c r="A87" s="20" t="s">
        <v>17</v>
      </c>
      <c r="B87" s="30">
        <f t="shared" si="25"/>
        <v>9</v>
      </c>
      <c r="C87" s="30">
        <v>1</v>
      </c>
      <c r="D87" s="30"/>
      <c r="E87" s="30"/>
      <c r="F87" s="30"/>
      <c r="G87" s="30"/>
      <c r="H87" s="30"/>
      <c r="I87" s="30"/>
      <c r="J87" s="30"/>
      <c r="K87" s="30"/>
      <c r="L87" s="30">
        <v>3</v>
      </c>
      <c r="M87" s="30"/>
      <c r="N87" s="30">
        <v>1</v>
      </c>
      <c r="O87" s="30">
        <v>2</v>
      </c>
      <c r="P87" s="30">
        <v>1</v>
      </c>
      <c r="Q87" s="30"/>
      <c r="R87" s="30">
        <v>1</v>
      </c>
      <c r="S87" s="30"/>
      <c r="T87" s="30"/>
      <c r="U87" s="30"/>
      <c r="W87" s="45"/>
      <c r="X87" s="37" t="s">
        <v>17</v>
      </c>
      <c r="Y87" s="42">
        <f t="shared" si="28"/>
        <v>2682785</v>
      </c>
      <c r="Z87" s="42">
        <v>453287</v>
      </c>
      <c r="AA87" s="42">
        <v>80363</v>
      </c>
      <c r="AB87" s="42">
        <v>79333</v>
      </c>
      <c r="AC87" s="42">
        <v>57483</v>
      </c>
      <c r="AD87" s="42">
        <v>110953</v>
      </c>
      <c r="AE87" s="42">
        <v>39083</v>
      </c>
      <c r="AF87" s="42">
        <v>162692</v>
      </c>
      <c r="AG87" s="42">
        <v>103687</v>
      </c>
      <c r="AH87" s="42">
        <v>432529</v>
      </c>
      <c r="AI87" s="42">
        <v>271867</v>
      </c>
      <c r="AJ87" s="42">
        <v>62396</v>
      </c>
      <c r="AK87" s="42">
        <v>177203</v>
      </c>
      <c r="AL87" s="42">
        <v>366639</v>
      </c>
      <c r="AM87" s="42">
        <v>70698</v>
      </c>
      <c r="AN87" s="42">
        <v>37679</v>
      </c>
      <c r="AO87" s="42">
        <v>149619</v>
      </c>
      <c r="AP87" s="42">
        <v>18970</v>
      </c>
      <c r="AQ87" s="42">
        <v>4294</v>
      </c>
      <c r="AR87" s="42">
        <v>4010</v>
      </c>
      <c r="AT87" s="27" t="s">
        <v>17</v>
      </c>
      <c r="AU87" s="34">
        <f t="shared" si="29"/>
        <v>0.33547227973915167</v>
      </c>
      <c r="AV87" s="34">
        <f t="shared" si="26"/>
        <v>0.22061078301385215</v>
      </c>
      <c r="AW87" s="34">
        <f t="shared" si="26"/>
        <v>0</v>
      </c>
      <c r="AX87" s="34">
        <f t="shared" si="26"/>
        <v>0</v>
      </c>
      <c r="AY87" s="34">
        <f t="shared" si="26"/>
        <v>0</v>
      </c>
      <c r="AZ87" s="34">
        <f t="shared" si="26"/>
        <v>0</v>
      </c>
      <c r="BA87" s="34">
        <f t="shared" si="26"/>
        <v>0</v>
      </c>
      <c r="BB87" s="34">
        <f t="shared" si="26"/>
        <v>0</v>
      </c>
      <c r="BC87" s="34">
        <f t="shared" si="26"/>
        <v>0</v>
      </c>
      <c r="BD87" s="34">
        <f t="shared" si="26"/>
        <v>0</v>
      </c>
      <c r="BE87" s="34">
        <f t="shared" si="26"/>
        <v>1.103480746100115</v>
      </c>
      <c r="BF87" s="34">
        <f t="shared" si="26"/>
        <v>0</v>
      </c>
      <c r="BG87" s="34">
        <f t="shared" si="26"/>
        <v>0.56432453175171982</v>
      </c>
      <c r="BH87" s="34">
        <f t="shared" si="26"/>
        <v>0.54549570558505778</v>
      </c>
      <c r="BI87" s="34">
        <f t="shared" si="26"/>
        <v>1.4144671702169793</v>
      </c>
      <c r="BJ87" s="34">
        <f t="shared" si="26"/>
        <v>0</v>
      </c>
      <c r="BK87" s="34">
        <f t="shared" si="26"/>
        <v>0.66836431201919544</v>
      </c>
      <c r="BL87" s="34">
        <f t="shared" si="27"/>
        <v>0</v>
      </c>
      <c r="BM87" s="34">
        <f t="shared" si="27"/>
        <v>0</v>
      </c>
      <c r="BN87" s="34">
        <f t="shared" si="27"/>
        <v>0</v>
      </c>
    </row>
    <row r="88" spans="1:86" x14ac:dyDescent="0.25">
      <c r="A88" s="20" t="s">
        <v>18</v>
      </c>
      <c r="B88" s="30">
        <f t="shared" si="25"/>
        <v>8</v>
      </c>
      <c r="C88" s="30">
        <v>2</v>
      </c>
      <c r="D88" s="30"/>
      <c r="E88" s="30"/>
      <c r="F88" s="30">
        <v>1</v>
      </c>
      <c r="G88" s="30"/>
      <c r="H88" s="30"/>
      <c r="I88" s="30">
        <v>1</v>
      </c>
      <c r="J88" s="30">
        <v>1</v>
      </c>
      <c r="K88" s="30">
        <v>2</v>
      </c>
      <c r="L88" s="30"/>
      <c r="M88" s="30"/>
      <c r="N88" s="30"/>
      <c r="O88" s="30"/>
      <c r="P88" s="30"/>
      <c r="Q88" s="30"/>
      <c r="R88" s="30">
        <v>1</v>
      </c>
      <c r="S88" s="30"/>
      <c r="T88" s="30"/>
      <c r="U88" s="30"/>
      <c r="W88" s="45"/>
      <c r="X88" s="37" t="s">
        <v>18</v>
      </c>
      <c r="Y88" s="42">
        <f t="shared" si="28"/>
        <v>2472079</v>
      </c>
      <c r="Z88" s="42">
        <v>400563</v>
      </c>
      <c r="AA88" s="42">
        <v>74493</v>
      </c>
      <c r="AB88" s="42">
        <v>73515</v>
      </c>
      <c r="AC88" s="42">
        <v>52634</v>
      </c>
      <c r="AD88" s="42">
        <v>96098</v>
      </c>
      <c r="AE88" s="42">
        <v>35752</v>
      </c>
      <c r="AF88" s="42">
        <v>148321</v>
      </c>
      <c r="AG88" s="42">
        <v>93182</v>
      </c>
      <c r="AH88" s="42">
        <v>409923</v>
      </c>
      <c r="AI88" s="42">
        <v>253580</v>
      </c>
      <c r="AJ88" s="42">
        <v>55524</v>
      </c>
      <c r="AK88" s="42">
        <v>169957</v>
      </c>
      <c r="AL88" s="42">
        <v>345083</v>
      </c>
      <c r="AM88" s="42">
        <v>62784</v>
      </c>
      <c r="AN88" s="42">
        <v>35190</v>
      </c>
      <c r="AO88" s="42">
        <v>142108</v>
      </c>
      <c r="AP88" s="42">
        <v>17131</v>
      </c>
      <c r="AQ88" s="42">
        <v>3369</v>
      </c>
      <c r="AR88" s="42">
        <v>2872</v>
      </c>
      <c r="AT88" s="27" t="s">
        <v>18</v>
      </c>
      <c r="AU88" s="34">
        <f t="shared" si="29"/>
        <v>0.32361425342798511</v>
      </c>
      <c r="AV88" s="34">
        <f t="shared" si="26"/>
        <v>0.49929723913591617</v>
      </c>
      <c r="AW88" s="34">
        <f t="shared" si="26"/>
        <v>0</v>
      </c>
      <c r="AX88" s="34">
        <f t="shared" si="26"/>
        <v>0</v>
      </c>
      <c r="AY88" s="34">
        <f t="shared" si="26"/>
        <v>1.899912604020215</v>
      </c>
      <c r="AZ88" s="34">
        <f t="shared" si="26"/>
        <v>0</v>
      </c>
      <c r="BA88" s="34">
        <f t="shared" si="26"/>
        <v>0</v>
      </c>
      <c r="BB88" s="34">
        <f t="shared" si="26"/>
        <v>0.67421336156039935</v>
      </c>
      <c r="BC88" s="34">
        <f t="shared" si="26"/>
        <v>1.0731686377197314</v>
      </c>
      <c r="BD88" s="34">
        <f t="shared" si="26"/>
        <v>0.48789650739285184</v>
      </c>
      <c r="BE88" s="34">
        <f t="shared" si="26"/>
        <v>0</v>
      </c>
      <c r="BF88" s="34">
        <f t="shared" si="26"/>
        <v>0</v>
      </c>
      <c r="BG88" s="34">
        <f t="shared" si="26"/>
        <v>0</v>
      </c>
      <c r="BH88" s="34">
        <f t="shared" si="26"/>
        <v>0</v>
      </c>
      <c r="BI88" s="34">
        <f t="shared" si="26"/>
        <v>0</v>
      </c>
      <c r="BJ88" s="34">
        <f t="shared" si="26"/>
        <v>0</v>
      </c>
      <c r="BK88" s="34">
        <f t="shared" si="26"/>
        <v>0.70369015115264444</v>
      </c>
      <c r="BL88" s="34">
        <f t="shared" si="27"/>
        <v>0</v>
      </c>
      <c r="BM88" s="34">
        <f t="shared" si="27"/>
        <v>0</v>
      </c>
      <c r="BN88" s="34">
        <f t="shared" si="27"/>
        <v>0</v>
      </c>
    </row>
    <row r="89" spans="1:86" x14ac:dyDescent="0.25">
      <c r="A89" s="20" t="s">
        <v>19</v>
      </c>
      <c r="B89" s="30">
        <f t="shared" si="25"/>
        <v>15</v>
      </c>
      <c r="C89" s="30">
        <v>1</v>
      </c>
      <c r="D89" s="30">
        <v>3</v>
      </c>
      <c r="E89" s="30"/>
      <c r="F89" s="30"/>
      <c r="G89" s="30">
        <v>1</v>
      </c>
      <c r="H89" s="30">
        <v>1</v>
      </c>
      <c r="I89" s="30"/>
      <c r="J89" s="30"/>
      <c r="K89" s="30">
        <v>2</v>
      </c>
      <c r="L89" s="30">
        <v>2</v>
      </c>
      <c r="M89" s="30"/>
      <c r="N89" s="30"/>
      <c r="O89" s="30">
        <v>1</v>
      </c>
      <c r="P89" s="30"/>
      <c r="Q89" s="30">
        <v>1</v>
      </c>
      <c r="R89" s="30">
        <v>3</v>
      </c>
      <c r="S89" s="30"/>
      <c r="T89" s="30"/>
      <c r="U89" s="30"/>
      <c r="W89" s="45"/>
      <c r="X89" s="37" t="s">
        <v>19</v>
      </c>
      <c r="Y89" s="42">
        <f t="shared" si="28"/>
        <v>2278337</v>
      </c>
      <c r="Z89" s="42">
        <v>375481</v>
      </c>
      <c r="AA89" s="42">
        <v>70009</v>
      </c>
      <c r="AB89" s="42">
        <v>65829</v>
      </c>
      <c r="AC89" s="42">
        <v>47001</v>
      </c>
      <c r="AD89" s="42">
        <v>87069</v>
      </c>
      <c r="AE89" s="42">
        <v>29782</v>
      </c>
      <c r="AF89" s="42">
        <v>138530</v>
      </c>
      <c r="AG89" s="42">
        <v>84675</v>
      </c>
      <c r="AH89" s="42">
        <v>374347</v>
      </c>
      <c r="AI89" s="42">
        <v>233366</v>
      </c>
      <c r="AJ89" s="42">
        <v>53174</v>
      </c>
      <c r="AK89" s="42">
        <v>166252</v>
      </c>
      <c r="AL89" s="42">
        <v>311750</v>
      </c>
      <c r="AM89" s="42">
        <v>55624</v>
      </c>
      <c r="AN89" s="42">
        <v>32400</v>
      </c>
      <c r="AO89" s="42">
        <v>131707</v>
      </c>
      <c r="AP89" s="42">
        <v>15740</v>
      </c>
      <c r="AQ89" s="42">
        <v>3101</v>
      </c>
      <c r="AR89" s="42">
        <v>2500</v>
      </c>
      <c r="AT89" s="27" t="s">
        <v>19</v>
      </c>
      <c r="AU89" s="34">
        <f t="shared" si="29"/>
        <v>0.65837494628757731</v>
      </c>
      <c r="AV89" s="34">
        <f t="shared" si="26"/>
        <v>0.26632506038920745</v>
      </c>
      <c r="AW89" s="34">
        <f t="shared" si="26"/>
        <v>4.2851633361424959</v>
      </c>
      <c r="AX89" s="34">
        <f t="shared" si="26"/>
        <v>0</v>
      </c>
      <c r="AY89" s="34">
        <f t="shared" si="26"/>
        <v>0</v>
      </c>
      <c r="AZ89" s="34">
        <f t="shared" si="26"/>
        <v>1.1485143966279618</v>
      </c>
      <c r="BA89" s="34">
        <f t="shared" si="26"/>
        <v>3.357732858773756</v>
      </c>
      <c r="BB89" s="34">
        <f t="shared" si="26"/>
        <v>0</v>
      </c>
      <c r="BC89" s="34">
        <f t="shared" si="26"/>
        <v>0</v>
      </c>
      <c r="BD89" s="34">
        <f t="shared" si="26"/>
        <v>0.53426366446104823</v>
      </c>
      <c r="BE89" s="34">
        <f t="shared" si="26"/>
        <v>0.85702287394050547</v>
      </c>
      <c r="BF89" s="34">
        <f t="shared" si="26"/>
        <v>0</v>
      </c>
      <c r="BG89" s="34">
        <f t="shared" si="26"/>
        <v>0</v>
      </c>
      <c r="BH89" s="34">
        <f t="shared" si="26"/>
        <v>0.32076984763432237</v>
      </c>
      <c r="BI89" s="34">
        <f t="shared" si="26"/>
        <v>0</v>
      </c>
      <c r="BJ89" s="34">
        <f t="shared" si="26"/>
        <v>3.0864197530864197</v>
      </c>
      <c r="BK89" s="34">
        <f t="shared" si="26"/>
        <v>2.2777832613300735</v>
      </c>
      <c r="BL89" s="34">
        <f t="shared" si="27"/>
        <v>0</v>
      </c>
      <c r="BM89" s="34">
        <f t="shared" si="27"/>
        <v>0</v>
      </c>
      <c r="BN89" s="34">
        <f t="shared" si="27"/>
        <v>0</v>
      </c>
    </row>
    <row r="90" spans="1:86" x14ac:dyDescent="0.25">
      <c r="A90" s="20" t="s">
        <v>20</v>
      </c>
      <c r="B90" s="30">
        <f t="shared" si="25"/>
        <v>10</v>
      </c>
      <c r="C90" s="30"/>
      <c r="D90" s="30"/>
      <c r="E90" s="30"/>
      <c r="F90" s="30"/>
      <c r="G90" s="30"/>
      <c r="H90" s="30"/>
      <c r="I90" s="30">
        <v>1</v>
      </c>
      <c r="J90" s="30">
        <v>1</v>
      </c>
      <c r="K90" s="30">
        <v>5</v>
      </c>
      <c r="L90" s="30">
        <v>1</v>
      </c>
      <c r="M90" s="30"/>
      <c r="N90" s="30"/>
      <c r="O90" s="30"/>
      <c r="P90" s="30"/>
      <c r="Q90" s="30"/>
      <c r="R90" s="30">
        <v>2</v>
      </c>
      <c r="S90" s="30"/>
      <c r="T90" s="30"/>
      <c r="U90" s="30"/>
      <c r="W90" s="45"/>
      <c r="X90" s="37" t="s">
        <v>20</v>
      </c>
      <c r="Y90" s="42">
        <f t="shared" si="28"/>
        <v>1842048</v>
      </c>
      <c r="Z90" s="42">
        <v>309746</v>
      </c>
      <c r="AA90" s="42">
        <v>56473</v>
      </c>
      <c r="AB90" s="42">
        <v>49285</v>
      </c>
      <c r="AC90" s="42">
        <v>35812</v>
      </c>
      <c r="AD90" s="42">
        <v>70010</v>
      </c>
      <c r="AE90" s="42">
        <v>23039</v>
      </c>
      <c r="AF90" s="42">
        <v>117728</v>
      </c>
      <c r="AG90" s="42">
        <v>76133</v>
      </c>
      <c r="AH90" s="42">
        <v>290181</v>
      </c>
      <c r="AI90" s="42">
        <v>203408</v>
      </c>
      <c r="AJ90" s="42">
        <v>45232</v>
      </c>
      <c r="AK90" s="42">
        <v>134556</v>
      </c>
      <c r="AL90" s="42">
        <v>238678</v>
      </c>
      <c r="AM90" s="42">
        <v>49174</v>
      </c>
      <c r="AN90" s="42">
        <v>24747</v>
      </c>
      <c r="AO90" s="42">
        <v>100441</v>
      </c>
      <c r="AP90" s="42">
        <v>12425</v>
      </c>
      <c r="AQ90" s="42">
        <v>2760</v>
      </c>
      <c r="AR90" s="42">
        <v>2220</v>
      </c>
      <c r="AT90" s="27" t="s">
        <v>20</v>
      </c>
      <c r="AU90" s="34">
        <f t="shared" si="29"/>
        <v>0.54287401848377459</v>
      </c>
      <c r="AV90" s="34">
        <f t="shared" si="26"/>
        <v>0</v>
      </c>
      <c r="AW90" s="34">
        <f t="shared" si="26"/>
        <v>0</v>
      </c>
      <c r="AX90" s="34">
        <f t="shared" si="26"/>
        <v>0</v>
      </c>
      <c r="AY90" s="34">
        <f t="shared" si="26"/>
        <v>0</v>
      </c>
      <c r="AZ90" s="34">
        <f t="shared" si="26"/>
        <v>0</v>
      </c>
      <c r="BA90" s="34">
        <f t="shared" si="26"/>
        <v>0</v>
      </c>
      <c r="BB90" s="34">
        <f t="shared" si="26"/>
        <v>0.84941560206577871</v>
      </c>
      <c r="BC90" s="34">
        <f t="shared" si="26"/>
        <v>1.3134908646710362</v>
      </c>
      <c r="BD90" s="34">
        <f t="shared" si="26"/>
        <v>1.723062502369211</v>
      </c>
      <c r="BE90" s="34">
        <f t="shared" si="26"/>
        <v>0.4916227483678125</v>
      </c>
      <c r="BF90" s="34">
        <f t="shared" si="26"/>
        <v>0</v>
      </c>
      <c r="BG90" s="34">
        <f t="shared" si="26"/>
        <v>0</v>
      </c>
      <c r="BH90" s="34">
        <f t="shared" si="26"/>
        <v>0</v>
      </c>
      <c r="BI90" s="34">
        <f t="shared" si="26"/>
        <v>0</v>
      </c>
      <c r="BJ90" s="34">
        <f t="shared" si="26"/>
        <v>0</v>
      </c>
      <c r="BK90" s="34">
        <f t="shared" si="26"/>
        <v>1.991218725420894</v>
      </c>
      <c r="BL90" s="34">
        <f t="shared" si="27"/>
        <v>0</v>
      </c>
      <c r="BM90" s="34">
        <f t="shared" si="27"/>
        <v>0</v>
      </c>
      <c r="BN90" s="34">
        <f t="shared" si="27"/>
        <v>0</v>
      </c>
    </row>
    <row r="91" spans="1:86" x14ac:dyDescent="0.25">
      <c r="A91" s="20" t="s">
        <v>21</v>
      </c>
      <c r="B91" s="30">
        <f t="shared" si="25"/>
        <v>10</v>
      </c>
      <c r="C91" s="30">
        <v>2</v>
      </c>
      <c r="D91" s="30"/>
      <c r="E91" s="30">
        <v>2</v>
      </c>
      <c r="F91" s="30"/>
      <c r="G91" s="30"/>
      <c r="H91" s="30"/>
      <c r="I91" s="30"/>
      <c r="J91" s="30"/>
      <c r="K91" s="30"/>
      <c r="L91" s="30">
        <v>1</v>
      </c>
      <c r="M91" s="30"/>
      <c r="N91" s="30">
        <v>1</v>
      </c>
      <c r="O91" s="30">
        <v>3</v>
      </c>
      <c r="P91" s="30"/>
      <c r="Q91" s="30"/>
      <c r="R91" s="30">
        <v>1</v>
      </c>
      <c r="S91" s="30"/>
      <c r="T91" s="30"/>
      <c r="U91" s="30"/>
      <c r="W91" s="45"/>
      <c r="X91" s="37" t="s">
        <v>21</v>
      </c>
      <c r="Y91" s="42">
        <f t="shared" si="28"/>
        <v>2071545</v>
      </c>
      <c r="Z91" s="42">
        <v>341578</v>
      </c>
      <c r="AA91" s="42">
        <v>69426</v>
      </c>
      <c r="AB91" s="42">
        <v>64337</v>
      </c>
      <c r="AC91" s="42">
        <v>36304</v>
      </c>
      <c r="AD91" s="42">
        <v>72479</v>
      </c>
      <c r="AE91" s="42">
        <v>28175</v>
      </c>
      <c r="AF91" s="42">
        <v>147438</v>
      </c>
      <c r="AG91" s="42">
        <v>95278</v>
      </c>
      <c r="AH91" s="42">
        <v>323894</v>
      </c>
      <c r="AI91" s="42">
        <v>209432</v>
      </c>
      <c r="AJ91" s="42">
        <v>60024</v>
      </c>
      <c r="AK91" s="42">
        <v>166361</v>
      </c>
      <c r="AL91" s="42">
        <v>243390</v>
      </c>
      <c r="AM91" s="42">
        <v>52959</v>
      </c>
      <c r="AN91" s="42">
        <v>27151</v>
      </c>
      <c r="AO91" s="42">
        <v>113414</v>
      </c>
      <c r="AP91" s="42">
        <v>14971</v>
      </c>
      <c r="AQ91" s="42">
        <v>2669</v>
      </c>
      <c r="AR91" s="42">
        <v>2265</v>
      </c>
      <c r="AT91" s="27" t="s">
        <v>21</v>
      </c>
      <c r="AU91" s="34">
        <f t="shared" si="29"/>
        <v>0.48273148785085529</v>
      </c>
      <c r="AV91" s="34">
        <f t="shared" si="26"/>
        <v>0.58551780266879017</v>
      </c>
      <c r="AW91" s="34">
        <f t="shared" si="26"/>
        <v>0</v>
      </c>
      <c r="AX91" s="34">
        <f t="shared" si="26"/>
        <v>3.1086311142888228</v>
      </c>
      <c r="AY91" s="34">
        <f t="shared" si="26"/>
        <v>0</v>
      </c>
      <c r="AZ91" s="34">
        <f t="shared" si="26"/>
        <v>0</v>
      </c>
      <c r="BA91" s="34">
        <f t="shared" si="26"/>
        <v>0</v>
      </c>
      <c r="BB91" s="34">
        <f t="shared" si="26"/>
        <v>0</v>
      </c>
      <c r="BC91" s="34">
        <f t="shared" si="26"/>
        <v>0</v>
      </c>
      <c r="BD91" s="34">
        <f t="shared" si="26"/>
        <v>0</v>
      </c>
      <c r="BE91" s="34">
        <f t="shared" si="26"/>
        <v>0.47748195118224529</v>
      </c>
      <c r="BF91" s="34">
        <f t="shared" si="26"/>
        <v>0</v>
      </c>
      <c r="BG91" s="34">
        <f t="shared" si="26"/>
        <v>0.60110242184165763</v>
      </c>
      <c r="BH91" s="34">
        <f t="shared" si="26"/>
        <v>1.232589670898558</v>
      </c>
      <c r="BI91" s="34">
        <f t="shared" si="26"/>
        <v>0</v>
      </c>
      <c r="BJ91" s="34">
        <f t="shared" si="26"/>
        <v>0</v>
      </c>
      <c r="BK91" s="34">
        <f t="shared" si="26"/>
        <v>0.88172536018480963</v>
      </c>
      <c r="BL91" s="34">
        <f t="shared" si="27"/>
        <v>0</v>
      </c>
      <c r="BM91" s="34">
        <f t="shared" si="27"/>
        <v>0</v>
      </c>
      <c r="BN91" s="34">
        <f t="shared" si="27"/>
        <v>0</v>
      </c>
    </row>
    <row r="92" spans="1:86" x14ac:dyDescent="0.25">
      <c r="A92" s="20" t="s">
        <v>22</v>
      </c>
      <c r="B92" s="30">
        <f t="shared" si="25"/>
        <v>17</v>
      </c>
      <c r="C92" s="30">
        <v>3</v>
      </c>
      <c r="D92" s="30"/>
      <c r="E92" s="30">
        <v>1</v>
      </c>
      <c r="F92" s="30">
        <v>1</v>
      </c>
      <c r="G92" s="30"/>
      <c r="H92" s="30"/>
      <c r="I92" s="30"/>
      <c r="J92" s="30"/>
      <c r="K92" s="30">
        <v>3</v>
      </c>
      <c r="L92" s="30"/>
      <c r="M92" s="30"/>
      <c r="N92" s="30">
        <v>2</v>
      </c>
      <c r="O92" s="30">
        <v>3</v>
      </c>
      <c r="P92" s="30"/>
      <c r="Q92" s="30"/>
      <c r="R92" s="30">
        <v>3</v>
      </c>
      <c r="S92" s="30">
        <v>1</v>
      </c>
      <c r="T92" s="30"/>
      <c r="U92" s="30"/>
      <c r="W92" s="45"/>
      <c r="X92" s="37" t="s">
        <v>22</v>
      </c>
      <c r="Y92" s="42">
        <f t="shared" si="28"/>
        <v>1872901</v>
      </c>
      <c r="Z92" s="42">
        <v>301791</v>
      </c>
      <c r="AA92" s="42">
        <v>67686</v>
      </c>
      <c r="AB92" s="42">
        <v>62252</v>
      </c>
      <c r="AC92" s="42">
        <v>31780</v>
      </c>
      <c r="AD92" s="42">
        <v>56651</v>
      </c>
      <c r="AE92" s="42">
        <v>27181</v>
      </c>
      <c r="AF92" s="42">
        <v>143794</v>
      </c>
      <c r="AG92" s="42">
        <v>94325</v>
      </c>
      <c r="AH92" s="42">
        <v>291365</v>
      </c>
      <c r="AI92" s="42">
        <v>187605</v>
      </c>
      <c r="AJ92" s="42">
        <v>54885</v>
      </c>
      <c r="AK92" s="42">
        <v>146400</v>
      </c>
      <c r="AL92" s="42">
        <v>213048</v>
      </c>
      <c r="AM92" s="42">
        <v>48125</v>
      </c>
      <c r="AN92" s="42">
        <v>25821</v>
      </c>
      <c r="AO92" s="42">
        <v>101980</v>
      </c>
      <c r="AP92" s="42">
        <v>14115</v>
      </c>
      <c r="AQ92" s="42">
        <v>2185</v>
      </c>
      <c r="AR92" s="42">
        <v>1912</v>
      </c>
      <c r="AT92" s="27" t="s">
        <v>22</v>
      </c>
      <c r="AU92" s="34">
        <f t="shared" si="29"/>
        <v>0.90768278729094598</v>
      </c>
      <c r="AV92" s="34">
        <f t="shared" si="26"/>
        <v>0.99406542938656217</v>
      </c>
      <c r="AW92" s="34">
        <f t="shared" si="26"/>
        <v>0</v>
      </c>
      <c r="AX92" s="34">
        <f t="shared" si="26"/>
        <v>1.6063740923986378</v>
      </c>
      <c r="AY92" s="34">
        <f t="shared" si="26"/>
        <v>3.146633102580239</v>
      </c>
      <c r="AZ92" s="34">
        <f t="shared" si="26"/>
        <v>0</v>
      </c>
      <c r="BA92" s="34">
        <f t="shared" si="26"/>
        <v>0</v>
      </c>
      <c r="BB92" s="34">
        <f t="shared" si="26"/>
        <v>0</v>
      </c>
      <c r="BC92" s="34">
        <f t="shared" si="26"/>
        <v>0</v>
      </c>
      <c r="BD92" s="34">
        <f t="shared" si="26"/>
        <v>1.0296363667564739</v>
      </c>
      <c r="BE92" s="34">
        <f t="shared" si="26"/>
        <v>0</v>
      </c>
      <c r="BF92" s="34">
        <f t="shared" si="26"/>
        <v>0</v>
      </c>
      <c r="BG92" s="34">
        <f t="shared" si="26"/>
        <v>1.3661202185792349</v>
      </c>
      <c r="BH92" s="34">
        <f t="shared" si="26"/>
        <v>1.4081333783936014</v>
      </c>
      <c r="BI92" s="34">
        <f t="shared" si="26"/>
        <v>0</v>
      </c>
      <c r="BJ92" s="34">
        <f t="shared" si="26"/>
        <v>0</v>
      </c>
      <c r="BK92" s="34">
        <f>R92*100000/AO92</f>
        <v>2.9417532849578349</v>
      </c>
      <c r="BL92" s="34">
        <f t="shared" si="27"/>
        <v>7.0846617074034715</v>
      </c>
      <c r="BM92" s="34">
        <f t="shared" si="27"/>
        <v>0</v>
      </c>
      <c r="BN92" s="34">
        <f t="shared" si="27"/>
        <v>0</v>
      </c>
    </row>
    <row r="93" spans="1:86" x14ac:dyDescent="0.25">
      <c r="A93" s="20" t="s">
        <v>48</v>
      </c>
      <c r="B93" s="30">
        <f t="shared" si="25"/>
        <v>13</v>
      </c>
      <c r="C93" s="30">
        <v>1</v>
      </c>
      <c r="D93" s="30"/>
      <c r="E93" s="30">
        <v>1</v>
      </c>
      <c r="F93" s="30"/>
      <c r="G93" s="30"/>
      <c r="H93" s="30">
        <v>1</v>
      </c>
      <c r="I93" s="30">
        <v>1</v>
      </c>
      <c r="J93" s="30">
        <v>1</v>
      </c>
      <c r="K93" s="30">
        <v>2</v>
      </c>
      <c r="L93" s="30">
        <v>1</v>
      </c>
      <c r="M93" s="30"/>
      <c r="N93" s="30">
        <v>1</v>
      </c>
      <c r="O93" s="30">
        <v>1</v>
      </c>
      <c r="P93" s="30">
        <v>1</v>
      </c>
      <c r="Q93" s="30">
        <v>1</v>
      </c>
      <c r="R93" s="30">
        <v>1</v>
      </c>
      <c r="S93" s="30"/>
      <c r="T93" s="30"/>
      <c r="U93" s="30"/>
      <c r="W93" s="45"/>
      <c r="X93" s="37" t="s">
        <v>48</v>
      </c>
      <c r="Y93" s="42">
        <f t="shared" si="28"/>
        <v>1457925</v>
      </c>
      <c r="Z93" s="42">
        <v>220587</v>
      </c>
      <c r="AA93" s="42">
        <v>56238</v>
      </c>
      <c r="AB93" s="42">
        <v>50030</v>
      </c>
      <c r="AC93" s="42">
        <v>25679</v>
      </c>
      <c r="AD93" s="42">
        <v>38148</v>
      </c>
      <c r="AE93" s="42">
        <v>21923</v>
      </c>
      <c r="AF93" s="42">
        <v>121259</v>
      </c>
      <c r="AG93" s="42">
        <v>75949</v>
      </c>
      <c r="AH93" s="42">
        <v>234275</v>
      </c>
      <c r="AI93" s="42">
        <v>146636</v>
      </c>
      <c r="AJ93" s="42">
        <v>42375</v>
      </c>
      <c r="AK93" s="42">
        <v>113915</v>
      </c>
      <c r="AL93" s="42">
        <v>160656</v>
      </c>
      <c r="AM93" s="42">
        <v>36791</v>
      </c>
      <c r="AN93" s="42">
        <v>21594</v>
      </c>
      <c r="AO93" s="42">
        <v>77073</v>
      </c>
      <c r="AP93" s="42">
        <v>11870</v>
      </c>
      <c r="AQ93" s="42">
        <v>1490</v>
      </c>
      <c r="AR93" s="42">
        <v>1437</v>
      </c>
      <c r="AT93" s="27" t="s">
        <v>48</v>
      </c>
      <c r="AU93" s="34">
        <f t="shared" si="29"/>
        <v>0.89167824133614559</v>
      </c>
      <c r="AV93" s="34">
        <f t="shared" ref="AV93:BJ96" si="30">C93*100000/Z93</f>
        <v>0.4533358720142166</v>
      </c>
      <c r="AW93" s="34">
        <f t="shared" si="30"/>
        <v>0</v>
      </c>
      <c r="AX93" s="34">
        <f t="shared" si="30"/>
        <v>1.9988007195682591</v>
      </c>
      <c r="AY93" s="34">
        <f t="shared" si="30"/>
        <v>0</v>
      </c>
      <c r="AZ93" s="34">
        <f t="shared" si="30"/>
        <v>0</v>
      </c>
      <c r="BA93" s="34">
        <f t="shared" si="30"/>
        <v>4.5614195137526794</v>
      </c>
      <c r="BB93" s="34">
        <f t="shared" si="30"/>
        <v>0.82468105460213259</v>
      </c>
      <c r="BC93" s="34">
        <f t="shared" si="30"/>
        <v>1.3166730305863146</v>
      </c>
      <c r="BD93" s="34">
        <f t="shared" si="30"/>
        <v>0.85369757763312348</v>
      </c>
      <c r="BE93" s="34">
        <f t="shared" si="30"/>
        <v>0.68196077361630159</v>
      </c>
      <c r="BF93" s="34">
        <f t="shared" si="30"/>
        <v>0</v>
      </c>
      <c r="BG93" s="34">
        <f t="shared" si="30"/>
        <v>0.87784751788614312</v>
      </c>
      <c r="BH93" s="34">
        <f t="shared" si="30"/>
        <v>0.62244796335026387</v>
      </c>
      <c r="BI93" s="34">
        <f t="shared" si="30"/>
        <v>2.7180560463156751</v>
      </c>
      <c r="BJ93" s="34">
        <f t="shared" si="30"/>
        <v>4.6309159951838472</v>
      </c>
      <c r="BK93" s="34">
        <f>R93*100000/AO93</f>
        <v>1.2974712285755063</v>
      </c>
      <c r="BL93" s="34">
        <f t="shared" ref="BL93:BN96" si="31">S93*100000/AP93</f>
        <v>0</v>
      </c>
      <c r="BM93" s="34">
        <f t="shared" si="31"/>
        <v>0</v>
      </c>
      <c r="BN93" s="34">
        <f t="shared" si="31"/>
        <v>0</v>
      </c>
    </row>
    <row r="94" spans="1:86" x14ac:dyDescent="0.25">
      <c r="A94" s="20" t="s">
        <v>49</v>
      </c>
      <c r="B94" s="30">
        <f t="shared" si="25"/>
        <v>3</v>
      </c>
      <c r="C94" s="30"/>
      <c r="D94" s="30"/>
      <c r="E94" s="30"/>
      <c r="F94" s="30"/>
      <c r="G94" s="30"/>
      <c r="H94" s="30"/>
      <c r="I94" s="30"/>
      <c r="J94" s="30"/>
      <c r="K94" s="30">
        <v>1</v>
      </c>
      <c r="L94" s="30"/>
      <c r="M94" s="30"/>
      <c r="N94" s="30"/>
      <c r="O94" s="30">
        <v>1</v>
      </c>
      <c r="P94" s="30"/>
      <c r="Q94" s="30"/>
      <c r="R94" s="30">
        <v>1</v>
      </c>
      <c r="S94" s="30"/>
      <c r="T94" s="30"/>
      <c r="U94" s="30"/>
      <c r="W94" s="45"/>
      <c r="X94" s="37" t="s">
        <v>49</v>
      </c>
      <c r="Y94" s="42">
        <f t="shared" si="28"/>
        <v>914098</v>
      </c>
      <c r="Z94" s="42">
        <v>131564</v>
      </c>
      <c r="AA94" s="42">
        <v>37192</v>
      </c>
      <c r="AB94" s="42">
        <v>31903</v>
      </c>
      <c r="AC94" s="42">
        <v>17328</v>
      </c>
      <c r="AD94" s="42">
        <v>22314</v>
      </c>
      <c r="AE94" s="42">
        <v>13921</v>
      </c>
      <c r="AF94" s="42">
        <v>77807</v>
      </c>
      <c r="AG94" s="42">
        <v>47424</v>
      </c>
      <c r="AH94" s="42">
        <v>148534</v>
      </c>
      <c r="AI94" s="42">
        <v>88861</v>
      </c>
      <c r="AJ94" s="42">
        <v>25952</v>
      </c>
      <c r="AK94" s="42">
        <v>78620</v>
      </c>
      <c r="AL94" s="42">
        <v>101302</v>
      </c>
      <c r="AM94" s="42">
        <v>20857</v>
      </c>
      <c r="AN94" s="42">
        <v>14544</v>
      </c>
      <c r="AO94" s="42">
        <v>46650</v>
      </c>
      <c r="AP94" s="42">
        <v>7665</v>
      </c>
      <c r="AQ94" s="42">
        <v>884</v>
      </c>
      <c r="AR94" s="42">
        <v>776</v>
      </c>
      <c r="AT94" s="27" t="s">
        <v>49</v>
      </c>
      <c r="AU94" s="34">
        <f t="shared" si="29"/>
        <v>0.32819238199842904</v>
      </c>
      <c r="AV94" s="34">
        <f t="shared" si="30"/>
        <v>0</v>
      </c>
      <c r="AW94" s="34">
        <f t="shared" si="30"/>
        <v>0</v>
      </c>
      <c r="AX94" s="34">
        <f t="shared" si="30"/>
        <v>0</v>
      </c>
      <c r="AY94" s="34">
        <f t="shared" si="30"/>
        <v>0</v>
      </c>
      <c r="AZ94" s="34">
        <f t="shared" si="30"/>
        <v>0</v>
      </c>
      <c r="BA94" s="34">
        <f t="shared" si="30"/>
        <v>0</v>
      </c>
      <c r="BB94" s="34">
        <f t="shared" si="30"/>
        <v>0</v>
      </c>
      <c r="BC94" s="34">
        <f t="shared" si="30"/>
        <v>0</v>
      </c>
      <c r="BD94" s="34">
        <f t="shared" si="30"/>
        <v>0.67324652941414087</v>
      </c>
      <c r="BE94" s="34">
        <f t="shared" si="30"/>
        <v>0</v>
      </c>
      <c r="BF94" s="34">
        <f t="shared" si="30"/>
        <v>0</v>
      </c>
      <c r="BG94" s="34">
        <f t="shared" si="30"/>
        <v>0</v>
      </c>
      <c r="BH94" s="34">
        <f t="shared" si="30"/>
        <v>0.98714734161220907</v>
      </c>
      <c r="BI94" s="34">
        <f t="shared" si="30"/>
        <v>0</v>
      </c>
      <c r="BJ94" s="34">
        <f t="shared" si="30"/>
        <v>0</v>
      </c>
      <c r="BK94" s="34">
        <f>R94*100000/AO94</f>
        <v>2.1436227224008575</v>
      </c>
      <c r="BL94" s="34">
        <f t="shared" si="31"/>
        <v>0</v>
      </c>
      <c r="BM94" s="34">
        <f t="shared" si="31"/>
        <v>0</v>
      </c>
      <c r="BN94" s="34">
        <f t="shared" si="31"/>
        <v>0</v>
      </c>
    </row>
    <row r="95" spans="1:86" x14ac:dyDescent="0.25">
      <c r="A95" s="20" t="s">
        <v>50</v>
      </c>
      <c r="B95" s="30">
        <f t="shared" si="25"/>
        <v>6</v>
      </c>
      <c r="C95" s="30">
        <v>1</v>
      </c>
      <c r="D95" s="30"/>
      <c r="E95" s="30"/>
      <c r="F95" s="30"/>
      <c r="G95" s="30"/>
      <c r="H95" s="30"/>
      <c r="I95" s="30"/>
      <c r="J95" s="30"/>
      <c r="K95" s="30">
        <v>2</v>
      </c>
      <c r="L95" s="30">
        <v>1</v>
      </c>
      <c r="M95" s="30"/>
      <c r="N95" s="30"/>
      <c r="O95" s="30">
        <v>1</v>
      </c>
      <c r="P95" s="30"/>
      <c r="Q95" s="30"/>
      <c r="R95" s="30">
        <v>1</v>
      </c>
      <c r="S95" s="30"/>
      <c r="T95" s="30"/>
      <c r="U95" s="30"/>
      <c r="W95" s="45"/>
      <c r="X95" s="37" t="s">
        <v>50</v>
      </c>
      <c r="Y95" s="42">
        <f t="shared" si="28"/>
        <v>710120</v>
      </c>
      <c r="Z95" s="42">
        <v>91751</v>
      </c>
      <c r="AA95" s="42">
        <v>28851</v>
      </c>
      <c r="AB95" s="42">
        <v>24834</v>
      </c>
      <c r="AC95" s="42">
        <v>13690</v>
      </c>
      <c r="AD95" s="42">
        <v>18942</v>
      </c>
      <c r="AE95" s="42">
        <v>11721</v>
      </c>
      <c r="AF95" s="42">
        <v>67186</v>
      </c>
      <c r="AG95" s="42">
        <v>36421</v>
      </c>
      <c r="AH95" s="42">
        <v>115806</v>
      </c>
      <c r="AI95" s="42">
        <v>62216</v>
      </c>
      <c r="AJ95" s="42">
        <v>19028</v>
      </c>
      <c r="AK95" s="42">
        <v>65901</v>
      </c>
      <c r="AL95" s="42">
        <v>82869</v>
      </c>
      <c r="AM95" s="42">
        <v>14597</v>
      </c>
      <c r="AN95" s="42">
        <v>11840</v>
      </c>
      <c r="AO95" s="42">
        <v>37501</v>
      </c>
      <c r="AP95" s="42">
        <v>5839</v>
      </c>
      <c r="AQ95" s="42">
        <v>560</v>
      </c>
      <c r="AR95" s="42">
        <v>567</v>
      </c>
      <c r="AT95" s="27" t="s">
        <v>50</v>
      </c>
      <c r="AU95" s="34">
        <f t="shared" si="29"/>
        <v>0.84492761786740267</v>
      </c>
      <c r="AV95" s="34">
        <f t="shared" si="30"/>
        <v>1.0899063770422122</v>
      </c>
      <c r="AW95" s="34">
        <f t="shared" si="30"/>
        <v>0</v>
      </c>
      <c r="AX95" s="34">
        <f t="shared" si="30"/>
        <v>0</v>
      </c>
      <c r="AY95" s="34">
        <f t="shared" si="30"/>
        <v>0</v>
      </c>
      <c r="AZ95" s="34">
        <f t="shared" si="30"/>
        <v>0</v>
      </c>
      <c r="BA95" s="34">
        <f t="shared" si="30"/>
        <v>0</v>
      </c>
      <c r="BB95" s="34">
        <f t="shared" si="30"/>
        <v>0</v>
      </c>
      <c r="BC95" s="34">
        <f t="shared" si="30"/>
        <v>0</v>
      </c>
      <c r="BD95" s="34">
        <f t="shared" si="30"/>
        <v>1.7270262335284874</v>
      </c>
      <c r="BE95" s="34">
        <f t="shared" si="30"/>
        <v>1.6073035875016073</v>
      </c>
      <c r="BF95" s="34">
        <f t="shared" si="30"/>
        <v>0</v>
      </c>
      <c r="BG95" s="34">
        <f t="shared" si="30"/>
        <v>0</v>
      </c>
      <c r="BH95" s="34">
        <f t="shared" si="30"/>
        <v>1.2067238653778856</v>
      </c>
      <c r="BI95" s="34">
        <f t="shared" si="30"/>
        <v>0</v>
      </c>
      <c r="BJ95" s="34">
        <f t="shared" si="30"/>
        <v>0</v>
      </c>
      <c r="BK95" s="34">
        <f>R95*100000/AO95</f>
        <v>2.6665955574518012</v>
      </c>
      <c r="BL95" s="34">
        <f t="shared" si="31"/>
        <v>0</v>
      </c>
      <c r="BM95" s="34">
        <f t="shared" si="31"/>
        <v>0</v>
      </c>
      <c r="BN95" s="34">
        <f t="shared" si="31"/>
        <v>0</v>
      </c>
    </row>
    <row r="96" spans="1:86" s="3" customFormat="1" x14ac:dyDescent="0.25">
      <c r="A96" s="19" t="s">
        <v>23</v>
      </c>
      <c r="B96" s="32">
        <f t="shared" ref="B96:U96" si="32">SUM(B77:B95)</f>
        <v>521</v>
      </c>
      <c r="C96" s="32">
        <f t="shared" si="32"/>
        <v>77</v>
      </c>
      <c r="D96" s="32">
        <f t="shared" si="32"/>
        <v>10</v>
      </c>
      <c r="E96" s="32">
        <f t="shared" si="32"/>
        <v>15</v>
      </c>
      <c r="F96" s="32">
        <f t="shared" si="32"/>
        <v>15</v>
      </c>
      <c r="G96" s="32">
        <f t="shared" si="32"/>
        <v>16</v>
      </c>
      <c r="H96" s="32">
        <f t="shared" si="32"/>
        <v>20</v>
      </c>
      <c r="I96" s="32">
        <f t="shared" si="32"/>
        <v>15</v>
      </c>
      <c r="J96" s="32">
        <f t="shared" si="32"/>
        <v>13</v>
      </c>
      <c r="K96" s="32">
        <f t="shared" si="32"/>
        <v>87</v>
      </c>
      <c r="L96" s="32">
        <f t="shared" si="32"/>
        <v>52</v>
      </c>
      <c r="M96" s="32">
        <f t="shared" si="32"/>
        <v>9</v>
      </c>
      <c r="N96" s="32">
        <f t="shared" si="32"/>
        <v>35</v>
      </c>
      <c r="O96" s="32">
        <f t="shared" si="32"/>
        <v>66</v>
      </c>
      <c r="P96" s="32">
        <f t="shared" si="32"/>
        <v>11</v>
      </c>
      <c r="Q96" s="32">
        <f t="shared" si="32"/>
        <v>11</v>
      </c>
      <c r="R96" s="32">
        <f t="shared" si="32"/>
        <v>65</v>
      </c>
      <c r="S96" s="32">
        <f t="shared" si="32"/>
        <v>1</v>
      </c>
      <c r="T96" s="32">
        <f t="shared" si="32"/>
        <v>0</v>
      </c>
      <c r="U96" s="32">
        <f t="shared" si="32"/>
        <v>3</v>
      </c>
      <c r="V96" s="2"/>
      <c r="W96" s="45"/>
      <c r="X96" s="37" t="s">
        <v>51</v>
      </c>
      <c r="Y96" s="39">
        <f>SUM(Y77:Y95)</f>
        <v>41423513</v>
      </c>
      <c r="Z96" s="39">
        <v>7437168</v>
      </c>
      <c r="AA96" s="39">
        <v>1217555</v>
      </c>
      <c r="AB96" s="39">
        <v>1062100</v>
      </c>
      <c r="AC96" s="39">
        <v>866085</v>
      </c>
      <c r="AD96" s="39">
        <v>1730675</v>
      </c>
      <c r="AE96" s="39">
        <v>538550</v>
      </c>
      <c r="AF96" s="39">
        <v>2458042</v>
      </c>
      <c r="AG96" s="39">
        <v>1777827</v>
      </c>
      <c r="AH96" s="39">
        <v>6470113</v>
      </c>
      <c r="AI96" s="39">
        <v>4254323</v>
      </c>
      <c r="AJ96" s="39">
        <v>1058028</v>
      </c>
      <c r="AK96" s="39">
        <v>2699543</v>
      </c>
      <c r="AL96" s="39">
        <v>5561622</v>
      </c>
      <c r="AM96" s="39">
        <v>1224367</v>
      </c>
      <c r="AN96" s="39">
        <v>562487</v>
      </c>
      <c r="AO96" s="39">
        <v>2087426</v>
      </c>
      <c r="AP96" s="39">
        <v>281291</v>
      </c>
      <c r="AQ96" s="39">
        <v>70849</v>
      </c>
      <c r="AR96" s="39">
        <v>65462</v>
      </c>
      <c r="AT96" s="29" t="s">
        <v>23</v>
      </c>
      <c r="AU96" s="35">
        <f t="shared" si="29"/>
        <v>1.2577397769233141</v>
      </c>
      <c r="AV96" s="35">
        <f t="shared" si="30"/>
        <v>1.0353403338475076</v>
      </c>
      <c r="AW96" s="35">
        <f t="shared" si="30"/>
        <v>0.82131813347240989</v>
      </c>
      <c r="AX96" s="35">
        <f t="shared" si="30"/>
        <v>1.4122963939365407</v>
      </c>
      <c r="AY96" s="35">
        <f t="shared" si="30"/>
        <v>1.7319316233395106</v>
      </c>
      <c r="AZ96" s="35">
        <f t="shared" si="30"/>
        <v>0.92449477804902713</v>
      </c>
      <c r="BA96" s="35">
        <f t="shared" si="30"/>
        <v>3.7136756104354283</v>
      </c>
      <c r="BB96" s="35">
        <f t="shared" si="30"/>
        <v>0.61024181035149117</v>
      </c>
      <c r="BC96" s="35">
        <f t="shared" si="30"/>
        <v>0.73122975407618407</v>
      </c>
      <c r="BD96" s="35">
        <f t="shared" si="30"/>
        <v>1.3446442125508473</v>
      </c>
      <c r="BE96" s="35">
        <f t="shared" si="30"/>
        <v>1.2222861310718534</v>
      </c>
      <c r="BF96" s="35">
        <f t="shared" si="30"/>
        <v>0.85063911352062516</v>
      </c>
      <c r="BG96" s="35">
        <f t="shared" si="30"/>
        <v>1.2965157435906745</v>
      </c>
      <c r="BH96" s="35">
        <f t="shared" si="30"/>
        <v>1.1867041665183287</v>
      </c>
      <c r="BI96" s="35">
        <f t="shared" si="30"/>
        <v>0.89842343022966153</v>
      </c>
      <c r="BJ96" s="35">
        <f t="shared" si="30"/>
        <v>1.9556007516618161</v>
      </c>
      <c r="BK96" s="35">
        <f>R96*100000/AO96</f>
        <v>3.1138828394395777</v>
      </c>
      <c r="BL96" s="35">
        <f t="shared" si="31"/>
        <v>0.35550373101165694</v>
      </c>
      <c r="BM96" s="35">
        <f t="shared" si="31"/>
        <v>0</v>
      </c>
      <c r="BN96" s="35">
        <f t="shared" si="31"/>
        <v>4.5828114020347686</v>
      </c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s="9" customFormat="1" x14ac:dyDescent="0.25">
      <c r="A97" s="22" t="s">
        <v>26</v>
      </c>
      <c r="B97" s="10">
        <f>C97+D97+E97+F97+G97+K97+T97+J97+H97+I97+M97+N97+O97+P97+Q97+R97+S97+L97+U97</f>
        <v>17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17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/>
      <c r="W97" s="48"/>
      <c r="X97" s="18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</row>
    <row r="99" spans="1:86" x14ac:dyDescent="0.25">
      <c r="A99" s="31" t="s">
        <v>63</v>
      </c>
      <c r="AT99" s="36" t="s">
        <v>64</v>
      </c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</row>
    <row r="100" spans="1:86" ht="20.25" customHeight="1" x14ac:dyDescent="0.25">
      <c r="A100" s="19" t="s">
        <v>30</v>
      </c>
      <c r="B100" s="12" t="s">
        <v>1</v>
      </c>
      <c r="C100" s="12" t="s">
        <v>2</v>
      </c>
      <c r="D100" s="12" t="s">
        <v>3</v>
      </c>
      <c r="E100" s="12" t="s">
        <v>52</v>
      </c>
      <c r="F100" s="12" t="s">
        <v>53</v>
      </c>
      <c r="G100" s="12" t="s">
        <v>4</v>
      </c>
      <c r="H100" s="12" t="s">
        <v>7</v>
      </c>
      <c r="I100" s="12" t="s">
        <v>54</v>
      </c>
      <c r="J100" s="12" t="s">
        <v>55</v>
      </c>
      <c r="K100" s="12" t="s">
        <v>5</v>
      </c>
      <c r="L100" s="12" t="s">
        <v>56</v>
      </c>
      <c r="M100" s="12" t="s">
        <v>8</v>
      </c>
      <c r="N100" s="12" t="s">
        <v>9</v>
      </c>
      <c r="O100" s="12" t="s">
        <v>57</v>
      </c>
      <c r="P100" s="12" t="s">
        <v>58</v>
      </c>
      <c r="Q100" s="12" t="s">
        <v>59</v>
      </c>
      <c r="R100" s="12" t="s">
        <v>60</v>
      </c>
      <c r="S100" s="12" t="s">
        <v>61</v>
      </c>
      <c r="T100" s="12" t="s">
        <v>6</v>
      </c>
      <c r="U100" s="12" t="s">
        <v>28</v>
      </c>
      <c r="V100" s="5"/>
      <c r="W100" s="44" t="str">
        <f>A100</f>
        <v>AÑO 2003</v>
      </c>
      <c r="X100" s="38" t="s">
        <v>62</v>
      </c>
      <c r="Y100" s="24" t="s">
        <v>51</v>
      </c>
      <c r="Z100" s="24" t="s">
        <v>2</v>
      </c>
      <c r="AA100" s="24" t="s">
        <v>3</v>
      </c>
      <c r="AB100" s="24" t="s">
        <v>52</v>
      </c>
      <c r="AC100" s="24" t="s">
        <v>53</v>
      </c>
      <c r="AD100" s="24" t="s">
        <v>4</v>
      </c>
      <c r="AE100" s="24" t="s">
        <v>7</v>
      </c>
      <c r="AF100" s="24" t="s">
        <v>54</v>
      </c>
      <c r="AG100" s="24" t="s">
        <v>55</v>
      </c>
      <c r="AH100" s="24" t="s">
        <v>5</v>
      </c>
      <c r="AI100" s="24" t="s">
        <v>56</v>
      </c>
      <c r="AJ100" s="24" t="s">
        <v>8</v>
      </c>
      <c r="AK100" s="24" t="s">
        <v>9</v>
      </c>
      <c r="AL100" s="24" t="s">
        <v>57</v>
      </c>
      <c r="AM100" s="24" t="s">
        <v>58</v>
      </c>
      <c r="AN100" s="24" t="s">
        <v>59</v>
      </c>
      <c r="AO100" s="24" t="s">
        <v>60</v>
      </c>
      <c r="AP100" s="24" t="s">
        <v>61</v>
      </c>
      <c r="AQ100" s="24" t="s">
        <v>6</v>
      </c>
      <c r="AR100" s="24" t="s">
        <v>28</v>
      </c>
      <c r="AT100" s="25" t="str">
        <f>W100</f>
        <v>AÑO 2003</v>
      </c>
      <c r="AU100" s="26" t="s">
        <v>1</v>
      </c>
      <c r="AV100" s="26" t="s">
        <v>2</v>
      </c>
      <c r="AW100" s="26" t="s">
        <v>3</v>
      </c>
      <c r="AX100" s="26" t="s">
        <v>52</v>
      </c>
      <c r="AY100" s="26" t="s">
        <v>53</v>
      </c>
      <c r="AZ100" s="26" t="s">
        <v>4</v>
      </c>
      <c r="BA100" s="26" t="s">
        <v>7</v>
      </c>
      <c r="BB100" s="26" t="s">
        <v>54</v>
      </c>
      <c r="BC100" s="26" t="s">
        <v>55</v>
      </c>
      <c r="BD100" s="26" t="s">
        <v>5</v>
      </c>
      <c r="BE100" s="26" t="s">
        <v>56</v>
      </c>
      <c r="BF100" s="26" t="s">
        <v>8</v>
      </c>
      <c r="BG100" s="26" t="s">
        <v>9</v>
      </c>
      <c r="BH100" s="26" t="s">
        <v>57</v>
      </c>
      <c r="BI100" s="26" t="s">
        <v>58</v>
      </c>
      <c r="BJ100" s="26" t="s">
        <v>59</v>
      </c>
      <c r="BK100" s="26" t="s">
        <v>60</v>
      </c>
      <c r="BL100" s="26" t="s">
        <v>61</v>
      </c>
      <c r="BM100" s="26" t="s">
        <v>6</v>
      </c>
      <c r="BN100" s="26" t="s">
        <v>28</v>
      </c>
    </row>
    <row r="101" spans="1:86" x14ac:dyDescent="0.25">
      <c r="A101" s="20" t="s">
        <v>45</v>
      </c>
      <c r="B101" s="30">
        <f t="shared" ref="B101:B119" si="33">C101+D101+E101+F101+G101+K101+T101+J101+H101+I101+M101+N101+O101+P101+Q101+R101+S101+L101+U101</f>
        <v>99</v>
      </c>
      <c r="C101" s="30">
        <v>29</v>
      </c>
      <c r="D101" s="30">
        <v>4</v>
      </c>
      <c r="E101" s="30">
        <v>2</v>
      </c>
      <c r="F101" s="30">
        <v>1</v>
      </c>
      <c r="G101" s="30">
        <v>4</v>
      </c>
      <c r="H101" s="30"/>
      <c r="I101" s="30">
        <v>4</v>
      </c>
      <c r="J101" s="30">
        <v>3</v>
      </c>
      <c r="K101" s="30">
        <v>14</v>
      </c>
      <c r="L101" s="30">
        <v>8</v>
      </c>
      <c r="M101" s="30">
        <v>2</v>
      </c>
      <c r="N101" s="30">
        <v>7</v>
      </c>
      <c r="O101" s="30">
        <v>8</v>
      </c>
      <c r="P101" s="30">
        <v>4</v>
      </c>
      <c r="Q101" s="30"/>
      <c r="R101" s="30">
        <v>7</v>
      </c>
      <c r="S101" s="30">
        <v>2</v>
      </c>
      <c r="T101" s="30"/>
      <c r="U101" s="30"/>
      <c r="X101" s="37" t="s">
        <v>45</v>
      </c>
      <c r="Y101" s="42">
        <f>SUM(Z101:AR101)</f>
        <v>429164</v>
      </c>
      <c r="Z101" s="42">
        <v>83588</v>
      </c>
      <c r="AA101" s="42">
        <v>10771</v>
      </c>
      <c r="AB101" s="42">
        <v>6945</v>
      </c>
      <c r="AC101" s="42">
        <v>10405</v>
      </c>
      <c r="AD101" s="42">
        <v>19519</v>
      </c>
      <c r="AE101" s="42">
        <v>4744</v>
      </c>
      <c r="AF101" s="42">
        <v>18444</v>
      </c>
      <c r="AG101" s="42">
        <v>17659</v>
      </c>
      <c r="AH101" s="42">
        <v>71270</v>
      </c>
      <c r="AI101" s="42">
        <v>45219</v>
      </c>
      <c r="AJ101" s="42">
        <v>9922</v>
      </c>
      <c r="AK101" s="42">
        <v>19924</v>
      </c>
      <c r="AL101" s="42">
        <v>65424</v>
      </c>
      <c r="AM101" s="42">
        <v>15759</v>
      </c>
      <c r="AN101" s="42">
        <v>6028</v>
      </c>
      <c r="AO101" s="42">
        <v>18743</v>
      </c>
      <c r="AP101" s="42">
        <v>2728</v>
      </c>
      <c r="AQ101" s="42">
        <v>1029</v>
      </c>
      <c r="AR101" s="42">
        <v>1043</v>
      </c>
      <c r="AT101" s="27" t="s">
        <v>45</v>
      </c>
      <c r="AU101" s="34">
        <f>B101*100000/Y101</f>
        <v>23.0681045008435</v>
      </c>
      <c r="AV101" s="34">
        <f t="shared" ref="AV101:BK116" si="34">C101*100000/Z101</f>
        <v>34.693975211752885</v>
      </c>
      <c r="AW101" s="34">
        <f t="shared" si="34"/>
        <v>37.136756104354284</v>
      </c>
      <c r="AX101" s="34">
        <f t="shared" si="34"/>
        <v>28.797696184305256</v>
      </c>
      <c r="AY101" s="34">
        <f t="shared" si="34"/>
        <v>9.6107640557424308</v>
      </c>
      <c r="AZ101" s="34">
        <f t="shared" si="34"/>
        <v>20.492853117475281</v>
      </c>
      <c r="BA101" s="34">
        <f t="shared" si="34"/>
        <v>0</v>
      </c>
      <c r="BB101" s="34">
        <f t="shared" si="34"/>
        <v>21.68726957276079</v>
      </c>
      <c r="BC101" s="34">
        <f t="shared" si="34"/>
        <v>16.988504445325329</v>
      </c>
      <c r="BD101" s="34">
        <f t="shared" si="34"/>
        <v>19.643608811561666</v>
      </c>
      <c r="BE101" s="34">
        <f t="shared" si="34"/>
        <v>17.691678276830537</v>
      </c>
      <c r="BF101" s="34">
        <f t="shared" si="34"/>
        <v>20.157226365652086</v>
      </c>
      <c r="BG101" s="34">
        <f t="shared" si="34"/>
        <v>35.133507327845813</v>
      </c>
      <c r="BH101" s="34">
        <f t="shared" si="34"/>
        <v>12.227928588897042</v>
      </c>
      <c r="BI101" s="34">
        <f t="shared" si="34"/>
        <v>25.382321213274952</v>
      </c>
      <c r="BJ101" s="34">
        <f t="shared" si="34"/>
        <v>0</v>
      </c>
      <c r="BK101" s="34">
        <f t="shared" si="34"/>
        <v>37.347276316491488</v>
      </c>
      <c r="BL101" s="34">
        <f t="shared" ref="BL101:BN116" si="35">S101*100000/AP101</f>
        <v>73.313782991202345</v>
      </c>
      <c r="BM101" s="34">
        <f t="shared" si="35"/>
        <v>0</v>
      </c>
      <c r="BN101" s="34">
        <f t="shared" si="35"/>
        <v>0</v>
      </c>
    </row>
    <row r="102" spans="1:86" x14ac:dyDescent="0.25">
      <c r="A102" s="20" t="s">
        <v>46</v>
      </c>
      <c r="B102" s="30">
        <f t="shared" si="33"/>
        <v>124</v>
      </c>
      <c r="C102" s="30">
        <v>29</v>
      </c>
      <c r="D102" s="30"/>
      <c r="E102" s="30">
        <v>3</v>
      </c>
      <c r="F102" s="30">
        <v>5</v>
      </c>
      <c r="G102" s="30">
        <v>4</v>
      </c>
      <c r="H102" s="30">
        <v>4</v>
      </c>
      <c r="I102" s="30">
        <v>3</v>
      </c>
      <c r="J102" s="30">
        <v>2</v>
      </c>
      <c r="K102" s="30">
        <v>21</v>
      </c>
      <c r="L102" s="30">
        <v>16</v>
      </c>
      <c r="M102" s="30">
        <v>3</v>
      </c>
      <c r="N102" s="30">
        <v>5</v>
      </c>
      <c r="O102" s="30">
        <v>11</v>
      </c>
      <c r="P102" s="30">
        <v>1</v>
      </c>
      <c r="Q102" s="30">
        <v>4</v>
      </c>
      <c r="R102" s="30">
        <v>13</v>
      </c>
      <c r="S102" s="30"/>
      <c r="T102" s="30"/>
      <c r="U102" s="30"/>
      <c r="W102" s="45"/>
      <c r="X102" s="37" t="s">
        <v>46</v>
      </c>
      <c r="Y102" s="42">
        <f t="shared" ref="Y102:Y119" si="36">SUM(Z102:AR102)</f>
        <v>1635141</v>
      </c>
      <c r="Z102" s="42">
        <v>330519</v>
      </c>
      <c r="AA102" s="42">
        <v>41613</v>
      </c>
      <c r="AB102" s="42">
        <v>27307</v>
      </c>
      <c r="AC102" s="42">
        <v>38316</v>
      </c>
      <c r="AD102" s="42">
        <v>78336</v>
      </c>
      <c r="AE102" s="42">
        <v>17385</v>
      </c>
      <c r="AF102" s="42">
        <v>72553</v>
      </c>
      <c r="AG102" s="42">
        <v>71725</v>
      </c>
      <c r="AH102" s="42">
        <v>261938</v>
      </c>
      <c r="AI102" s="42">
        <v>172540</v>
      </c>
      <c r="AJ102" s="42">
        <v>40802</v>
      </c>
      <c r="AK102" s="42">
        <v>78303</v>
      </c>
      <c r="AL102" s="42">
        <v>233194</v>
      </c>
      <c r="AM102" s="42">
        <v>59276</v>
      </c>
      <c r="AN102" s="42">
        <v>22733</v>
      </c>
      <c r="AO102" s="42">
        <v>70484</v>
      </c>
      <c r="AP102" s="42">
        <v>10134</v>
      </c>
      <c r="AQ102" s="42">
        <v>3987</v>
      </c>
      <c r="AR102" s="42">
        <v>3996</v>
      </c>
      <c r="AT102" s="27" t="s">
        <v>46</v>
      </c>
      <c r="AU102" s="34">
        <f t="shared" ref="AU102:AU120" si="37">B102*100000/Y102</f>
        <v>7.5834438742591619</v>
      </c>
      <c r="AV102" s="34">
        <f t="shared" si="34"/>
        <v>8.7740795536716494</v>
      </c>
      <c r="AW102" s="34">
        <f t="shared" si="34"/>
        <v>0</v>
      </c>
      <c r="AX102" s="34">
        <f t="shared" si="34"/>
        <v>10.986194016186326</v>
      </c>
      <c r="AY102" s="34">
        <f t="shared" si="34"/>
        <v>13.049378849566761</v>
      </c>
      <c r="AZ102" s="34">
        <f t="shared" si="34"/>
        <v>5.106209150326797</v>
      </c>
      <c r="BA102" s="34">
        <f t="shared" si="34"/>
        <v>23.008340523439745</v>
      </c>
      <c r="BB102" s="34">
        <f t="shared" si="34"/>
        <v>4.1349082739514564</v>
      </c>
      <c r="BC102" s="34">
        <f t="shared" si="34"/>
        <v>2.7884280237016381</v>
      </c>
      <c r="BD102" s="34">
        <f t="shared" si="34"/>
        <v>8.0171643671403157</v>
      </c>
      <c r="BE102" s="34">
        <f t="shared" si="34"/>
        <v>9.2732120088095513</v>
      </c>
      <c r="BF102" s="34">
        <f t="shared" si="34"/>
        <v>7.3525807558453016</v>
      </c>
      <c r="BG102" s="34">
        <f t="shared" si="34"/>
        <v>6.3854513875585868</v>
      </c>
      <c r="BH102" s="34">
        <f t="shared" si="34"/>
        <v>4.7171024983490142</v>
      </c>
      <c r="BI102" s="34">
        <f t="shared" si="34"/>
        <v>1.6870234158850126</v>
      </c>
      <c r="BJ102" s="34">
        <f t="shared" si="34"/>
        <v>17.595565917388818</v>
      </c>
      <c r="BK102" s="34">
        <f t="shared" si="34"/>
        <v>18.443902162192838</v>
      </c>
      <c r="BL102" s="34">
        <f t="shared" si="35"/>
        <v>0</v>
      </c>
      <c r="BM102" s="34">
        <f t="shared" si="35"/>
        <v>0</v>
      </c>
      <c r="BN102" s="34">
        <f t="shared" si="35"/>
        <v>0</v>
      </c>
    </row>
    <row r="103" spans="1:86" x14ac:dyDescent="0.25">
      <c r="A103" s="20" t="s">
        <v>47</v>
      </c>
      <c r="B103" s="30">
        <f t="shared" si="33"/>
        <v>65</v>
      </c>
      <c r="C103" s="30">
        <v>18</v>
      </c>
      <c r="D103" s="30">
        <v>3</v>
      </c>
      <c r="E103" s="30">
        <v>1</v>
      </c>
      <c r="F103" s="30">
        <v>1</v>
      </c>
      <c r="G103" s="30">
        <v>1</v>
      </c>
      <c r="H103" s="30">
        <v>2</v>
      </c>
      <c r="I103" s="30">
        <v>2</v>
      </c>
      <c r="J103" s="30">
        <v>2</v>
      </c>
      <c r="K103" s="30">
        <v>8</v>
      </c>
      <c r="L103" s="30">
        <v>9</v>
      </c>
      <c r="M103" s="30">
        <v>1</v>
      </c>
      <c r="N103" s="30">
        <v>4</v>
      </c>
      <c r="O103" s="30">
        <v>3</v>
      </c>
      <c r="P103" s="30">
        <v>1</v>
      </c>
      <c r="Q103" s="30">
        <v>2</v>
      </c>
      <c r="R103" s="30">
        <v>7</v>
      </c>
      <c r="S103" s="30"/>
      <c r="T103" s="30"/>
      <c r="U103" s="30"/>
      <c r="W103" s="45"/>
      <c r="X103" s="37" t="s">
        <v>47</v>
      </c>
      <c r="Y103" s="42">
        <f t="shared" si="36"/>
        <v>1929243</v>
      </c>
      <c r="Z103" s="42">
        <v>405449</v>
      </c>
      <c r="AA103" s="42">
        <v>50455</v>
      </c>
      <c r="AB103" s="42">
        <v>33157</v>
      </c>
      <c r="AC103" s="42">
        <v>43612</v>
      </c>
      <c r="AD103" s="42">
        <v>89163</v>
      </c>
      <c r="AE103" s="42">
        <v>20337</v>
      </c>
      <c r="AF103" s="42">
        <v>92451</v>
      </c>
      <c r="AG103" s="42">
        <v>91902</v>
      </c>
      <c r="AH103" s="42">
        <v>293166</v>
      </c>
      <c r="AI103" s="42">
        <v>202778</v>
      </c>
      <c r="AJ103" s="42">
        <v>53904</v>
      </c>
      <c r="AK103" s="42">
        <v>97882</v>
      </c>
      <c r="AL103" s="42">
        <v>258497</v>
      </c>
      <c r="AM103" s="42">
        <v>69388</v>
      </c>
      <c r="AN103" s="42">
        <v>26193</v>
      </c>
      <c r="AO103" s="42">
        <v>79411</v>
      </c>
      <c r="AP103" s="42">
        <v>11958</v>
      </c>
      <c r="AQ103" s="42">
        <v>4676</v>
      </c>
      <c r="AR103" s="42">
        <v>4864</v>
      </c>
      <c r="AT103" s="27" t="s">
        <v>47</v>
      </c>
      <c r="AU103" s="34">
        <f t="shared" si="37"/>
        <v>3.3691971410548076</v>
      </c>
      <c r="AV103" s="34">
        <f t="shared" si="34"/>
        <v>4.4395226033360542</v>
      </c>
      <c r="AW103" s="34">
        <f t="shared" si="34"/>
        <v>5.9458923793479341</v>
      </c>
      <c r="AX103" s="34">
        <f t="shared" si="34"/>
        <v>3.0159543987694906</v>
      </c>
      <c r="AY103" s="34">
        <f t="shared" si="34"/>
        <v>2.2929468953499037</v>
      </c>
      <c r="AZ103" s="34">
        <f t="shared" si="34"/>
        <v>1.1215414465641578</v>
      </c>
      <c r="BA103" s="34">
        <f t="shared" si="34"/>
        <v>9.8342921768205738</v>
      </c>
      <c r="BB103" s="34">
        <f t="shared" si="34"/>
        <v>2.1633081307936095</v>
      </c>
      <c r="BC103" s="34">
        <f t="shared" si="34"/>
        <v>2.176231202802986</v>
      </c>
      <c r="BD103" s="34">
        <f t="shared" si="34"/>
        <v>2.7288294004079598</v>
      </c>
      <c r="BE103" s="34">
        <f t="shared" si="34"/>
        <v>4.4383513004369313</v>
      </c>
      <c r="BF103" s="34">
        <f t="shared" si="34"/>
        <v>1.8551498961116057</v>
      </c>
      <c r="BG103" s="34">
        <f t="shared" si="34"/>
        <v>4.0865531967062383</v>
      </c>
      <c r="BH103" s="34">
        <f t="shared" si="34"/>
        <v>1.1605550547975412</v>
      </c>
      <c r="BI103" s="34">
        <f t="shared" si="34"/>
        <v>1.4411713841009972</v>
      </c>
      <c r="BJ103" s="34">
        <f t="shared" si="34"/>
        <v>7.6356278394991026</v>
      </c>
      <c r="BK103" s="34">
        <f t="shared" si="34"/>
        <v>8.8148996990341395</v>
      </c>
      <c r="BL103" s="34">
        <f t="shared" si="35"/>
        <v>0</v>
      </c>
      <c r="BM103" s="34">
        <f t="shared" si="35"/>
        <v>0</v>
      </c>
      <c r="BN103" s="34">
        <f t="shared" si="35"/>
        <v>0</v>
      </c>
    </row>
    <row r="104" spans="1:86" x14ac:dyDescent="0.25">
      <c r="A104" s="20" t="s">
        <v>10</v>
      </c>
      <c r="B104" s="30">
        <f t="shared" si="33"/>
        <v>47</v>
      </c>
      <c r="C104" s="30">
        <v>6</v>
      </c>
      <c r="D104" s="30">
        <v>1</v>
      </c>
      <c r="E104" s="30"/>
      <c r="F104" s="30"/>
      <c r="G104" s="30">
        <v>1</v>
      </c>
      <c r="H104" s="30">
        <v>3</v>
      </c>
      <c r="I104" s="30">
        <v>2</v>
      </c>
      <c r="J104" s="30">
        <v>5</v>
      </c>
      <c r="K104" s="30">
        <v>5</v>
      </c>
      <c r="L104" s="30">
        <v>6</v>
      </c>
      <c r="M104" s="30">
        <v>5</v>
      </c>
      <c r="N104" s="30">
        <v>3</v>
      </c>
      <c r="O104" s="30">
        <v>5</v>
      </c>
      <c r="P104" s="30"/>
      <c r="Q104" s="30"/>
      <c r="R104" s="30">
        <v>5</v>
      </c>
      <c r="S104" s="30"/>
      <c r="T104" s="30"/>
      <c r="U104" s="30"/>
      <c r="W104" s="45"/>
      <c r="X104" s="37" t="s">
        <v>10</v>
      </c>
      <c r="Y104" s="42">
        <f t="shared" si="36"/>
        <v>2116781</v>
      </c>
      <c r="Z104" s="42">
        <v>461364</v>
      </c>
      <c r="AA104" s="42">
        <v>53706</v>
      </c>
      <c r="AB104" s="42">
        <v>39107</v>
      </c>
      <c r="AC104" s="42">
        <v>46700</v>
      </c>
      <c r="AD104" s="42">
        <v>100012</v>
      </c>
      <c r="AE104" s="42">
        <v>23629</v>
      </c>
      <c r="AF104" s="42">
        <v>107520</v>
      </c>
      <c r="AG104" s="42">
        <v>103869</v>
      </c>
      <c r="AH104" s="42">
        <v>301079</v>
      </c>
      <c r="AI104" s="42">
        <v>220850</v>
      </c>
      <c r="AJ104" s="42">
        <v>63911</v>
      </c>
      <c r="AK104" s="42">
        <v>118179</v>
      </c>
      <c r="AL104" s="42">
        <v>271164</v>
      </c>
      <c r="AM104" s="42">
        <v>74696</v>
      </c>
      <c r="AN104" s="42">
        <v>25845</v>
      </c>
      <c r="AO104" s="42">
        <v>82515</v>
      </c>
      <c r="AP104" s="42">
        <v>12955</v>
      </c>
      <c r="AQ104" s="42">
        <v>4905</v>
      </c>
      <c r="AR104" s="42">
        <v>4775</v>
      </c>
      <c r="AT104" s="28" t="s">
        <v>10</v>
      </c>
      <c r="AU104" s="34">
        <f t="shared" si="37"/>
        <v>2.2203525069433256</v>
      </c>
      <c r="AV104" s="34">
        <f t="shared" si="34"/>
        <v>1.3004915858194397</v>
      </c>
      <c r="AW104" s="34">
        <f t="shared" si="34"/>
        <v>1.8619893494209212</v>
      </c>
      <c r="AX104" s="34">
        <f t="shared" si="34"/>
        <v>0</v>
      </c>
      <c r="AY104" s="34">
        <f t="shared" si="34"/>
        <v>0</v>
      </c>
      <c r="AZ104" s="34">
        <f t="shared" si="34"/>
        <v>0.99988001439827223</v>
      </c>
      <c r="BA104" s="34">
        <f t="shared" si="34"/>
        <v>12.69626306657074</v>
      </c>
      <c r="BB104" s="34">
        <f t="shared" si="34"/>
        <v>1.8601190476190477</v>
      </c>
      <c r="BC104" s="34">
        <f t="shared" si="34"/>
        <v>4.8137557885413358</v>
      </c>
      <c r="BD104" s="34">
        <f t="shared" si="34"/>
        <v>1.6606937049744419</v>
      </c>
      <c r="BE104" s="34">
        <f t="shared" si="34"/>
        <v>2.7167760923703872</v>
      </c>
      <c r="BF104" s="34">
        <f t="shared" si="34"/>
        <v>7.8233793869599912</v>
      </c>
      <c r="BG104" s="34">
        <f t="shared" si="34"/>
        <v>2.5385220724494197</v>
      </c>
      <c r="BH104" s="34">
        <f t="shared" si="34"/>
        <v>1.8439025829387381</v>
      </c>
      <c r="BI104" s="34">
        <f t="shared" si="34"/>
        <v>0</v>
      </c>
      <c r="BJ104" s="34">
        <f t="shared" si="34"/>
        <v>0</v>
      </c>
      <c r="BK104" s="34">
        <f t="shared" si="34"/>
        <v>6.0595043325455977</v>
      </c>
      <c r="BL104" s="34">
        <f t="shared" si="35"/>
        <v>0</v>
      </c>
      <c r="BM104" s="34">
        <f t="shared" si="35"/>
        <v>0</v>
      </c>
      <c r="BN104" s="34">
        <f t="shared" si="35"/>
        <v>0</v>
      </c>
    </row>
    <row r="105" spans="1:86" x14ac:dyDescent="0.25">
      <c r="A105" s="20" t="s">
        <v>11</v>
      </c>
      <c r="B105" s="30">
        <f t="shared" si="33"/>
        <v>55</v>
      </c>
      <c r="C105" s="30">
        <v>11</v>
      </c>
      <c r="D105" s="30">
        <v>1</v>
      </c>
      <c r="E105" s="30">
        <v>1</v>
      </c>
      <c r="F105" s="30">
        <v>2</v>
      </c>
      <c r="G105" s="30"/>
      <c r="H105" s="30">
        <v>5</v>
      </c>
      <c r="I105" s="30"/>
      <c r="J105" s="30">
        <v>1</v>
      </c>
      <c r="K105" s="30">
        <v>6</v>
      </c>
      <c r="L105" s="30">
        <v>7</v>
      </c>
      <c r="M105" s="30">
        <v>2</v>
      </c>
      <c r="N105" s="30">
        <v>4</v>
      </c>
      <c r="O105" s="30">
        <v>2</v>
      </c>
      <c r="P105" s="30"/>
      <c r="Q105" s="30">
        <v>2</v>
      </c>
      <c r="R105" s="30">
        <v>10</v>
      </c>
      <c r="S105" s="30">
        <v>1</v>
      </c>
      <c r="T105" s="30"/>
      <c r="U105" s="30"/>
      <c r="W105" s="45"/>
      <c r="X105" s="37" t="s">
        <v>11</v>
      </c>
      <c r="Y105" s="42">
        <f t="shared" si="36"/>
        <v>2384065</v>
      </c>
      <c r="Z105" s="42">
        <v>501412</v>
      </c>
      <c r="AA105" s="42">
        <v>61109</v>
      </c>
      <c r="AB105" s="42">
        <v>52187</v>
      </c>
      <c r="AC105" s="42">
        <v>49861</v>
      </c>
      <c r="AD105" s="42">
        <v>110199</v>
      </c>
      <c r="AE105" s="42">
        <v>29295</v>
      </c>
      <c r="AF105" s="42">
        <v>129549</v>
      </c>
      <c r="AG105" s="42">
        <v>109597</v>
      </c>
      <c r="AH105" s="42">
        <v>337862</v>
      </c>
      <c r="AI105" s="42">
        <v>245928</v>
      </c>
      <c r="AJ105" s="42">
        <v>69365</v>
      </c>
      <c r="AK105" s="42">
        <v>144494</v>
      </c>
      <c r="AL105" s="42">
        <v>309655</v>
      </c>
      <c r="AM105" s="42">
        <v>79666</v>
      </c>
      <c r="AN105" s="42">
        <v>28612</v>
      </c>
      <c r="AO105" s="42">
        <v>100482</v>
      </c>
      <c r="AP105" s="42">
        <v>14798</v>
      </c>
      <c r="AQ105" s="42">
        <v>5110</v>
      </c>
      <c r="AR105" s="42">
        <v>4884</v>
      </c>
      <c r="AT105" s="27" t="s">
        <v>11</v>
      </c>
      <c r="AU105" s="34">
        <f t="shared" si="37"/>
        <v>2.3069840797125916</v>
      </c>
      <c r="AV105" s="34">
        <f t="shared" si="34"/>
        <v>2.1938046955397956</v>
      </c>
      <c r="AW105" s="34">
        <f t="shared" si="34"/>
        <v>1.636420167242141</v>
      </c>
      <c r="AX105" s="34">
        <f t="shared" si="34"/>
        <v>1.9161860233391457</v>
      </c>
      <c r="AY105" s="34">
        <f t="shared" si="34"/>
        <v>4.011150999779387</v>
      </c>
      <c r="AZ105" s="34">
        <f t="shared" si="34"/>
        <v>0</v>
      </c>
      <c r="BA105" s="34">
        <f t="shared" si="34"/>
        <v>17.067759003242873</v>
      </c>
      <c r="BB105" s="34">
        <f t="shared" si="34"/>
        <v>0</v>
      </c>
      <c r="BC105" s="34">
        <f t="shared" si="34"/>
        <v>0.91243373450003196</v>
      </c>
      <c r="BD105" s="34">
        <f t="shared" si="34"/>
        <v>1.7758729895637864</v>
      </c>
      <c r="BE105" s="34">
        <f t="shared" si="34"/>
        <v>2.8463615367099315</v>
      </c>
      <c r="BF105" s="34">
        <f t="shared" si="34"/>
        <v>2.8832984934765373</v>
      </c>
      <c r="BG105" s="34">
        <f t="shared" si="34"/>
        <v>2.7682810358907637</v>
      </c>
      <c r="BH105" s="34">
        <f t="shared" si="34"/>
        <v>0.6458800923608532</v>
      </c>
      <c r="BI105" s="34">
        <f t="shared" si="34"/>
        <v>0</v>
      </c>
      <c r="BJ105" s="34">
        <f t="shared" si="34"/>
        <v>6.9900740947854043</v>
      </c>
      <c r="BK105" s="34">
        <f t="shared" si="34"/>
        <v>9.9520312095698724</v>
      </c>
      <c r="BL105" s="34">
        <f t="shared" si="35"/>
        <v>6.7576699553993782</v>
      </c>
      <c r="BM105" s="34">
        <f t="shared" si="35"/>
        <v>0</v>
      </c>
      <c r="BN105" s="34">
        <f t="shared" si="35"/>
        <v>0</v>
      </c>
    </row>
    <row r="106" spans="1:86" x14ac:dyDescent="0.25">
      <c r="A106" s="20" t="s">
        <v>12</v>
      </c>
      <c r="B106" s="30">
        <f t="shared" si="33"/>
        <v>24</v>
      </c>
      <c r="C106" s="30">
        <v>3</v>
      </c>
      <c r="D106" s="30">
        <v>1</v>
      </c>
      <c r="E106" s="30">
        <v>3</v>
      </c>
      <c r="F106" s="30">
        <v>3</v>
      </c>
      <c r="G106" s="30"/>
      <c r="H106" s="30">
        <v>3</v>
      </c>
      <c r="I106" s="30">
        <v>2</v>
      </c>
      <c r="J106" s="30"/>
      <c r="K106" s="30">
        <v>3</v>
      </c>
      <c r="L106" s="30">
        <v>1</v>
      </c>
      <c r="M106" s="30"/>
      <c r="N106" s="30"/>
      <c r="O106" s="30">
        <v>1</v>
      </c>
      <c r="P106" s="30">
        <v>1</v>
      </c>
      <c r="Q106" s="30"/>
      <c r="R106" s="30">
        <v>3</v>
      </c>
      <c r="S106" s="30"/>
      <c r="T106" s="30"/>
      <c r="U106" s="30"/>
      <c r="W106" s="45"/>
      <c r="X106" s="37" t="s">
        <v>12</v>
      </c>
      <c r="Y106" s="42">
        <f t="shared" si="36"/>
        <v>3104556</v>
      </c>
      <c r="Z106" s="42">
        <v>599044</v>
      </c>
      <c r="AA106" s="42">
        <v>80426</v>
      </c>
      <c r="AB106" s="42">
        <v>70850</v>
      </c>
      <c r="AC106" s="42">
        <v>66091</v>
      </c>
      <c r="AD106" s="42">
        <v>141081</v>
      </c>
      <c r="AE106" s="42">
        <v>39313</v>
      </c>
      <c r="AF106" s="42">
        <v>163604</v>
      </c>
      <c r="AG106" s="42">
        <v>128630</v>
      </c>
      <c r="AH106" s="42">
        <v>469382</v>
      </c>
      <c r="AI106" s="42">
        <v>328394</v>
      </c>
      <c r="AJ106" s="42">
        <v>76339</v>
      </c>
      <c r="AK106" s="42">
        <v>193835</v>
      </c>
      <c r="AL106" s="42">
        <v>431537</v>
      </c>
      <c r="AM106" s="42">
        <v>106447</v>
      </c>
      <c r="AN106" s="42">
        <v>38902</v>
      </c>
      <c r="AO106" s="42">
        <v>138988</v>
      </c>
      <c r="AP106" s="42">
        <v>20248</v>
      </c>
      <c r="AQ106" s="42">
        <v>5964</v>
      </c>
      <c r="AR106" s="42">
        <v>5481</v>
      </c>
      <c r="AT106" s="27" t="s">
        <v>12</v>
      </c>
      <c r="AU106" s="34">
        <f t="shared" si="37"/>
        <v>0.77305740337748785</v>
      </c>
      <c r="AV106" s="34">
        <f t="shared" si="34"/>
        <v>0.50079793804795636</v>
      </c>
      <c r="AW106" s="34">
        <f t="shared" si="34"/>
        <v>1.2433790067888493</v>
      </c>
      <c r="AX106" s="34">
        <f t="shared" si="34"/>
        <v>4.2342978122794639</v>
      </c>
      <c r="AY106" s="34">
        <f t="shared" si="34"/>
        <v>4.5391959570894675</v>
      </c>
      <c r="AZ106" s="34">
        <f t="shared" si="34"/>
        <v>0</v>
      </c>
      <c r="BA106" s="34">
        <f t="shared" si="34"/>
        <v>7.6310635158853302</v>
      </c>
      <c r="BB106" s="34">
        <f t="shared" si="34"/>
        <v>1.2224639984352461</v>
      </c>
      <c r="BC106" s="34">
        <f t="shared" si="34"/>
        <v>0</v>
      </c>
      <c r="BD106" s="34">
        <f t="shared" si="34"/>
        <v>0.63913827117358568</v>
      </c>
      <c r="BE106" s="34">
        <f t="shared" si="34"/>
        <v>0.30451226270881926</v>
      </c>
      <c r="BF106" s="34">
        <f t="shared" si="34"/>
        <v>0</v>
      </c>
      <c r="BG106" s="34">
        <f t="shared" si="34"/>
        <v>0</v>
      </c>
      <c r="BH106" s="34">
        <f t="shared" si="34"/>
        <v>0.23172984008323735</v>
      </c>
      <c r="BI106" s="34">
        <f t="shared" si="34"/>
        <v>0.93943464822869593</v>
      </c>
      <c r="BJ106" s="34">
        <f t="shared" si="34"/>
        <v>0</v>
      </c>
      <c r="BK106" s="34">
        <f t="shared" si="34"/>
        <v>2.1584597231415663</v>
      </c>
      <c r="BL106" s="34">
        <f t="shared" si="35"/>
        <v>0</v>
      </c>
      <c r="BM106" s="34">
        <f t="shared" si="35"/>
        <v>0</v>
      </c>
      <c r="BN106" s="34">
        <f t="shared" si="35"/>
        <v>0</v>
      </c>
    </row>
    <row r="107" spans="1:86" x14ac:dyDescent="0.25">
      <c r="A107" s="20" t="s">
        <v>13</v>
      </c>
      <c r="B107" s="30">
        <f t="shared" si="33"/>
        <v>11</v>
      </c>
      <c r="C107" s="30">
        <v>1</v>
      </c>
      <c r="D107" s="30"/>
      <c r="E107" s="30"/>
      <c r="F107" s="30"/>
      <c r="G107" s="30">
        <v>2</v>
      </c>
      <c r="H107" s="30">
        <v>2</v>
      </c>
      <c r="I107" s="30"/>
      <c r="J107" s="30"/>
      <c r="K107" s="30">
        <v>2</v>
      </c>
      <c r="L107" s="30"/>
      <c r="M107" s="30"/>
      <c r="N107" s="30">
        <v>1</v>
      </c>
      <c r="O107" s="30">
        <v>1</v>
      </c>
      <c r="P107" s="30"/>
      <c r="Q107" s="30"/>
      <c r="R107" s="30">
        <v>2</v>
      </c>
      <c r="S107" s="30"/>
      <c r="T107" s="30"/>
      <c r="U107" s="30"/>
      <c r="W107" s="45"/>
      <c r="X107" s="37" t="s">
        <v>13</v>
      </c>
      <c r="Y107" s="42">
        <f t="shared" si="36"/>
        <v>3683264</v>
      </c>
      <c r="Z107" s="42">
        <v>651060</v>
      </c>
      <c r="AA107" s="42">
        <v>98539</v>
      </c>
      <c r="AB107" s="42">
        <v>84154</v>
      </c>
      <c r="AC107" s="42">
        <v>84305</v>
      </c>
      <c r="AD107" s="42">
        <v>166750</v>
      </c>
      <c r="AE107" s="42">
        <v>45272</v>
      </c>
      <c r="AF107" s="42">
        <v>184893</v>
      </c>
      <c r="AG107" s="42">
        <v>142023</v>
      </c>
      <c r="AH107" s="42">
        <v>604388</v>
      </c>
      <c r="AI107" s="42">
        <v>390551</v>
      </c>
      <c r="AJ107" s="42">
        <v>77961</v>
      </c>
      <c r="AK107" s="42">
        <v>219157</v>
      </c>
      <c r="AL107" s="42">
        <v>552506</v>
      </c>
      <c r="AM107" s="42">
        <v>119442</v>
      </c>
      <c r="AN107" s="42">
        <v>48807</v>
      </c>
      <c r="AO107" s="42">
        <v>177370</v>
      </c>
      <c r="AP107" s="42">
        <v>24336</v>
      </c>
      <c r="AQ107" s="42">
        <v>6331</v>
      </c>
      <c r="AR107" s="42">
        <v>5419</v>
      </c>
      <c r="AT107" s="27" t="s">
        <v>13</v>
      </c>
      <c r="AU107" s="34">
        <f t="shared" si="37"/>
        <v>0.29864815554899132</v>
      </c>
      <c r="AV107" s="34">
        <f t="shared" si="34"/>
        <v>0.15359567474579916</v>
      </c>
      <c r="AW107" s="34">
        <f t="shared" si="34"/>
        <v>0</v>
      </c>
      <c r="AX107" s="34">
        <f t="shared" si="34"/>
        <v>0</v>
      </c>
      <c r="AY107" s="34">
        <f t="shared" si="34"/>
        <v>0</v>
      </c>
      <c r="AZ107" s="34">
        <f t="shared" si="34"/>
        <v>1.199400299850075</v>
      </c>
      <c r="BA107" s="34">
        <f t="shared" si="34"/>
        <v>4.4177416504682805</v>
      </c>
      <c r="BB107" s="34">
        <f t="shared" si="34"/>
        <v>0</v>
      </c>
      <c r="BC107" s="34">
        <f t="shared" si="34"/>
        <v>0</v>
      </c>
      <c r="BD107" s="34">
        <f t="shared" si="34"/>
        <v>0.33091325439949171</v>
      </c>
      <c r="BE107" s="34">
        <f t="shared" si="34"/>
        <v>0</v>
      </c>
      <c r="BF107" s="34">
        <f t="shared" si="34"/>
        <v>0</v>
      </c>
      <c r="BG107" s="34">
        <f t="shared" si="34"/>
        <v>0.45629388976852209</v>
      </c>
      <c r="BH107" s="34">
        <f t="shared" si="34"/>
        <v>0.18099350957274671</v>
      </c>
      <c r="BI107" s="34">
        <f t="shared" si="34"/>
        <v>0</v>
      </c>
      <c r="BJ107" s="34">
        <f t="shared" si="34"/>
        <v>0</v>
      </c>
      <c r="BK107" s="34">
        <f t="shared" si="34"/>
        <v>1.1275864013080001</v>
      </c>
      <c r="BL107" s="34">
        <f t="shared" si="35"/>
        <v>0</v>
      </c>
      <c r="BM107" s="34">
        <f t="shared" si="35"/>
        <v>0</v>
      </c>
      <c r="BN107" s="34">
        <f t="shared" si="35"/>
        <v>0</v>
      </c>
    </row>
    <row r="108" spans="1:86" x14ac:dyDescent="0.25">
      <c r="A108" s="20" t="s">
        <v>14</v>
      </c>
      <c r="B108" s="30">
        <f t="shared" si="33"/>
        <v>9</v>
      </c>
      <c r="C108" s="30"/>
      <c r="D108" s="30"/>
      <c r="E108" s="30"/>
      <c r="F108" s="30">
        <v>1</v>
      </c>
      <c r="G108" s="30"/>
      <c r="H108" s="30"/>
      <c r="I108" s="30">
        <v>1</v>
      </c>
      <c r="J108" s="30"/>
      <c r="K108" s="30">
        <v>3</v>
      </c>
      <c r="L108" s="30">
        <v>1</v>
      </c>
      <c r="M108" s="30"/>
      <c r="N108" s="30"/>
      <c r="O108" s="30">
        <v>2</v>
      </c>
      <c r="P108" s="30"/>
      <c r="Q108" s="30"/>
      <c r="R108" s="30">
        <v>1</v>
      </c>
      <c r="S108" s="30"/>
      <c r="T108" s="30"/>
      <c r="U108" s="30"/>
      <c r="W108" s="45"/>
      <c r="X108" s="37" t="s">
        <v>14</v>
      </c>
      <c r="Y108" s="42">
        <f t="shared" si="36"/>
        <v>3568084</v>
      </c>
      <c r="Z108" s="42">
        <v>627141</v>
      </c>
      <c r="AA108" s="42">
        <v>97125</v>
      </c>
      <c r="AB108" s="42">
        <v>78830</v>
      </c>
      <c r="AC108" s="42">
        <v>83394</v>
      </c>
      <c r="AD108" s="42">
        <v>173723</v>
      </c>
      <c r="AE108" s="42">
        <v>43230</v>
      </c>
      <c r="AF108" s="42">
        <v>180811</v>
      </c>
      <c r="AG108" s="42">
        <v>142311</v>
      </c>
      <c r="AH108" s="42">
        <v>579317</v>
      </c>
      <c r="AI108" s="42">
        <v>372415</v>
      </c>
      <c r="AJ108" s="42">
        <v>79273</v>
      </c>
      <c r="AK108" s="42">
        <v>205876</v>
      </c>
      <c r="AL108" s="42">
        <v>535318</v>
      </c>
      <c r="AM108" s="42">
        <v>112416</v>
      </c>
      <c r="AN108" s="42">
        <v>48773</v>
      </c>
      <c r="AO108" s="42">
        <v>173370</v>
      </c>
      <c r="AP108" s="42">
        <v>23693</v>
      </c>
      <c r="AQ108" s="42">
        <v>5906</v>
      </c>
      <c r="AR108" s="42">
        <v>5162</v>
      </c>
      <c r="AT108" s="27" t="s">
        <v>14</v>
      </c>
      <c r="AU108" s="34">
        <f t="shared" si="37"/>
        <v>0.25223621416984576</v>
      </c>
      <c r="AV108" s="34">
        <f t="shared" si="34"/>
        <v>0</v>
      </c>
      <c r="AW108" s="34">
        <f t="shared" si="34"/>
        <v>0</v>
      </c>
      <c r="AX108" s="34">
        <f t="shared" si="34"/>
        <v>0</v>
      </c>
      <c r="AY108" s="34">
        <f t="shared" si="34"/>
        <v>1.1991270355181427</v>
      </c>
      <c r="AZ108" s="34">
        <f t="shared" si="34"/>
        <v>0</v>
      </c>
      <c r="BA108" s="34">
        <f t="shared" si="34"/>
        <v>0</v>
      </c>
      <c r="BB108" s="34">
        <f t="shared" si="34"/>
        <v>0.55306369634590813</v>
      </c>
      <c r="BC108" s="34">
        <f t="shared" si="34"/>
        <v>0</v>
      </c>
      <c r="BD108" s="34">
        <f t="shared" si="34"/>
        <v>0.51785119373331012</v>
      </c>
      <c r="BE108" s="34">
        <f t="shared" si="34"/>
        <v>0.26851764832243596</v>
      </c>
      <c r="BF108" s="34">
        <f t="shared" si="34"/>
        <v>0</v>
      </c>
      <c r="BG108" s="34">
        <f t="shared" si="34"/>
        <v>0</v>
      </c>
      <c r="BH108" s="34">
        <f t="shared" si="34"/>
        <v>0.37360970488569412</v>
      </c>
      <c r="BI108" s="34">
        <f t="shared" si="34"/>
        <v>0</v>
      </c>
      <c r="BJ108" s="34">
        <f t="shared" si="34"/>
        <v>0</v>
      </c>
      <c r="BK108" s="34">
        <f t="shared" si="34"/>
        <v>0.57680106131395281</v>
      </c>
      <c r="BL108" s="34">
        <f t="shared" si="35"/>
        <v>0</v>
      </c>
      <c r="BM108" s="34">
        <f t="shared" si="35"/>
        <v>0</v>
      </c>
      <c r="BN108" s="34">
        <f t="shared" si="35"/>
        <v>0</v>
      </c>
    </row>
    <row r="109" spans="1:86" x14ac:dyDescent="0.25">
      <c r="A109" s="20" t="s">
        <v>15</v>
      </c>
      <c r="B109" s="30">
        <f t="shared" si="33"/>
        <v>10</v>
      </c>
      <c r="C109" s="30">
        <v>1</v>
      </c>
      <c r="D109" s="30"/>
      <c r="E109" s="30"/>
      <c r="F109" s="30"/>
      <c r="G109" s="30"/>
      <c r="H109" s="30"/>
      <c r="I109" s="30"/>
      <c r="J109" s="30"/>
      <c r="K109" s="30">
        <v>1</v>
      </c>
      <c r="L109" s="30">
        <v>1</v>
      </c>
      <c r="M109" s="30">
        <v>1</v>
      </c>
      <c r="N109" s="30">
        <v>1</v>
      </c>
      <c r="O109" s="30">
        <v>3</v>
      </c>
      <c r="P109" s="30">
        <v>1</v>
      </c>
      <c r="Q109" s="30"/>
      <c r="R109" s="30">
        <v>1</v>
      </c>
      <c r="S109" s="30"/>
      <c r="T109" s="30"/>
      <c r="U109" s="30"/>
      <c r="W109" s="45"/>
      <c r="X109" s="37" t="s">
        <v>15</v>
      </c>
      <c r="Y109" s="42">
        <f t="shared" si="36"/>
        <v>3473835</v>
      </c>
      <c r="Z109" s="42">
        <v>628739</v>
      </c>
      <c r="AA109" s="42">
        <v>96681</v>
      </c>
      <c r="AB109" s="42">
        <v>78754</v>
      </c>
      <c r="AC109" s="42">
        <v>77570</v>
      </c>
      <c r="AD109" s="42">
        <v>163904</v>
      </c>
      <c r="AE109" s="42">
        <v>42876</v>
      </c>
      <c r="AF109" s="42">
        <v>188477</v>
      </c>
      <c r="AG109" s="42">
        <v>146114</v>
      </c>
      <c r="AH109" s="42">
        <v>546687</v>
      </c>
      <c r="AI109" s="42">
        <v>360816</v>
      </c>
      <c r="AJ109" s="42">
        <v>84286</v>
      </c>
      <c r="AK109" s="42">
        <v>199756</v>
      </c>
      <c r="AL109" s="42">
        <v>496927</v>
      </c>
      <c r="AM109" s="42">
        <v>107351</v>
      </c>
      <c r="AN109" s="42">
        <v>47393</v>
      </c>
      <c r="AO109" s="42">
        <v>173344</v>
      </c>
      <c r="AP109" s="42">
        <v>22974</v>
      </c>
      <c r="AQ109" s="42">
        <v>5850</v>
      </c>
      <c r="AR109" s="42">
        <v>5336</v>
      </c>
      <c r="AT109" s="27" t="s">
        <v>15</v>
      </c>
      <c r="AU109" s="34">
        <f t="shared" si="37"/>
        <v>0.28786629186475465</v>
      </c>
      <c r="AV109" s="34">
        <f t="shared" si="34"/>
        <v>0.1590485082045173</v>
      </c>
      <c r="AW109" s="34">
        <f t="shared" si="34"/>
        <v>0</v>
      </c>
      <c r="AX109" s="34">
        <f t="shared" si="34"/>
        <v>0</v>
      </c>
      <c r="AY109" s="34">
        <f t="shared" si="34"/>
        <v>0</v>
      </c>
      <c r="AZ109" s="34">
        <f t="shared" si="34"/>
        <v>0</v>
      </c>
      <c r="BA109" s="34">
        <f t="shared" si="34"/>
        <v>0</v>
      </c>
      <c r="BB109" s="34">
        <f t="shared" si="34"/>
        <v>0</v>
      </c>
      <c r="BC109" s="34">
        <f t="shared" si="34"/>
        <v>0</v>
      </c>
      <c r="BD109" s="34">
        <f t="shared" si="34"/>
        <v>0.18292002553563558</v>
      </c>
      <c r="BE109" s="34">
        <f t="shared" si="34"/>
        <v>0.27714957208106072</v>
      </c>
      <c r="BF109" s="34">
        <f t="shared" si="34"/>
        <v>1.1864366561469284</v>
      </c>
      <c r="BG109" s="34">
        <f t="shared" si="34"/>
        <v>0.50061074510903303</v>
      </c>
      <c r="BH109" s="34">
        <f t="shared" si="34"/>
        <v>0.60371040414386823</v>
      </c>
      <c r="BI109" s="34">
        <f t="shared" si="34"/>
        <v>0.93152369330513918</v>
      </c>
      <c r="BJ109" s="34">
        <f t="shared" si="34"/>
        <v>0</v>
      </c>
      <c r="BK109" s="34">
        <f t="shared" si="34"/>
        <v>0.57688757614916009</v>
      </c>
      <c r="BL109" s="34">
        <f t="shared" si="35"/>
        <v>0</v>
      </c>
      <c r="BM109" s="34">
        <f t="shared" si="35"/>
        <v>0</v>
      </c>
      <c r="BN109" s="34">
        <f t="shared" si="35"/>
        <v>0</v>
      </c>
    </row>
    <row r="110" spans="1:86" x14ac:dyDescent="0.25">
      <c r="A110" s="20" t="s">
        <v>16</v>
      </c>
      <c r="B110" s="30">
        <f t="shared" si="33"/>
        <v>7</v>
      </c>
      <c r="C110" s="30"/>
      <c r="D110" s="30"/>
      <c r="E110" s="30"/>
      <c r="F110" s="30"/>
      <c r="G110" s="30"/>
      <c r="H110" s="30"/>
      <c r="I110" s="30">
        <v>1</v>
      </c>
      <c r="J110" s="30"/>
      <c r="K110" s="30"/>
      <c r="L110" s="30">
        <v>2</v>
      </c>
      <c r="M110" s="30"/>
      <c r="N110" s="30">
        <v>2</v>
      </c>
      <c r="O110" s="30">
        <v>1</v>
      </c>
      <c r="P110" s="30"/>
      <c r="Q110" s="30"/>
      <c r="R110" s="30">
        <v>1</v>
      </c>
      <c r="S110" s="30"/>
      <c r="T110" s="30"/>
      <c r="U110" s="30"/>
      <c r="W110" s="45"/>
      <c r="X110" s="37" t="s">
        <v>16</v>
      </c>
      <c r="Y110" s="42">
        <f t="shared" si="36"/>
        <v>3190665</v>
      </c>
      <c r="Z110" s="42">
        <v>561474</v>
      </c>
      <c r="AA110" s="42">
        <v>92935</v>
      </c>
      <c r="AB110" s="42">
        <v>82601</v>
      </c>
      <c r="AC110" s="42">
        <v>68873</v>
      </c>
      <c r="AD110" s="42">
        <v>140804</v>
      </c>
      <c r="AE110" s="42">
        <v>43056</v>
      </c>
      <c r="AF110" s="42">
        <v>187627</v>
      </c>
      <c r="AG110" s="42">
        <v>137643</v>
      </c>
      <c r="AH110" s="42">
        <v>495558</v>
      </c>
      <c r="AI110" s="42">
        <v>329564</v>
      </c>
      <c r="AJ110" s="42">
        <v>81138</v>
      </c>
      <c r="AK110" s="42">
        <v>194422</v>
      </c>
      <c r="AL110" s="42">
        <v>439289</v>
      </c>
      <c r="AM110" s="42">
        <v>91605</v>
      </c>
      <c r="AN110" s="42">
        <v>43647</v>
      </c>
      <c r="AO110" s="42">
        <v>167413</v>
      </c>
      <c r="AP110" s="42">
        <v>22397</v>
      </c>
      <c r="AQ110" s="42">
        <v>5547</v>
      </c>
      <c r="AR110" s="42">
        <v>5072</v>
      </c>
      <c r="AT110" s="27" t="s">
        <v>16</v>
      </c>
      <c r="AU110" s="34">
        <f t="shared" si="37"/>
        <v>0.21939000177079074</v>
      </c>
      <c r="AV110" s="34">
        <f t="shared" si="34"/>
        <v>0</v>
      </c>
      <c r="AW110" s="34">
        <f t="shared" si="34"/>
        <v>0</v>
      </c>
      <c r="AX110" s="34">
        <f t="shared" si="34"/>
        <v>0</v>
      </c>
      <c r="AY110" s="34">
        <f t="shared" si="34"/>
        <v>0</v>
      </c>
      <c r="AZ110" s="34">
        <f t="shared" si="34"/>
        <v>0</v>
      </c>
      <c r="BA110" s="34">
        <f t="shared" si="34"/>
        <v>0</v>
      </c>
      <c r="BB110" s="34">
        <f t="shared" si="34"/>
        <v>0.53297233340617289</v>
      </c>
      <c r="BC110" s="34">
        <f t="shared" si="34"/>
        <v>0</v>
      </c>
      <c r="BD110" s="34">
        <f t="shared" si="34"/>
        <v>0</v>
      </c>
      <c r="BE110" s="34">
        <f t="shared" si="34"/>
        <v>0.6068624000194196</v>
      </c>
      <c r="BF110" s="34">
        <f t="shared" si="34"/>
        <v>0</v>
      </c>
      <c r="BG110" s="34">
        <f t="shared" si="34"/>
        <v>1.0286901688080567</v>
      </c>
      <c r="BH110" s="34">
        <f t="shared" si="34"/>
        <v>0.22764057374530206</v>
      </c>
      <c r="BI110" s="34">
        <f t="shared" si="34"/>
        <v>0</v>
      </c>
      <c r="BJ110" s="34">
        <f t="shared" si="34"/>
        <v>0</v>
      </c>
      <c r="BK110" s="34">
        <f t="shared" si="34"/>
        <v>0.59732517785357175</v>
      </c>
      <c r="BL110" s="34">
        <f t="shared" si="35"/>
        <v>0</v>
      </c>
      <c r="BM110" s="34">
        <f t="shared" si="35"/>
        <v>0</v>
      </c>
      <c r="BN110" s="34">
        <f t="shared" si="35"/>
        <v>0</v>
      </c>
    </row>
    <row r="111" spans="1:86" x14ac:dyDescent="0.25">
      <c r="A111" s="20" t="s">
        <v>17</v>
      </c>
      <c r="B111" s="30">
        <f t="shared" si="33"/>
        <v>12</v>
      </c>
      <c r="C111" s="30"/>
      <c r="D111" s="30"/>
      <c r="E111" s="30"/>
      <c r="F111" s="30"/>
      <c r="G111" s="30">
        <v>1</v>
      </c>
      <c r="H111" s="30">
        <v>1</v>
      </c>
      <c r="I111" s="30">
        <v>1</v>
      </c>
      <c r="J111" s="30"/>
      <c r="K111" s="30">
        <v>4</v>
      </c>
      <c r="L111" s="30">
        <v>2</v>
      </c>
      <c r="M111" s="30"/>
      <c r="N111" s="30"/>
      <c r="O111" s="30">
        <v>1</v>
      </c>
      <c r="P111" s="30"/>
      <c r="Q111" s="30"/>
      <c r="R111" s="30">
        <v>2</v>
      </c>
      <c r="S111" s="30"/>
      <c r="T111" s="30"/>
      <c r="U111" s="30"/>
      <c r="W111" s="45"/>
      <c r="X111" s="37" t="s">
        <v>17</v>
      </c>
      <c r="Y111" s="42">
        <f t="shared" si="36"/>
        <v>2791167</v>
      </c>
      <c r="Z111" s="42">
        <v>475192</v>
      </c>
      <c r="AA111" s="42">
        <v>83058</v>
      </c>
      <c r="AB111" s="42">
        <v>80940</v>
      </c>
      <c r="AC111" s="42">
        <v>60203</v>
      </c>
      <c r="AD111" s="42">
        <v>116370</v>
      </c>
      <c r="AE111" s="42">
        <v>40472</v>
      </c>
      <c r="AF111" s="42">
        <v>168789</v>
      </c>
      <c r="AG111" s="42">
        <v>110386</v>
      </c>
      <c r="AH111" s="42">
        <v>447431</v>
      </c>
      <c r="AI111" s="42">
        <v>285370</v>
      </c>
      <c r="AJ111" s="42">
        <v>65376</v>
      </c>
      <c r="AK111" s="42">
        <v>180683</v>
      </c>
      <c r="AL111" s="42">
        <v>381273</v>
      </c>
      <c r="AM111" s="42">
        <v>74967</v>
      </c>
      <c r="AN111" s="42">
        <v>38893</v>
      </c>
      <c r="AO111" s="42">
        <v>153121</v>
      </c>
      <c r="AP111" s="42">
        <v>19901</v>
      </c>
      <c r="AQ111" s="42">
        <v>4503</v>
      </c>
      <c r="AR111" s="42">
        <v>4239</v>
      </c>
      <c r="AT111" s="27" t="s">
        <v>17</v>
      </c>
      <c r="AU111" s="34">
        <f t="shared" si="37"/>
        <v>0.42992769690957222</v>
      </c>
      <c r="AV111" s="34">
        <f t="shared" si="34"/>
        <v>0</v>
      </c>
      <c r="AW111" s="34">
        <f t="shared" si="34"/>
        <v>0</v>
      </c>
      <c r="AX111" s="34">
        <f t="shared" si="34"/>
        <v>0</v>
      </c>
      <c r="AY111" s="34">
        <f t="shared" si="34"/>
        <v>0</v>
      </c>
      <c r="AZ111" s="34">
        <f t="shared" si="34"/>
        <v>0.85932800549969923</v>
      </c>
      <c r="BA111" s="34">
        <f t="shared" si="34"/>
        <v>2.4708440403241747</v>
      </c>
      <c r="BB111" s="34">
        <f t="shared" si="34"/>
        <v>0.59245566950452933</v>
      </c>
      <c r="BC111" s="34">
        <f t="shared" si="34"/>
        <v>0</v>
      </c>
      <c r="BD111" s="34">
        <f t="shared" si="34"/>
        <v>0.89399259327136471</v>
      </c>
      <c r="BE111" s="34">
        <f t="shared" si="34"/>
        <v>0.70084451764376077</v>
      </c>
      <c r="BF111" s="34">
        <f t="shared" si="34"/>
        <v>0</v>
      </c>
      <c r="BG111" s="34">
        <f t="shared" si="34"/>
        <v>0</v>
      </c>
      <c r="BH111" s="34">
        <f t="shared" si="34"/>
        <v>0.26227925921846024</v>
      </c>
      <c r="BI111" s="34">
        <f t="shared" si="34"/>
        <v>0</v>
      </c>
      <c r="BJ111" s="34">
        <f t="shared" si="34"/>
        <v>0</v>
      </c>
      <c r="BK111" s="34">
        <f t="shared" si="34"/>
        <v>1.3061565689879246</v>
      </c>
      <c r="BL111" s="34">
        <f t="shared" si="35"/>
        <v>0</v>
      </c>
      <c r="BM111" s="34">
        <f t="shared" si="35"/>
        <v>0</v>
      </c>
      <c r="BN111" s="34">
        <f t="shared" si="35"/>
        <v>0</v>
      </c>
    </row>
    <row r="112" spans="1:86" x14ac:dyDescent="0.25">
      <c r="A112" s="20" t="s">
        <v>18</v>
      </c>
      <c r="B112" s="30">
        <f t="shared" si="33"/>
        <v>6</v>
      </c>
      <c r="C112" s="30"/>
      <c r="D112" s="30"/>
      <c r="E112" s="30"/>
      <c r="F112" s="30">
        <v>1</v>
      </c>
      <c r="G112" s="30"/>
      <c r="H112" s="30"/>
      <c r="I112" s="30">
        <v>1</v>
      </c>
      <c r="J112" s="30"/>
      <c r="K112" s="30">
        <v>1</v>
      </c>
      <c r="L112" s="30">
        <v>2</v>
      </c>
      <c r="M112" s="30">
        <v>1</v>
      </c>
      <c r="N112" s="30"/>
      <c r="O112" s="30"/>
      <c r="P112" s="30"/>
      <c r="Q112" s="30"/>
      <c r="R112" s="30"/>
      <c r="S112" s="30"/>
      <c r="T112" s="30"/>
      <c r="U112" s="30"/>
      <c r="W112" s="45"/>
      <c r="X112" s="37" t="s">
        <v>18</v>
      </c>
      <c r="Y112" s="42">
        <f t="shared" si="36"/>
        <v>2507335</v>
      </c>
      <c r="Z112" s="42">
        <v>407679</v>
      </c>
      <c r="AA112" s="42">
        <v>75310</v>
      </c>
      <c r="AB112" s="42">
        <v>74308</v>
      </c>
      <c r="AC112" s="42">
        <v>54188</v>
      </c>
      <c r="AD112" s="42">
        <v>100383</v>
      </c>
      <c r="AE112" s="42">
        <v>36418</v>
      </c>
      <c r="AF112" s="42">
        <v>150000</v>
      </c>
      <c r="AG112" s="42">
        <v>95412</v>
      </c>
      <c r="AH112" s="42">
        <v>413209</v>
      </c>
      <c r="AI112" s="42">
        <v>260077</v>
      </c>
      <c r="AJ112" s="42">
        <v>56397</v>
      </c>
      <c r="AK112" s="42">
        <v>170878</v>
      </c>
      <c r="AL112" s="42">
        <v>347034</v>
      </c>
      <c r="AM112" s="42">
        <v>64500</v>
      </c>
      <c r="AN112" s="42">
        <v>35476</v>
      </c>
      <c r="AO112" s="42">
        <v>142118</v>
      </c>
      <c r="AP112" s="42">
        <v>17416</v>
      </c>
      <c r="AQ112" s="42">
        <v>3512</v>
      </c>
      <c r="AR112" s="42">
        <v>3020</v>
      </c>
      <c r="AT112" s="27" t="s">
        <v>18</v>
      </c>
      <c r="AU112" s="34">
        <f t="shared" si="37"/>
        <v>0.23929789996151293</v>
      </c>
      <c r="AV112" s="34">
        <f t="shared" si="34"/>
        <v>0</v>
      </c>
      <c r="AW112" s="34">
        <f t="shared" si="34"/>
        <v>0</v>
      </c>
      <c r="AX112" s="34">
        <f t="shared" si="34"/>
        <v>0</v>
      </c>
      <c r="AY112" s="34">
        <f t="shared" si="34"/>
        <v>1.845427031815162</v>
      </c>
      <c r="AZ112" s="34">
        <f t="shared" si="34"/>
        <v>0</v>
      </c>
      <c r="BA112" s="34">
        <f t="shared" si="34"/>
        <v>0</v>
      </c>
      <c r="BB112" s="34">
        <f t="shared" si="34"/>
        <v>0.66666666666666663</v>
      </c>
      <c r="BC112" s="34">
        <f t="shared" si="34"/>
        <v>0</v>
      </c>
      <c r="BD112" s="34">
        <f t="shared" si="34"/>
        <v>0.24200828152339374</v>
      </c>
      <c r="BE112" s="34">
        <f t="shared" si="34"/>
        <v>0.7690030260269074</v>
      </c>
      <c r="BF112" s="34">
        <f t="shared" si="34"/>
        <v>1.7731439615582389</v>
      </c>
      <c r="BG112" s="34">
        <f t="shared" si="34"/>
        <v>0</v>
      </c>
      <c r="BH112" s="34">
        <f t="shared" si="34"/>
        <v>0</v>
      </c>
      <c r="BI112" s="34">
        <f t="shared" si="34"/>
        <v>0</v>
      </c>
      <c r="BJ112" s="34">
        <f t="shared" si="34"/>
        <v>0</v>
      </c>
      <c r="BK112" s="34">
        <f t="shared" si="34"/>
        <v>0</v>
      </c>
      <c r="BL112" s="34">
        <f t="shared" si="35"/>
        <v>0</v>
      </c>
      <c r="BM112" s="34">
        <f t="shared" si="35"/>
        <v>0</v>
      </c>
      <c r="BN112" s="34">
        <f t="shared" si="35"/>
        <v>0</v>
      </c>
    </row>
    <row r="113" spans="1:86" x14ac:dyDescent="0.25">
      <c r="A113" s="20" t="s">
        <v>19</v>
      </c>
      <c r="B113" s="30">
        <f t="shared" si="33"/>
        <v>14</v>
      </c>
      <c r="C113" s="30">
        <v>3</v>
      </c>
      <c r="D113" s="30">
        <v>1</v>
      </c>
      <c r="E113" s="30">
        <v>1</v>
      </c>
      <c r="F113" s="30">
        <v>1</v>
      </c>
      <c r="G113" s="30"/>
      <c r="H113" s="30"/>
      <c r="I113" s="30">
        <v>1</v>
      </c>
      <c r="J113" s="30"/>
      <c r="K113" s="30">
        <v>2</v>
      </c>
      <c r="L113" s="30"/>
      <c r="M113" s="30"/>
      <c r="N113" s="30">
        <v>1</v>
      </c>
      <c r="O113" s="30">
        <v>2</v>
      </c>
      <c r="P113" s="30"/>
      <c r="Q113" s="30"/>
      <c r="R113" s="30">
        <v>2</v>
      </c>
      <c r="S113" s="30"/>
      <c r="T113" s="30"/>
      <c r="U113" s="30"/>
      <c r="W113" s="45"/>
      <c r="X113" s="37" t="s">
        <v>19</v>
      </c>
      <c r="Y113" s="42">
        <f t="shared" si="36"/>
        <v>2362393</v>
      </c>
      <c r="Z113" s="42">
        <v>387946</v>
      </c>
      <c r="AA113" s="42">
        <v>71811</v>
      </c>
      <c r="AB113" s="42">
        <v>68830</v>
      </c>
      <c r="AC113" s="42">
        <v>49812</v>
      </c>
      <c r="AD113" s="42">
        <v>89871</v>
      </c>
      <c r="AE113" s="42">
        <v>31482</v>
      </c>
      <c r="AF113" s="42">
        <v>141594</v>
      </c>
      <c r="AG113" s="42">
        <v>87870</v>
      </c>
      <c r="AH113" s="42">
        <v>390689</v>
      </c>
      <c r="AI113" s="42">
        <v>245230</v>
      </c>
      <c r="AJ113" s="42">
        <v>54151</v>
      </c>
      <c r="AK113" s="42">
        <v>169295</v>
      </c>
      <c r="AL113" s="42">
        <v>323847</v>
      </c>
      <c r="AM113" s="42">
        <v>58770</v>
      </c>
      <c r="AN113" s="42">
        <v>33460</v>
      </c>
      <c r="AO113" s="42">
        <v>135858</v>
      </c>
      <c r="AP113" s="42">
        <v>16234</v>
      </c>
      <c r="AQ113" s="42">
        <v>3141</v>
      </c>
      <c r="AR113" s="42">
        <v>2502</v>
      </c>
      <c r="AT113" s="27" t="s">
        <v>19</v>
      </c>
      <c r="AU113" s="34">
        <f t="shared" si="37"/>
        <v>0.59261943292246466</v>
      </c>
      <c r="AV113" s="34">
        <f t="shared" si="34"/>
        <v>0.77330350100271683</v>
      </c>
      <c r="AW113" s="34">
        <f t="shared" si="34"/>
        <v>1.3925443177229115</v>
      </c>
      <c r="AX113" s="34">
        <f t="shared" si="34"/>
        <v>1.4528548597995061</v>
      </c>
      <c r="AY113" s="34">
        <f t="shared" si="34"/>
        <v>2.007548381916004</v>
      </c>
      <c r="AZ113" s="34">
        <f t="shared" si="34"/>
        <v>0</v>
      </c>
      <c r="BA113" s="34">
        <f t="shared" si="34"/>
        <v>0</v>
      </c>
      <c r="BB113" s="34">
        <f t="shared" si="34"/>
        <v>0.70624461488481149</v>
      </c>
      <c r="BC113" s="34">
        <f t="shared" si="34"/>
        <v>0</v>
      </c>
      <c r="BD113" s="34">
        <f t="shared" si="34"/>
        <v>0.51191612766164396</v>
      </c>
      <c r="BE113" s="34">
        <f t="shared" si="34"/>
        <v>0</v>
      </c>
      <c r="BF113" s="34">
        <f t="shared" si="34"/>
        <v>0</v>
      </c>
      <c r="BG113" s="34">
        <f t="shared" si="34"/>
        <v>0.59068489914055344</v>
      </c>
      <c r="BH113" s="34">
        <f t="shared" si="34"/>
        <v>0.61757558353172948</v>
      </c>
      <c r="BI113" s="34">
        <f t="shared" si="34"/>
        <v>0</v>
      </c>
      <c r="BJ113" s="34">
        <f t="shared" si="34"/>
        <v>0</v>
      </c>
      <c r="BK113" s="34">
        <f t="shared" si="34"/>
        <v>1.472125307306158</v>
      </c>
      <c r="BL113" s="34">
        <f t="shared" si="35"/>
        <v>0</v>
      </c>
      <c r="BM113" s="34">
        <f t="shared" si="35"/>
        <v>0</v>
      </c>
      <c r="BN113" s="34">
        <f t="shared" si="35"/>
        <v>0</v>
      </c>
    </row>
    <row r="114" spans="1:86" x14ac:dyDescent="0.25">
      <c r="A114" s="20" t="s">
        <v>20</v>
      </c>
      <c r="B114" s="30">
        <f t="shared" si="33"/>
        <v>7</v>
      </c>
      <c r="C114" s="30"/>
      <c r="D114" s="30"/>
      <c r="E114" s="30"/>
      <c r="F114" s="30"/>
      <c r="G114" s="30"/>
      <c r="H114" s="30"/>
      <c r="I114" s="30"/>
      <c r="J114" s="30"/>
      <c r="K114" s="30">
        <v>1</v>
      </c>
      <c r="L114" s="30">
        <v>1</v>
      </c>
      <c r="M114" s="30"/>
      <c r="N114" s="30"/>
      <c r="O114" s="30">
        <v>2</v>
      </c>
      <c r="P114" s="30"/>
      <c r="Q114" s="30"/>
      <c r="R114" s="30">
        <v>3</v>
      </c>
      <c r="S114" s="30"/>
      <c r="T114" s="30"/>
      <c r="U114" s="30"/>
      <c r="W114" s="45"/>
      <c r="X114" s="37" t="s">
        <v>20</v>
      </c>
      <c r="Y114" s="42">
        <f t="shared" si="36"/>
        <v>1901291</v>
      </c>
      <c r="Z114" s="42">
        <v>319845</v>
      </c>
      <c r="AA114" s="42">
        <v>58348</v>
      </c>
      <c r="AB114" s="42">
        <v>50312</v>
      </c>
      <c r="AC114" s="42">
        <v>38259</v>
      </c>
      <c r="AD114" s="42">
        <v>74086</v>
      </c>
      <c r="AE114" s="42">
        <v>23639</v>
      </c>
      <c r="AF114" s="42">
        <v>121213</v>
      </c>
      <c r="AG114" s="42">
        <v>76723</v>
      </c>
      <c r="AH114" s="42">
        <v>299252</v>
      </c>
      <c r="AI114" s="42">
        <v>210127</v>
      </c>
      <c r="AJ114" s="42">
        <v>46490</v>
      </c>
      <c r="AK114" s="42">
        <v>138924</v>
      </c>
      <c r="AL114" s="42">
        <v>247482</v>
      </c>
      <c r="AM114" s="42">
        <v>48979</v>
      </c>
      <c r="AN114" s="42">
        <v>26122</v>
      </c>
      <c r="AO114" s="42">
        <v>103427</v>
      </c>
      <c r="AP114" s="42">
        <v>13074</v>
      </c>
      <c r="AQ114" s="42">
        <v>2806</v>
      </c>
      <c r="AR114" s="42">
        <v>2183</v>
      </c>
      <c r="AT114" s="27" t="s">
        <v>20</v>
      </c>
      <c r="AU114" s="34">
        <f t="shared" si="37"/>
        <v>0.3681708902003954</v>
      </c>
      <c r="AV114" s="34">
        <f t="shared" si="34"/>
        <v>0</v>
      </c>
      <c r="AW114" s="34">
        <f t="shared" si="34"/>
        <v>0</v>
      </c>
      <c r="AX114" s="34">
        <f t="shared" si="34"/>
        <v>0</v>
      </c>
      <c r="AY114" s="34">
        <f t="shared" si="34"/>
        <v>0</v>
      </c>
      <c r="AZ114" s="34">
        <f t="shared" si="34"/>
        <v>0</v>
      </c>
      <c r="BA114" s="34">
        <f t="shared" si="34"/>
        <v>0</v>
      </c>
      <c r="BB114" s="34">
        <f t="shared" si="34"/>
        <v>0</v>
      </c>
      <c r="BC114" s="34">
        <f t="shared" si="34"/>
        <v>0</v>
      </c>
      <c r="BD114" s="34">
        <f t="shared" si="34"/>
        <v>0.33416652186117385</v>
      </c>
      <c r="BE114" s="34">
        <f t="shared" si="34"/>
        <v>0.47590266838626166</v>
      </c>
      <c r="BF114" s="34">
        <f t="shared" si="34"/>
        <v>0</v>
      </c>
      <c r="BG114" s="34">
        <f t="shared" si="34"/>
        <v>0</v>
      </c>
      <c r="BH114" s="34">
        <f t="shared" si="34"/>
        <v>0.80813958186858037</v>
      </c>
      <c r="BI114" s="34">
        <f t="shared" si="34"/>
        <v>0</v>
      </c>
      <c r="BJ114" s="34">
        <f t="shared" si="34"/>
        <v>0</v>
      </c>
      <c r="BK114" s="34">
        <f t="shared" si="34"/>
        <v>2.9005965560250226</v>
      </c>
      <c r="BL114" s="34">
        <f t="shared" si="35"/>
        <v>0</v>
      </c>
      <c r="BM114" s="34">
        <f t="shared" si="35"/>
        <v>0</v>
      </c>
      <c r="BN114" s="34">
        <f t="shared" si="35"/>
        <v>0</v>
      </c>
    </row>
    <row r="115" spans="1:86" x14ac:dyDescent="0.25">
      <c r="A115" s="20" t="s">
        <v>21</v>
      </c>
      <c r="B115" s="30">
        <f t="shared" si="33"/>
        <v>10</v>
      </c>
      <c r="C115" s="30"/>
      <c r="D115" s="30"/>
      <c r="E115" s="30"/>
      <c r="F115" s="30"/>
      <c r="G115" s="30">
        <v>1</v>
      </c>
      <c r="H115" s="30"/>
      <c r="I115" s="30"/>
      <c r="J115" s="30">
        <v>1</v>
      </c>
      <c r="K115" s="30">
        <v>3</v>
      </c>
      <c r="L115" s="30">
        <v>2</v>
      </c>
      <c r="M115" s="30"/>
      <c r="N115" s="30">
        <v>2</v>
      </c>
      <c r="O115" s="30">
        <v>1</v>
      </c>
      <c r="P115" s="30"/>
      <c r="Q115" s="30"/>
      <c r="R115" s="30"/>
      <c r="S115" s="30"/>
      <c r="T115" s="30"/>
      <c r="U115" s="30"/>
      <c r="W115" s="45"/>
      <c r="X115" s="37" t="s">
        <v>21</v>
      </c>
      <c r="Y115" s="42">
        <f t="shared" si="36"/>
        <v>2004867</v>
      </c>
      <c r="Z115" s="42">
        <v>331161</v>
      </c>
      <c r="AA115" s="42">
        <v>65244</v>
      </c>
      <c r="AB115" s="42">
        <v>60348</v>
      </c>
      <c r="AC115" s="42">
        <v>35934</v>
      </c>
      <c r="AD115" s="42">
        <v>71611</v>
      </c>
      <c r="AE115" s="42">
        <v>26808</v>
      </c>
      <c r="AF115" s="42">
        <v>139360</v>
      </c>
      <c r="AG115" s="42">
        <v>91875</v>
      </c>
      <c r="AH115" s="42">
        <v>314286</v>
      </c>
      <c r="AI115" s="42">
        <v>209808</v>
      </c>
      <c r="AJ115" s="42">
        <v>56349</v>
      </c>
      <c r="AK115" s="42">
        <v>158374</v>
      </c>
      <c r="AL115" s="42">
        <v>237892</v>
      </c>
      <c r="AM115" s="42">
        <v>52648</v>
      </c>
      <c r="AN115" s="42">
        <v>25993</v>
      </c>
      <c r="AO115" s="42">
        <v>108263</v>
      </c>
      <c r="AP115" s="42">
        <v>14040</v>
      </c>
      <c r="AQ115" s="42">
        <v>2632</v>
      </c>
      <c r="AR115" s="42">
        <v>2241</v>
      </c>
      <c r="AT115" s="27" t="s">
        <v>21</v>
      </c>
      <c r="AU115" s="34">
        <f t="shared" si="37"/>
        <v>0.49878620377311811</v>
      </c>
      <c r="AV115" s="34">
        <f t="shared" si="34"/>
        <v>0</v>
      </c>
      <c r="AW115" s="34">
        <f t="shared" si="34"/>
        <v>0</v>
      </c>
      <c r="AX115" s="34">
        <f t="shared" si="34"/>
        <v>0</v>
      </c>
      <c r="AY115" s="34">
        <f t="shared" si="34"/>
        <v>0</v>
      </c>
      <c r="AZ115" s="34">
        <f t="shared" si="34"/>
        <v>1.3964335088184776</v>
      </c>
      <c r="BA115" s="34">
        <f t="shared" si="34"/>
        <v>0</v>
      </c>
      <c r="BB115" s="34">
        <f t="shared" si="34"/>
        <v>0</v>
      </c>
      <c r="BC115" s="34">
        <f t="shared" si="34"/>
        <v>1.08843537414966</v>
      </c>
      <c r="BD115" s="34">
        <f t="shared" si="34"/>
        <v>0.95454458677764842</v>
      </c>
      <c r="BE115" s="34">
        <f t="shared" si="34"/>
        <v>0.95325249752154351</v>
      </c>
      <c r="BF115" s="34">
        <f t="shared" si="34"/>
        <v>0</v>
      </c>
      <c r="BG115" s="34">
        <f t="shared" si="34"/>
        <v>1.2628335459103135</v>
      </c>
      <c r="BH115" s="34">
        <f t="shared" si="34"/>
        <v>0.42035881828729005</v>
      </c>
      <c r="BI115" s="34">
        <f t="shared" si="34"/>
        <v>0</v>
      </c>
      <c r="BJ115" s="34">
        <f t="shared" si="34"/>
        <v>0</v>
      </c>
      <c r="BK115" s="34">
        <f t="shared" si="34"/>
        <v>0</v>
      </c>
      <c r="BL115" s="34">
        <f t="shared" si="35"/>
        <v>0</v>
      </c>
      <c r="BM115" s="34">
        <f t="shared" si="35"/>
        <v>0</v>
      </c>
      <c r="BN115" s="34">
        <f t="shared" si="35"/>
        <v>0</v>
      </c>
    </row>
    <row r="116" spans="1:86" x14ac:dyDescent="0.25">
      <c r="A116" s="20" t="s">
        <v>22</v>
      </c>
      <c r="B116" s="30">
        <f t="shared" si="33"/>
        <v>13</v>
      </c>
      <c r="C116" s="30">
        <v>1</v>
      </c>
      <c r="D116" s="30"/>
      <c r="E116" s="30"/>
      <c r="F116" s="30"/>
      <c r="G116" s="30">
        <v>1</v>
      </c>
      <c r="H116" s="30"/>
      <c r="I116" s="30">
        <v>1</v>
      </c>
      <c r="J116" s="30">
        <v>1</v>
      </c>
      <c r="K116" s="30">
        <v>3</v>
      </c>
      <c r="L116" s="30"/>
      <c r="M116" s="30">
        <v>2</v>
      </c>
      <c r="N116" s="30">
        <v>2</v>
      </c>
      <c r="O116" s="30"/>
      <c r="P116" s="30"/>
      <c r="Q116" s="30">
        <v>1</v>
      </c>
      <c r="R116" s="30">
        <v>1</v>
      </c>
      <c r="S116" s="30"/>
      <c r="T116" s="30"/>
      <c r="U116" s="30"/>
      <c r="W116" s="45"/>
      <c r="X116" s="37" t="s">
        <v>22</v>
      </c>
      <c r="Y116" s="42">
        <f t="shared" si="36"/>
        <v>1916273</v>
      </c>
      <c r="Z116" s="42">
        <v>311473</v>
      </c>
      <c r="AA116" s="42">
        <v>68357</v>
      </c>
      <c r="AB116" s="42">
        <v>62990</v>
      </c>
      <c r="AC116" s="42">
        <v>32699</v>
      </c>
      <c r="AD116" s="42">
        <v>60182</v>
      </c>
      <c r="AE116" s="42">
        <v>27565</v>
      </c>
      <c r="AF116" s="42">
        <v>144916</v>
      </c>
      <c r="AG116" s="42">
        <v>95293</v>
      </c>
      <c r="AH116" s="42">
        <v>297138</v>
      </c>
      <c r="AI116" s="42">
        <v>192440</v>
      </c>
      <c r="AJ116" s="42">
        <v>56204</v>
      </c>
      <c r="AK116" s="42">
        <v>150743</v>
      </c>
      <c r="AL116" s="42">
        <v>218315</v>
      </c>
      <c r="AM116" s="42">
        <v>49221</v>
      </c>
      <c r="AN116" s="42">
        <v>26047</v>
      </c>
      <c r="AO116" s="42">
        <v>104156</v>
      </c>
      <c r="AP116" s="42">
        <v>14400</v>
      </c>
      <c r="AQ116" s="42">
        <v>2219</v>
      </c>
      <c r="AR116" s="42">
        <v>1915</v>
      </c>
      <c r="AT116" s="27" t="s">
        <v>22</v>
      </c>
      <c r="AU116" s="34">
        <f t="shared" si="37"/>
        <v>0.67840020706861703</v>
      </c>
      <c r="AV116" s="34">
        <f t="shared" si="34"/>
        <v>0.32105511553168331</v>
      </c>
      <c r="AW116" s="34">
        <f t="shared" si="34"/>
        <v>0</v>
      </c>
      <c r="AX116" s="34">
        <f t="shared" si="34"/>
        <v>0</v>
      </c>
      <c r="AY116" s="34">
        <f t="shared" si="34"/>
        <v>0</v>
      </c>
      <c r="AZ116" s="34">
        <f t="shared" si="34"/>
        <v>1.6616263999202419</v>
      </c>
      <c r="BA116" s="34">
        <f t="shared" si="34"/>
        <v>0</v>
      </c>
      <c r="BB116" s="34">
        <f t="shared" si="34"/>
        <v>0.69005492837229843</v>
      </c>
      <c r="BC116" s="34">
        <f t="shared" si="34"/>
        <v>1.0493950237687972</v>
      </c>
      <c r="BD116" s="34">
        <f t="shared" si="34"/>
        <v>1.0096318882135573</v>
      </c>
      <c r="BE116" s="34">
        <f t="shared" si="34"/>
        <v>0</v>
      </c>
      <c r="BF116" s="34">
        <f t="shared" si="34"/>
        <v>3.5584655896377484</v>
      </c>
      <c r="BG116" s="34">
        <f t="shared" si="34"/>
        <v>1.3267614416589826</v>
      </c>
      <c r="BH116" s="34">
        <f t="shared" si="34"/>
        <v>0</v>
      </c>
      <c r="BI116" s="34">
        <f t="shared" si="34"/>
        <v>0</v>
      </c>
      <c r="BJ116" s="34">
        <f t="shared" si="34"/>
        <v>3.8392137290282951</v>
      </c>
      <c r="BK116" s="34">
        <f>R116*100000/AO116</f>
        <v>0.96009831406736046</v>
      </c>
      <c r="BL116" s="34">
        <f t="shared" si="35"/>
        <v>0</v>
      </c>
      <c r="BM116" s="34">
        <f t="shared" si="35"/>
        <v>0</v>
      </c>
      <c r="BN116" s="34">
        <f t="shared" si="35"/>
        <v>0</v>
      </c>
    </row>
    <row r="117" spans="1:86" x14ac:dyDescent="0.25">
      <c r="A117" s="20" t="s">
        <v>48</v>
      </c>
      <c r="B117" s="30">
        <f t="shared" si="33"/>
        <v>8</v>
      </c>
      <c r="C117" s="30"/>
      <c r="D117" s="30"/>
      <c r="E117" s="30">
        <v>1</v>
      </c>
      <c r="F117" s="30"/>
      <c r="G117" s="30"/>
      <c r="H117" s="30"/>
      <c r="I117" s="30"/>
      <c r="J117" s="30"/>
      <c r="K117" s="30">
        <v>3</v>
      </c>
      <c r="L117" s="30"/>
      <c r="M117" s="30"/>
      <c r="N117" s="30">
        <v>1</v>
      </c>
      <c r="O117" s="30">
        <v>2</v>
      </c>
      <c r="P117" s="30"/>
      <c r="Q117" s="30"/>
      <c r="R117" s="30">
        <v>1</v>
      </c>
      <c r="S117" s="30"/>
      <c r="T117" s="30"/>
      <c r="U117" s="30"/>
      <c r="W117" s="45"/>
      <c r="X117" s="37" t="s">
        <v>48</v>
      </c>
      <c r="Y117" s="42">
        <f t="shared" si="36"/>
        <v>1492548</v>
      </c>
      <c r="Z117" s="42">
        <v>226868</v>
      </c>
      <c r="AA117" s="42">
        <v>56892</v>
      </c>
      <c r="AB117" s="42">
        <v>51051</v>
      </c>
      <c r="AC117" s="42">
        <v>26209</v>
      </c>
      <c r="AD117" s="42">
        <v>40097</v>
      </c>
      <c r="AE117" s="42">
        <v>22522</v>
      </c>
      <c r="AF117" s="42">
        <v>122774</v>
      </c>
      <c r="AG117" s="42">
        <v>77562</v>
      </c>
      <c r="AH117" s="42">
        <v>238718</v>
      </c>
      <c r="AI117" s="42">
        <v>150073</v>
      </c>
      <c r="AJ117" s="42">
        <v>43369</v>
      </c>
      <c r="AK117" s="42">
        <v>116247</v>
      </c>
      <c r="AL117" s="42">
        <v>165345</v>
      </c>
      <c r="AM117" s="42">
        <v>38110</v>
      </c>
      <c r="AN117" s="42">
        <v>21907</v>
      </c>
      <c r="AO117" s="42">
        <v>79810</v>
      </c>
      <c r="AP117" s="42">
        <v>12020</v>
      </c>
      <c r="AQ117" s="42">
        <v>1527</v>
      </c>
      <c r="AR117" s="42">
        <v>1447</v>
      </c>
      <c r="AT117" s="27" t="s">
        <v>48</v>
      </c>
      <c r="AU117" s="34">
        <f t="shared" si="37"/>
        <v>0.53599616226747815</v>
      </c>
      <c r="AV117" s="34">
        <f t="shared" ref="AV117:BJ120" si="38">C117*100000/Z117</f>
        <v>0</v>
      </c>
      <c r="AW117" s="34">
        <f t="shared" si="38"/>
        <v>0</v>
      </c>
      <c r="AX117" s="34">
        <f t="shared" si="38"/>
        <v>1.9588254882372529</v>
      </c>
      <c r="AY117" s="34">
        <f t="shared" si="38"/>
        <v>0</v>
      </c>
      <c r="AZ117" s="34">
        <f t="shared" si="38"/>
        <v>0</v>
      </c>
      <c r="BA117" s="34">
        <f t="shared" si="38"/>
        <v>0</v>
      </c>
      <c r="BB117" s="34">
        <f t="shared" si="38"/>
        <v>0</v>
      </c>
      <c r="BC117" s="34">
        <f t="shared" si="38"/>
        <v>0</v>
      </c>
      <c r="BD117" s="34">
        <f t="shared" si="38"/>
        <v>1.256712941629873</v>
      </c>
      <c r="BE117" s="34">
        <f t="shared" si="38"/>
        <v>0</v>
      </c>
      <c r="BF117" s="34">
        <f t="shared" si="38"/>
        <v>0</v>
      </c>
      <c r="BG117" s="34">
        <f t="shared" si="38"/>
        <v>0.8602372534344972</v>
      </c>
      <c r="BH117" s="34">
        <f t="shared" si="38"/>
        <v>1.209592065076053</v>
      </c>
      <c r="BI117" s="34">
        <f t="shared" si="38"/>
        <v>0</v>
      </c>
      <c r="BJ117" s="34">
        <f t="shared" si="38"/>
        <v>0</v>
      </c>
      <c r="BK117" s="34">
        <f>R117*100000/AO117</f>
        <v>1.2529758175667209</v>
      </c>
      <c r="BL117" s="34">
        <f t="shared" ref="BL117:BN120" si="39">S117*100000/AP117</f>
        <v>0</v>
      </c>
      <c r="BM117" s="34">
        <f t="shared" si="39"/>
        <v>0</v>
      </c>
      <c r="BN117" s="34">
        <f t="shared" si="39"/>
        <v>0</v>
      </c>
    </row>
    <row r="118" spans="1:86" x14ac:dyDescent="0.25">
      <c r="A118" s="20" t="s">
        <v>49</v>
      </c>
      <c r="B118" s="30">
        <f t="shared" si="33"/>
        <v>4</v>
      </c>
      <c r="C118" s="30"/>
      <c r="D118" s="30"/>
      <c r="E118" s="30"/>
      <c r="F118" s="30"/>
      <c r="G118" s="30"/>
      <c r="H118" s="30"/>
      <c r="I118" s="30"/>
      <c r="J118" s="30"/>
      <c r="K118" s="30">
        <v>2</v>
      </c>
      <c r="L118" s="30"/>
      <c r="M118" s="30"/>
      <c r="N118" s="30"/>
      <c r="O118" s="30">
        <v>1</v>
      </c>
      <c r="P118" s="30"/>
      <c r="Q118" s="30"/>
      <c r="R118" s="30">
        <v>1</v>
      </c>
      <c r="S118" s="30"/>
      <c r="T118" s="30"/>
      <c r="U118" s="30"/>
      <c r="W118" s="45"/>
      <c r="X118" s="37" t="s">
        <v>49</v>
      </c>
      <c r="Y118" s="42">
        <f t="shared" si="36"/>
        <v>974323</v>
      </c>
      <c r="Z118" s="42">
        <v>140067</v>
      </c>
      <c r="AA118" s="42">
        <v>39621</v>
      </c>
      <c r="AB118" s="42">
        <v>34031</v>
      </c>
      <c r="AC118" s="42">
        <v>18057</v>
      </c>
      <c r="AD118" s="42">
        <v>23911</v>
      </c>
      <c r="AE118" s="42">
        <v>14667</v>
      </c>
      <c r="AF118" s="42">
        <v>83959</v>
      </c>
      <c r="AG118" s="42">
        <v>51003</v>
      </c>
      <c r="AH118" s="42">
        <v>158043</v>
      </c>
      <c r="AI118" s="42">
        <v>95375</v>
      </c>
      <c r="AJ118" s="42">
        <v>27689</v>
      </c>
      <c r="AK118" s="42">
        <v>82185</v>
      </c>
      <c r="AL118" s="42">
        <v>108065</v>
      </c>
      <c r="AM118" s="42">
        <v>22428</v>
      </c>
      <c r="AN118" s="42">
        <v>15364</v>
      </c>
      <c r="AO118" s="42">
        <v>49840</v>
      </c>
      <c r="AP118" s="42">
        <v>8290</v>
      </c>
      <c r="AQ118" s="42">
        <v>925</v>
      </c>
      <c r="AR118" s="42">
        <v>803</v>
      </c>
      <c r="AT118" s="27" t="s">
        <v>49</v>
      </c>
      <c r="AU118" s="34">
        <f t="shared" si="37"/>
        <v>0.41054147341282099</v>
      </c>
      <c r="AV118" s="34">
        <f t="shared" si="38"/>
        <v>0</v>
      </c>
      <c r="AW118" s="34">
        <f t="shared" si="38"/>
        <v>0</v>
      </c>
      <c r="AX118" s="34">
        <f t="shared" si="38"/>
        <v>0</v>
      </c>
      <c r="AY118" s="34">
        <f t="shared" si="38"/>
        <v>0</v>
      </c>
      <c r="AZ118" s="34">
        <f t="shared" si="38"/>
        <v>0</v>
      </c>
      <c r="BA118" s="34">
        <f t="shared" si="38"/>
        <v>0</v>
      </c>
      <c r="BB118" s="34">
        <f t="shared" si="38"/>
        <v>0</v>
      </c>
      <c r="BC118" s="34">
        <f t="shared" si="38"/>
        <v>0</v>
      </c>
      <c r="BD118" s="34">
        <f t="shared" si="38"/>
        <v>1.2654783824655316</v>
      </c>
      <c r="BE118" s="34">
        <f t="shared" si="38"/>
        <v>0</v>
      </c>
      <c r="BF118" s="34">
        <f t="shared" si="38"/>
        <v>0</v>
      </c>
      <c r="BG118" s="34">
        <f t="shared" si="38"/>
        <v>0</v>
      </c>
      <c r="BH118" s="34">
        <f t="shared" si="38"/>
        <v>0.92536899088511548</v>
      </c>
      <c r="BI118" s="34">
        <f t="shared" si="38"/>
        <v>0</v>
      </c>
      <c r="BJ118" s="34">
        <f t="shared" si="38"/>
        <v>0</v>
      </c>
      <c r="BK118" s="34">
        <f>R118*100000/AO118</f>
        <v>2.0064205457463884</v>
      </c>
      <c r="BL118" s="34">
        <f t="shared" si="39"/>
        <v>0</v>
      </c>
      <c r="BM118" s="34">
        <f t="shared" si="39"/>
        <v>0</v>
      </c>
      <c r="BN118" s="34">
        <f t="shared" si="39"/>
        <v>0</v>
      </c>
    </row>
    <row r="119" spans="1:86" x14ac:dyDescent="0.25">
      <c r="A119" s="20" t="s">
        <v>50</v>
      </c>
      <c r="B119" s="30">
        <f t="shared" si="33"/>
        <v>10</v>
      </c>
      <c r="C119" s="30"/>
      <c r="D119" s="30"/>
      <c r="E119" s="30"/>
      <c r="F119" s="30"/>
      <c r="G119" s="30"/>
      <c r="H119" s="30"/>
      <c r="I119" s="30"/>
      <c r="J119" s="30"/>
      <c r="K119" s="30">
        <v>5</v>
      </c>
      <c r="L119" s="30"/>
      <c r="M119" s="30"/>
      <c r="N119" s="30"/>
      <c r="O119" s="30">
        <v>1</v>
      </c>
      <c r="P119" s="30"/>
      <c r="Q119" s="30"/>
      <c r="R119" s="30">
        <v>4</v>
      </c>
      <c r="S119" s="30"/>
      <c r="T119" s="30"/>
      <c r="U119" s="30"/>
      <c r="W119" s="45"/>
      <c r="X119" s="37" t="s">
        <v>50</v>
      </c>
      <c r="Y119" s="42">
        <f t="shared" si="36"/>
        <v>731230</v>
      </c>
      <c r="Z119" s="42">
        <v>94140</v>
      </c>
      <c r="AA119" s="42">
        <v>29369</v>
      </c>
      <c r="AB119" s="42">
        <v>25493</v>
      </c>
      <c r="AC119" s="42">
        <v>14155</v>
      </c>
      <c r="AD119" s="42">
        <v>19468</v>
      </c>
      <c r="AE119" s="42">
        <v>12176</v>
      </c>
      <c r="AF119" s="42">
        <v>68897</v>
      </c>
      <c r="AG119" s="42">
        <v>37360</v>
      </c>
      <c r="AH119" s="42">
        <v>119659</v>
      </c>
      <c r="AI119" s="42">
        <v>64088</v>
      </c>
      <c r="AJ119" s="42">
        <v>19477</v>
      </c>
      <c r="AK119" s="42">
        <v>68125</v>
      </c>
      <c r="AL119" s="42">
        <v>85670</v>
      </c>
      <c r="AM119" s="42">
        <v>15047</v>
      </c>
      <c r="AN119" s="42">
        <v>12267</v>
      </c>
      <c r="AO119" s="42">
        <v>38611</v>
      </c>
      <c r="AP119" s="42">
        <v>6057</v>
      </c>
      <c r="AQ119" s="42">
        <v>586</v>
      </c>
      <c r="AR119" s="42">
        <v>585</v>
      </c>
      <c r="AT119" s="27" t="s">
        <v>50</v>
      </c>
      <c r="AU119" s="34">
        <f t="shared" si="37"/>
        <v>1.3675587708381767</v>
      </c>
      <c r="AV119" s="34">
        <f t="shared" si="38"/>
        <v>0</v>
      </c>
      <c r="AW119" s="34">
        <f t="shared" si="38"/>
        <v>0</v>
      </c>
      <c r="AX119" s="34">
        <f t="shared" si="38"/>
        <v>0</v>
      </c>
      <c r="AY119" s="34">
        <f t="shared" si="38"/>
        <v>0</v>
      </c>
      <c r="AZ119" s="34">
        <f t="shared" si="38"/>
        <v>0</v>
      </c>
      <c r="BA119" s="34">
        <f t="shared" si="38"/>
        <v>0</v>
      </c>
      <c r="BB119" s="34">
        <f t="shared" si="38"/>
        <v>0</v>
      </c>
      <c r="BC119" s="34">
        <f t="shared" si="38"/>
        <v>0</v>
      </c>
      <c r="BD119" s="34">
        <f t="shared" si="38"/>
        <v>4.1785406864506642</v>
      </c>
      <c r="BE119" s="34">
        <f t="shared" si="38"/>
        <v>0</v>
      </c>
      <c r="BF119" s="34">
        <f t="shared" si="38"/>
        <v>0</v>
      </c>
      <c r="BG119" s="34">
        <f t="shared" si="38"/>
        <v>0</v>
      </c>
      <c r="BH119" s="34">
        <f t="shared" si="38"/>
        <v>1.1672697560406209</v>
      </c>
      <c r="BI119" s="34">
        <f t="shared" si="38"/>
        <v>0</v>
      </c>
      <c r="BJ119" s="34">
        <f t="shared" si="38"/>
        <v>0</v>
      </c>
      <c r="BK119" s="34">
        <f>R119*100000/AO119</f>
        <v>10.359742042423143</v>
      </c>
      <c r="BL119" s="34">
        <f t="shared" si="39"/>
        <v>0</v>
      </c>
      <c r="BM119" s="34">
        <f t="shared" si="39"/>
        <v>0</v>
      </c>
      <c r="BN119" s="34">
        <f t="shared" si="39"/>
        <v>0</v>
      </c>
    </row>
    <row r="120" spans="1:86" x14ac:dyDescent="0.25">
      <c r="A120" s="19" t="s">
        <v>23</v>
      </c>
      <c r="B120" s="32">
        <f t="shared" ref="B120:U120" si="40">SUM(B101:B119)</f>
        <v>535</v>
      </c>
      <c r="C120" s="32">
        <f t="shared" si="40"/>
        <v>102</v>
      </c>
      <c r="D120" s="32">
        <f t="shared" si="40"/>
        <v>11</v>
      </c>
      <c r="E120" s="32">
        <f t="shared" si="40"/>
        <v>12</v>
      </c>
      <c r="F120" s="32">
        <f t="shared" si="40"/>
        <v>15</v>
      </c>
      <c r="G120" s="32">
        <f t="shared" si="40"/>
        <v>15</v>
      </c>
      <c r="H120" s="32">
        <f t="shared" si="40"/>
        <v>20</v>
      </c>
      <c r="I120" s="32">
        <f t="shared" si="40"/>
        <v>19</v>
      </c>
      <c r="J120" s="32">
        <f t="shared" si="40"/>
        <v>15</v>
      </c>
      <c r="K120" s="32">
        <f t="shared" si="40"/>
        <v>87</v>
      </c>
      <c r="L120" s="32">
        <f t="shared" si="40"/>
        <v>58</v>
      </c>
      <c r="M120" s="32">
        <f t="shared" si="40"/>
        <v>17</v>
      </c>
      <c r="N120" s="32">
        <f t="shared" si="40"/>
        <v>33</v>
      </c>
      <c r="O120" s="32">
        <f t="shared" si="40"/>
        <v>47</v>
      </c>
      <c r="P120" s="32">
        <f t="shared" si="40"/>
        <v>8</v>
      </c>
      <c r="Q120" s="32">
        <f t="shared" si="40"/>
        <v>9</v>
      </c>
      <c r="R120" s="32">
        <f t="shared" si="40"/>
        <v>64</v>
      </c>
      <c r="S120" s="32">
        <f t="shared" si="40"/>
        <v>3</v>
      </c>
      <c r="T120" s="32">
        <f t="shared" si="40"/>
        <v>0</v>
      </c>
      <c r="U120" s="32">
        <f t="shared" si="40"/>
        <v>0</v>
      </c>
      <c r="V120" s="5"/>
      <c r="W120" s="45"/>
      <c r="X120" s="37" t="s">
        <v>51</v>
      </c>
      <c r="Y120" s="39">
        <f>SUM(Y101:Y119)</f>
        <v>42196225</v>
      </c>
      <c r="Z120" s="39">
        <v>7544161</v>
      </c>
      <c r="AA120" s="39">
        <v>1231370</v>
      </c>
      <c r="AB120" s="39">
        <v>1062195</v>
      </c>
      <c r="AC120" s="39">
        <v>898643</v>
      </c>
      <c r="AD120" s="39">
        <v>1779470</v>
      </c>
      <c r="AE120" s="39">
        <v>544886</v>
      </c>
      <c r="AF120" s="39">
        <v>2467431</v>
      </c>
      <c r="AG120" s="39">
        <v>1814957</v>
      </c>
      <c r="AH120" s="39">
        <v>6639072</v>
      </c>
      <c r="AI120" s="39">
        <v>4381643</v>
      </c>
      <c r="AJ120" s="39">
        <v>1062403</v>
      </c>
      <c r="AK120" s="39">
        <v>2707282</v>
      </c>
      <c r="AL120" s="39">
        <v>5708434</v>
      </c>
      <c r="AM120" s="39">
        <v>1260716</v>
      </c>
      <c r="AN120" s="39">
        <v>572462</v>
      </c>
      <c r="AO120" s="39">
        <v>2097324</v>
      </c>
      <c r="AP120" s="39">
        <v>287653</v>
      </c>
      <c r="AQ120" s="39">
        <v>71156</v>
      </c>
      <c r="AR120" s="39">
        <v>64967</v>
      </c>
      <c r="AT120" s="29" t="s">
        <v>23</v>
      </c>
      <c r="AU120" s="35">
        <f t="shared" si="37"/>
        <v>1.2678859305542143</v>
      </c>
      <c r="AV120" s="35">
        <f t="shared" si="38"/>
        <v>1.3520390140136194</v>
      </c>
      <c r="AW120" s="35">
        <f t="shared" si="38"/>
        <v>0.89331395112760581</v>
      </c>
      <c r="AX120" s="35">
        <f t="shared" si="38"/>
        <v>1.1297360654117181</v>
      </c>
      <c r="AY120" s="35">
        <f t="shared" si="38"/>
        <v>1.6691834243409229</v>
      </c>
      <c r="AZ120" s="35">
        <f t="shared" si="38"/>
        <v>0.84294761923494077</v>
      </c>
      <c r="BA120" s="35">
        <f t="shared" si="38"/>
        <v>3.6704925433943982</v>
      </c>
      <c r="BB120" s="35">
        <f t="shared" si="38"/>
        <v>0.77003166451260441</v>
      </c>
      <c r="BC120" s="35">
        <f t="shared" si="38"/>
        <v>0.82646586117467247</v>
      </c>
      <c r="BD120" s="35">
        <f t="shared" si="38"/>
        <v>1.3104241074656218</v>
      </c>
      <c r="BE120" s="35">
        <f t="shared" si="38"/>
        <v>1.3237043729943312</v>
      </c>
      <c r="BF120" s="35">
        <f t="shared" si="38"/>
        <v>1.6001460839248383</v>
      </c>
      <c r="BG120" s="35">
        <f t="shared" si="38"/>
        <v>1.2189347101631822</v>
      </c>
      <c r="BH120" s="35">
        <f t="shared" si="38"/>
        <v>0.8233431445471735</v>
      </c>
      <c r="BI120" s="35">
        <f t="shared" si="38"/>
        <v>0.634560043657731</v>
      </c>
      <c r="BJ120" s="35">
        <f t="shared" si="38"/>
        <v>1.5721567545094697</v>
      </c>
      <c r="BK120" s="35">
        <f>R120*100000/AO120</f>
        <v>3.0515075400844123</v>
      </c>
      <c r="BL120" s="35">
        <f t="shared" si="39"/>
        <v>1.0429232443256284</v>
      </c>
      <c r="BM120" s="35">
        <f t="shared" si="39"/>
        <v>0</v>
      </c>
      <c r="BN120" s="35">
        <f t="shared" si="39"/>
        <v>0</v>
      </c>
    </row>
    <row r="121" spans="1:86" x14ac:dyDescent="0.25">
      <c r="A121" s="22" t="s">
        <v>26</v>
      </c>
      <c r="B121" s="10">
        <f>C121+D121+E121+F121+G121+K121+T121+J121+H121+I121+M121+N121+O121+P121+Q121+R121+S121+L121+U121</f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/>
      <c r="V121" s="9"/>
    </row>
    <row r="122" spans="1:86" s="11" customFormat="1" x14ac:dyDescent="0.25">
      <c r="A122" s="2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48"/>
      <c r="X122" s="18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</row>
    <row r="123" spans="1:86" x14ac:dyDescent="0.25">
      <c r="A123" s="31" t="s">
        <v>63</v>
      </c>
      <c r="AT123" s="36" t="s">
        <v>64</v>
      </c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</row>
    <row r="124" spans="1:86" ht="21" customHeight="1" x14ac:dyDescent="0.25">
      <c r="A124" s="19" t="s">
        <v>31</v>
      </c>
      <c r="B124" s="12" t="s">
        <v>1</v>
      </c>
      <c r="C124" s="12" t="s">
        <v>2</v>
      </c>
      <c r="D124" s="12" t="s">
        <v>3</v>
      </c>
      <c r="E124" s="12" t="s">
        <v>52</v>
      </c>
      <c r="F124" s="12" t="s">
        <v>53</v>
      </c>
      <c r="G124" s="12" t="s">
        <v>4</v>
      </c>
      <c r="H124" s="12" t="s">
        <v>7</v>
      </c>
      <c r="I124" s="12" t="s">
        <v>54</v>
      </c>
      <c r="J124" s="12" t="s">
        <v>55</v>
      </c>
      <c r="K124" s="12" t="s">
        <v>5</v>
      </c>
      <c r="L124" s="12" t="s">
        <v>56</v>
      </c>
      <c r="M124" s="12" t="s">
        <v>8</v>
      </c>
      <c r="N124" s="12" t="s">
        <v>9</v>
      </c>
      <c r="O124" s="12" t="s">
        <v>57</v>
      </c>
      <c r="P124" s="12" t="s">
        <v>58</v>
      </c>
      <c r="Q124" s="12" t="s">
        <v>59</v>
      </c>
      <c r="R124" s="12" t="s">
        <v>60</v>
      </c>
      <c r="S124" s="12" t="s">
        <v>61</v>
      </c>
      <c r="T124" s="12" t="s">
        <v>6</v>
      </c>
      <c r="U124" s="12" t="s">
        <v>28</v>
      </c>
      <c r="W124" s="44" t="str">
        <f>A124</f>
        <v>AÑO 2004</v>
      </c>
      <c r="X124" s="38" t="s">
        <v>62</v>
      </c>
      <c r="Y124" s="24" t="s">
        <v>51</v>
      </c>
      <c r="Z124" s="24" t="s">
        <v>2</v>
      </c>
      <c r="AA124" s="24" t="s">
        <v>3</v>
      </c>
      <c r="AB124" s="24" t="s">
        <v>52</v>
      </c>
      <c r="AC124" s="24" t="s">
        <v>53</v>
      </c>
      <c r="AD124" s="24" t="s">
        <v>4</v>
      </c>
      <c r="AE124" s="24" t="s">
        <v>7</v>
      </c>
      <c r="AF124" s="24" t="s">
        <v>54</v>
      </c>
      <c r="AG124" s="24" t="s">
        <v>55</v>
      </c>
      <c r="AH124" s="24" t="s">
        <v>5</v>
      </c>
      <c r="AI124" s="24" t="s">
        <v>56</v>
      </c>
      <c r="AJ124" s="24" t="s">
        <v>8</v>
      </c>
      <c r="AK124" s="24" t="s">
        <v>9</v>
      </c>
      <c r="AL124" s="24" t="s">
        <v>57</v>
      </c>
      <c r="AM124" s="24" t="s">
        <v>58</v>
      </c>
      <c r="AN124" s="24" t="s">
        <v>59</v>
      </c>
      <c r="AO124" s="24" t="s">
        <v>60</v>
      </c>
      <c r="AP124" s="24" t="s">
        <v>61</v>
      </c>
      <c r="AQ124" s="24" t="s">
        <v>6</v>
      </c>
      <c r="AR124" s="24" t="s">
        <v>28</v>
      </c>
      <c r="AT124" s="25" t="str">
        <f>W124</f>
        <v>AÑO 2004</v>
      </c>
      <c r="AU124" s="26" t="s">
        <v>1</v>
      </c>
      <c r="AV124" s="26" t="s">
        <v>2</v>
      </c>
      <c r="AW124" s="26" t="s">
        <v>3</v>
      </c>
      <c r="AX124" s="26" t="s">
        <v>52</v>
      </c>
      <c r="AY124" s="26" t="s">
        <v>53</v>
      </c>
      <c r="AZ124" s="26" t="s">
        <v>4</v>
      </c>
      <c r="BA124" s="26" t="s">
        <v>7</v>
      </c>
      <c r="BB124" s="26" t="s">
        <v>54</v>
      </c>
      <c r="BC124" s="26" t="s">
        <v>55</v>
      </c>
      <c r="BD124" s="26" t="s">
        <v>5</v>
      </c>
      <c r="BE124" s="26" t="s">
        <v>56</v>
      </c>
      <c r="BF124" s="26" t="s">
        <v>8</v>
      </c>
      <c r="BG124" s="26" t="s">
        <v>9</v>
      </c>
      <c r="BH124" s="26" t="s">
        <v>57</v>
      </c>
      <c r="BI124" s="26" t="s">
        <v>58</v>
      </c>
      <c r="BJ124" s="26" t="s">
        <v>59</v>
      </c>
      <c r="BK124" s="26" t="s">
        <v>60</v>
      </c>
      <c r="BL124" s="26" t="s">
        <v>61</v>
      </c>
      <c r="BM124" s="26" t="s">
        <v>6</v>
      </c>
      <c r="BN124" s="26" t="s">
        <v>28</v>
      </c>
    </row>
    <row r="125" spans="1:86" x14ac:dyDescent="0.25">
      <c r="A125" s="20" t="s">
        <v>45</v>
      </c>
      <c r="B125" s="30">
        <f t="shared" ref="B125:B143" si="41">C125+D125+E125+F125+G125+K125+T125+J125+H125+I125+M125+N125+O125+P125+Q125+R125+S125+L125+U125</f>
        <v>117</v>
      </c>
      <c r="C125" s="30">
        <v>32</v>
      </c>
      <c r="D125" s="30">
        <v>2</v>
      </c>
      <c r="E125" s="30">
        <v>2</v>
      </c>
      <c r="F125" s="30">
        <v>3</v>
      </c>
      <c r="G125" s="30">
        <v>1</v>
      </c>
      <c r="H125" s="30">
        <v>2</v>
      </c>
      <c r="I125" s="30">
        <v>4</v>
      </c>
      <c r="J125" s="30">
        <v>1</v>
      </c>
      <c r="K125" s="30">
        <v>18</v>
      </c>
      <c r="L125" s="30">
        <v>6</v>
      </c>
      <c r="M125" s="30">
        <v>2</v>
      </c>
      <c r="N125" s="30">
        <v>11</v>
      </c>
      <c r="O125" s="30">
        <v>16</v>
      </c>
      <c r="P125" s="30">
        <v>5</v>
      </c>
      <c r="Q125" s="30">
        <v>4</v>
      </c>
      <c r="R125" s="30">
        <v>7</v>
      </c>
      <c r="S125" s="30">
        <v>1</v>
      </c>
      <c r="T125" s="30"/>
      <c r="U125" s="30"/>
      <c r="X125" s="37" t="s">
        <v>45</v>
      </c>
      <c r="Y125" s="42">
        <f>SUM(Z125:AR125)</f>
        <v>442766</v>
      </c>
      <c r="Z125" s="42">
        <v>85539</v>
      </c>
      <c r="AA125" s="42">
        <v>11202</v>
      </c>
      <c r="AB125" s="42">
        <v>7054</v>
      </c>
      <c r="AC125" s="42">
        <v>10537</v>
      </c>
      <c r="AD125" s="42">
        <v>19234</v>
      </c>
      <c r="AE125" s="42">
        <v>4870</v>
      </c>
      <c r="AF125" s="42">
        <v>18900</v>
      </c>
      <c r="AG125" s="42">
        <v>18293</v>
      </c>
      <c r="AH125" s="42">
        <v>74778</v>
      </c>
      <c r="AI125" s="42">
        <v>47343</v>
      </c>
      <c r="AJ125" s="42">
        <v>9861</v>
      </c>
      <c r="AK125" s="42">
        <v>20358</v>
      </c>
      <c r="AL125" s="42">
        <v>67993</v>
      </c>
      <c r="AM125" s="42">
        <v>16249</v>
      </c>
      <c r="AN125" s="42">
        <v>6243</v>
      </c>
      <c r="AO125" s="42">
        <v>19318</v>
      </c>
      <c r="AP125" s="42">
        <v>2925</v>
      </c>
      <c r="AQ125" s="42">
        <v>1055</v>
      </c>
      <c r="AR125" s="42">
        <v>1014</v>
      </c>
      <c r="AT125" s="27" t="s">
        <v>45</v>
      </c>
      <c r="AU125" s="34">
        <f>B125*100000/Y125</f>
        <v>26.424793231639285</v>
      </c>
      <c r="AV125" s="34">
        <f t="shared" ref="AV125:BK140" si="42">C125*100000/Z125</f>
        <v>37.409836448871275</v>
      </c>
      <c r="AW125" s="34">
        <f t="shared" si="42"/>
        <v>17.853954650955188</v>
      </c>
      <c r="AX125" s="34">
        <f t="shared" si="42"/>
        <v>28.352707683583784</v>
      </c>
      <c r="AY125" s="34">
        <f t="shared" si="42"/>
        <v>28.471101831640883</v>
      </c>
      <c r="AZ125" s="34">
        <f t="shared" si="42"/>
        <v>5.199126546740148</v>
      </c>
      <c r="BA125" s="34">
        <f t="shared" si="42"/>
        <v>41.067761806981522</v>
      </c>
      <c r="BB125" s="34">
        <f t="shared" si="42"/>
        <v>21.164021164021165</v>
      </c>
      <c r="BC125" s="34">
        <f t="shared" si="42"/>
        <v>5.466571912753512</v>
      </c>
      <c r="BD125" s="34">
        <f t="shared" si="42"/>
        <v>24.07125090267191</v>
      </c>
      <c r="BE125" s="34">
        <f t="shared" si="42"/>
        <v>12.673468094544072</v>
      </c>
      <c r="BF125" s="34">
        <f t="shared" si="42"/>
        <v>20.281918669506137</v>
      </c>
      <c r="BG125" s="34">
        <f t="shared" si="42"/>
        <v>54.032812653502312</v>
      </c>
      <c r="BH125" s="34">
        <f t="shared" si="42"/>
        <v>23.531834159398763</v>
      </c>
      <c r="BI125" s="34">
        <f t="shared" si="42"/>
        <v>30.771124376884732</v>
      </c>
      <c r="BJ125" s="34">
        <f t="shared" si="42"/>
        <v>64.071760371616207</v>
      </c>
      <c r="BK125" s="34">
        <f t="shared" si="42"/>
        <v>36.235635158919145</v>
      </c>
      <c r="BL125" s="34">
        <f t="shared" ref="BL125:BN140" si="43">S125*100000/AP125</f>
        <v>34.188034188034187</v>
      </c>
      <c r="BM125" s="34">
        <f t="shared" si="43"/>
        <v>0</v>
      </c>
      <c r="BN125" s="34">
        <f t="shared" si="43"/>
        <v>0</v>
      </c>
    </row>
    <row r="126" spans="1:86" x14ac:dyDescent="0.25">
      <c r="A126" s="20" t="s">
        <v>46</v>
      </c>
      <c r="B126" s="30">
        <f t="shared" si="41"/>
        <v>130</v>
      </c>
      <c r="C126" s="30">
        <v>30</v>
      </c>
      <c r="D126" s="30">
        <v>1</v>
      </c>
      <c r="E126" s="30">
        <v>2</v>
      </c>
      <c r="F126" s="30">
        <v>4</v>
      </c>
      <c r="G126" s="30">
        <v>4</v>
      </c>
      <c r="H126" s="30">
        <v>6</v>
      </c>
      <c r="I126" s="30">
        <v>5</v>
      </c>
      <c r="J126" s="30">
        <v>3</v>
      </c>
      <c r="K126" s="30">
        <v>22</v>
      </c>
      <c r="L126" s="30">
        <v>8</v>
      </c>
      <c r="M126" s="30">
        <v>1</v>
      </c>
      <c r="N126" s="30">
        <v>9</v>
      </c>
      <c r="O126" s="30">
        <v>11</v>
      </c>
      <c r="P126" s="30">
        <v>6</v>
      </c>
      <c r="Q126" s="30">
        <v>1</v>
      </c>
      <c r="R126" s="30">
        <v>17</v>
      </c>
      <c r="S126" s="30"/>
      <c r="T126" s="30"/>
      <c r="U126" s="30"/>
      <c r="W126" s="45"/>
      <c r="X126" s="37" t="s">
        <v>46</v>
      </c>
      <c r="Y126" s="42">
        <f t="shared" ref="Y126:Y143" si="44">SUM(Z126:AR126)</f>
        <v>1696743</v>
      </c>
      <c r="Z126" s="42">
        <v>338106</v>
      </c>
      <c r="AA126" s="42">
        <v>43029</v>
      </c>
      <c r="AB126" s="42">
        <v>27834</v>
      </c>
      <c r="AC126" s="42">
        <v>40306</v>
      </c>
      <c r="AD126" s="42">
        <v>80403</v>
      </c>
      <c r="AE126" s="42">
        <v>18314</v>
      </c>
      <c r="AF126" s="42">
        <v>74037</v>
      </c>
      <c r="AG126" s="42">
        <v>73332</v>
      </c>
      <c r="AH126" s="42">
        <v>276488</v>
      </c>
      <c r="AI126" s="42">
        <v>180820</v>
      </c>
      <c r="AJ126" s="42">
        <v>40772</v>
      </c>
      <c r="AK126" s="42">
        <v>79895</v>
      </c>
      <c r="AL126" s="42">
        <v>245906</v>
      </c>
      <c r="AM126" s="42">
        <v>62211</v>
      </c>
      <c r="AN126" s="42">
        <v>23452</v>
      </c>
      <c r="AO126" s="42">
        <v>73010</v>
      </c>
      <c r="AP126" s="42">
        <v>10701</v>
      </c>
      <c r="AQ126" s="42">
        <v>4013</v>
      </c>
      <c r="AR126" s="42">
        <v>4114</v>
      </c>
      <c r="AT126" s="27" t="s">
        <v>46</v>
      </c>
      <c r="AU126" s="34">
        <f t="shared" ref="AU126:AU144" si="45">B126*100000/Y126</f>
        <v>7.6617378117958941</v>
      </c>
      <c r="AV126" s="34">
        <f t="shared" si="42"/>
        <v>8.87295700165037</v>
      </c>
      <c r="AW126" s="34">
        <f t="shared" si="42"/>
        <v>2.3240140370447837</v>
      </c>
      <c r="AX126" s="34">
        <f t="shared" si="42"/>
        <v>7.1854566357692029</v>
      </c>
      <c r="AY126" s="34">
        <f t="shared" si="42"/>
        <v>9.9240807820175654</v>
      </c>
      <c r="AZ126" s="34">
        <f t="shared" si="42"/>
        <v>4.9749387460666892</v>
      </c>
      <c r="BA126" s="34">
        <f t="shared" si="42"/>
        <v>32.761821557278587</v>
      </c>
      <c r="BB126" s="34">
        <f t="shared" si="42"/>
        <v>6.7533800667233947</v>
      </c>
      <c r="BC126" s="34">
        <f t="shared" si="42"/>
        <v>4.0909834724267711</v>
      </c>
      <c r="BD126" s="34">
        <f t="shared" si="42"/>
        <v>7.9569456902288707</v>
      </c>
      <c r="BE126" s="34">
        <f t="shared" si="42"/>
        <v>4.4242893485233932</v>
      </c>
      <c r="BF126" s="34">
        <f t="shared" si="42"/>
        <v>2.4526635926616307</v>
      </c>
      <c r="BG126" s="34">
        <f t="shared" si="42"/>
        <v>11.264785030352337</v>
      </c>
      <c r="BH126" s="34">
        <f t="shared" si="42"/>
        <v>4.4732540076289311</v>
      </c>
      <c r="BI126" s="34">
        <f t="shared" si="42"/>
        <v>9.6445966147465878</v>
      </c>
      <c r="BJ126" s="34">
        <f t="shared" si="42"/>
        <v>4.2640286542725567</v>
      </c>
      <c r="BK126" s="34">
        <f t="shared" si="42"/>
        <v>23.284481577866046</v>
      </c>
      <c r="BL126" s="34">
        <f t="shared" si="43"/>
        <v>0</v>
      </c>
      <c r="BM126" s="34">
        <f t="shared" si="43"/>
        <v>0</v>
      </c>
      <c r="BN126" s="34">
        <f t="shared" si="43"/>
        <v>0</v>
      </c>
    </row>
    <row r="127" spans="1:86" x14ac:dyDescent="0.25">
      <c r="A127" s="20" t="s">
        <v>47</v>
      </c>
      <c r="B127" s="30">
        <f t="shared" si="41"/>
        <v>48</v>
      </c>
      <c r="C127" s="30">
        <v>9</v>
      </c>
      <c r="D127" s="30"/>
      <c r="E127" s="30">
        <v>1</v>
      </c>
      <c r="F127" s="30">
        <v>3</v>
      </c>
      <c r="G127" s="30">
        <v>2</v>
      </c>
      <c r="H127" s="30">
        <v>5</v>
      </c>
      <c r="I127" s="30"/>
      <c r="J127" s="30">
        <v>2</v>
      </c>
      <c r="K127" s="30">
        <v>7</v>
      </c>
      <c r="L127" s="30">
        <v>2</v>
      </c>
      <c r="M127" s="30"/>
      <c r="N127" s="30">
        <v>3</v>
      </c>
      <c r="O127" s="30">
        <v>3</v>
      </c>
      <c r="P127" s="30">
        <v>2</v>
      </c>
      <c r="Q127" s="30">
        <v>2</v>
      </c>
      <c r="R127" s="30">
        <v>7</v>
      </c>
      <c r="S127" s="30"/>
      <c r="T127" s="30"/>
      <c r="U127" s="30"/>
      <c r="W127" s="45"/>
      <c r="X127" s="37" t="s">
        <v>47</v>
      </c>
      <c r="Y127" s="42">
        <f t="shared" si="44"/>
        <v>1957878</v>
      </c>
      <c r="Z127" s="42">
        <v>406580</v>
      </c>
      <c r="AA127" s="42">
        <v>51204</v>
      </c>
      <c r="AB127" s="42">
        <v>33240</v>
      </c>
      <c r="AC127" s="42">
        <v>44777</v>
      </c>
      <c r="AD127" s="42">
        <v>91715</v>
      </c>
      <c r="AE127" s="42">
        <v>20598</v>
      </c>
      <c r="AF127" s="42">
        <v>92143</v>
      </c>
      <c r="AG127" s="42">
        <v>92738</v>
      </c>
      <c r="AH127" s="42">
        <v>302923</v>
      </c>
      <c r="AI127" s="42">
        <v>207993</v>
      </c>
      <c r="AJ127" s="42">
        <v>52984</v>
      </c>
      <c r="AK127" s="42">
        <v>97035</v>
      </c>
      <c r="AL127" s="42">
        <v>262911</v>
      </c>
      <c r="AM127" s="42">
        <v>70827</v>
      </c>
      <c r="AN127" s="42">
        <v>26977</v>
      </c>
      <c r="AO127" s="42">
        <v>81347</v>
      </c>
      <c r="AP127" s="42">
        <v>12411</v>
      </c>
      <c r="AQ127" s="42">
        <v>4690</v>
      </c>
      <c r="AR127" s="42">
        <v>4785</v>
      </c>
      <c r="AT127" s="27" t="s">
        <v>47</v>
      </c>
      <c r="AU127" s="34">
        <f t="shared" si="45"/>
        <v>2.4516338607410675</v>
      </c>
      <c r="AV127" s="34">
        <f t="shared" si="42"/>
        <v>2.2135865020414185</v>
      </c>
      <c r="AW127" s="34">
        <f t="shared" si="42"/>
        <v>0</v>
      </c>
      <c r="AX127" s="34">
        <f t="shared" si="42"/>
        <v>3.0084235860409145</v>
      </c>
      <c r="AY127" s="34">
        <f t="shared" si="42"/>
        <v>6.6998682359246935</v>
      </c>
      <c r="AZ127" s="34">
        <f t="shared" si="42"/>
        <v>2.1806683748568938</v>
      </c>
      <c r="BA127" s="34">
        <f t="shared" si="42"/>
        <v>24.274201378774638</v>
      </c>
      <c r="BB127" s="34">
        <f t="shared" si="42"/>
        <v>0</v>
      </c>
      <c r="BC127" s="34">
        <f t="shared" si="42"/>
        <v>2.1566132545450625</v>
      </c>
      <c r="BD127" s="34">
        <f t="shared" si="42"/>
        <v>2.3108182607461303</v>
      </c>
      <c r="BE127" s="34">
        <f t="shared" si="42"/>
        <v>0.96157082209497435</v>
      </c>
      <c r="BF127" s="34">
        <f t="shared" si="42"/>
        <v>0</v>
      </c>
      <c r="BG127" s="34">
        <f t="shared" si="42"/>
        <v>3.0916679548616477</v>
      </c>
      <c r="BH127" s="34">
        <f t="shared" si="42"/>
        <v>1.1410705523922544</v>
      </c>
      <c r="BI127" s="34">
        <f t="shared" si="42"/>
        <v>2.8237818910867323</v>
      </c>
      <c r="BJ127" s="34">
        <f t="shared" si="42"/>
        <v>7.4137228009044742</v>
      </c>
      <c r="BK127" s="34">
        <f t="shared" si="42"/>
        <v>8.6051114361930985</v>
      </c>
      <c r="BL127" s="34">
        <f t="shared" si="43"/>
        <v>0</v>
      </c>
      <c r="BM127" s="34">
        <f t="shared" si="43"/>
        <v>0</v>
      </c>
      <c r="BN127" s="34">
        <f t="shared" si="43"/>
        <v>0</v>
      </c>
    </row>
    <row r="128" spans="1:86" x14ac:dyDescent="0.25">
      <c r="A128" s="20" t="s">
        <v>10</v>
      </c>
      <c r="B128" s="30">
        <f t="shared" si="41"/>
        <v>19</v>
      </c>
      <c r="C128" s="30">
        <v>3</v>
      </c>
      <c r="D128" s="30"/>
      <c r="E128" s="30"/>
      <c r="F128" s="30"/>
      <c r="G128" s="30"/>
      <c r="H128" s="30">
        <v>2</v>
      </c>
      <c r="I128" s="30"/>
      <c r="J128" s="30">
        <v>1</v>
      </c>
      <c r="K128" s="30">
        <v>4</v>
      </c>
      <c r="L128" s="30">
        <v>4</v>
      </c>
      <c r="M128" s="30"/>
      <c r="N128" s="30">
        <v>2</v>
      </c>
      <c r="O128" s="30"/>
      <c r="P128" s="30"/>
      <c r="Q128" s="30"/>
      <c r="R128" s="30">
        <v>3</v>
      </c>
      <c r="S128" s="30"/>
      <c r="T128" s="30"/>
      <c r="U128" s="30"/>
      <c r="W128" s="45"/>
      <c r="X128" s="37" t="s">
        <v>10</v>
      </c>
      <c r="Y128" s="42">
        <f t="shared" si="44"/>
        <v>2105809</v>
      </c>
      <c r="Z128" s="42">
        <v>456849</v>
      </c>
      <c r="AA128" s="42">
        <v>53605</v>
      </c>
      <c r="AB128" s="42">
        <v>37968</v>
      </c>
      <c r="AC128" s="42">
        <v>46879</v>
      </c>
      <c r="AD128" s="42">
        <v>99247</v>
      </c>
      <c r="AE128" s="42">
        <v>23076</v>
      </c>
      <c r="AF128" s="42">
        <v>105214</v>
      </c>
      <c r="AG128" s="42">
        <v>103651</v>
      </c>
      <c r="AH128" s="42">
        <v>304399</v>
      </c>
      <c r="AI128" s="42">
        <v>222150</v>
      </c>
      <c r="AJ128" s="42">
        <v>62427</v>
      </c>
      <c r="AK128" s="42">
        <v>114833</v>
      </c>
      <c r="AL128" s="42">
        <v>270773</v>
      </c>
      <c r="AM128" s="42">
        <v>74722</v>
      </c>
      <c r="AN128" s="42">
        <v>25957</v>
      </c>
      <c r="AO128" s="42">
        <v>81437</v>
      </c>
      <c r="AP128" s="42">
        <v>12972</v>
      </c>
      <c r="AQ128" s="42">
        <v>4876</v>
      </c>
      <c r="AR128" s="42">
        <v>4774</v>
      </c>
      <c r="AT128" s="28" t="s">
        <v>10</v>
      </c>
      <c r="AU128" s="34">
        <f t="shared" si="45"/>
        <v>0.90226606496600592</v>
      </c>
      <c r="AV128" s="34">
        <f t="shared" si="42"/>
        <v>0.65667211704523809</v>
      </c>
      <c r="AW128" s="34">
        <f t="shared" si="42"/>
        <v>0</v>
      </c>
      <c r="AX128" s="34">
        <f t="shared" si="42"/>
        <v>0</v>
      </c>
      <c r="AY128" s="34">
        <f t="shared" si="42"/>
        <v>0</v>
      </c>
      <c r="AZ128" s="34">
        <f t="shared" si="42"/>
        <v>0</v>
      </c>
      <c r="BA128" s="34">
        <f t="shared" si="42"/>
        <v>8.6670133472005553</v>
      </c>
      <c r="BB128" s="34">
        <f t="shared" si="42"/>
        <v>0</v>
      </c>
      <c r="BC128" s="34">
        <f t="shared" si="42"/>
        <v>0.964776027245275</v>
      </c>
      <c r="BD128" s="34">
        <f t="shared" si="42"/>
        <v>1.3140647636818781</v>
      </c>
      <c r="BE128" s="34">
        <f t="shared" si="42"/>
        <v>1.8005851901868106</v>
      </c>
      <c r="BF128" s="34">
        <f t="shared" si="42"/>
        <v>0</v>
      </c>
      <c r="BG128" s="34">
        <f t="shared" si="42"/>
        <v>1.7416596274590057</v>
      </c>
      <c r="BH128" s="34">
        <f t="shared" si="42"/>
        <v>0</v>
      </c>
      <c r="BI128" s="34">
        <f t="shared" si="42"/>
        <v>0</v>
      </c>
      <c r="BJ128" s="34">
        <f t="shared" si="42"/>
        <v>0</v>
      </c>
      <c r="BK128" s="34">
        <f t="shared" si="42"/>
        <v>3.6838292176774683</v>
      </c>
      <c r="BL128" s="34">
        <f t="shared" si="43"/>
        <v>0</v>
      </c>
      <c r="BM128" s="34">
        <f t="shared" si="43"/>
        <v>0</v>
      </c>
      <c r="BN128" s="34">
        <f t="shared" si="43"/>
        <v>0</v>
      </c>
    </row>
    <row r="129" spans="1:66" x14ac:dyDescent="0.25">
      <c r="A129" s="20" t="s">
        <v>11</v>
      </c>
      <c r="B129" s="30">
        <f t="shared" si="41"/>
        <v>47</v>
      </c>
      <c r="C129" s="30">
        <v>6</v>
      </c>
      <c r="D129" s="30">
        <v>2</v>
      </c>
      <c r="E129" s="30">
        <v>2</v>
      </c>
      <c r="F129" s="30">
        <v>1</v>
      </c>
      <c r="G129" s="30">
        <v>1</v>
      </c>
      <c r="H129" s="30">
        <v>1</v>
      </c>
      <c r="I129" s="30">
        <v>3</v>
      </c>
      <c r="J129" s="30">
        <v>2</v>
      </c>
      <c r="K129" s="30">
        <v>6</v>
      </c>
      <c r="L129" s="30">
        <v>2</v>
      </c>
      <c r="M129" s="30">
        <v>1</v>
      </c>
      <c r="N129" s="30">
        <v>2</v>
      </c>
      <c r="O129" s="30">
        <v>7</v>
      </c>
      <c r="P129" s="30">
        <v>1</v>
      </c>
      <c r="Q129" s="30">
        <v>1</v>
      </c>
      <c r="R129" s="30">
        <v>9</v>
      </c>
      <c r="S129" s="30"/>
      <c r="T129" s="30"/>
      <c r="U129" s="30"/>
      <c r="W129" s="45"/>
      <c r="X129" s="37" t="s">
        <v>11</v>
      </c>
      <c r="Y129" s="42">
        <f t="shared" si="44"/>
        <v>2344117</v>
      </c>
      <c r="Z129" s="42">
        <v>493175</v>
      </c>
      <c r="AA129" s="42">
        <v>60374</v>
      </c>
      <c r="AB129" s="42">
        <v>49296</v>
      </c>
      <c r="AC129" s="42">
        <v>49846</v>
      </c>
      <c r="AD129" s="42">
        <v>109981</v>
      </c>
      <c r="AE129" s="42">
        <v>28117</v>
      </c>
      <c r="AF129" s="42">
        <v>125424</v>
      </c>
      <c r="AG129" s="42">
        <v>110096</v>
      </c>
      <c r="AH129" s="42">
        <v>334699</v>
      </c>
      <c r="AI129" s="42">
        <v>244158</v>
      </c>
      <c r="AJ129" s="42">
        <v>68660</v>
      </c>
      <c r="AK129" s="42">
        <v>138084</v>
      </c>
      <c r="AL129" s="42">
        <v>303246</v>
      </c>
      <c r="AM129" s="42">
        <v>79341</v>
      </c>
      <c r="AN129" s="42">
        <v>28298</v>
      </c>
      <c r="AO129" s="42">
        <v>96646</v>
      </c>
      <c r="AP129" s="42">
        <v>14806</v>
      </c>
      <c r="AQ129" s="42">
        <v>5113</v>
      </c>
      <c r="AR129" s="42">
        <v>4757</v>
      </c>
      <c r="AT129" s="27" t="s">
        <v>11</v>
      </c>
      <c r="AU129" s="34">
        <f t="shared" si="45"/>
        <v>2.0050193740329516</v>
      </c>
      <c r="AV129" s="34">
        <f t="shared" si="42"/>
        <v>1.2166066811983576</v>
      </c>
      <c r="AW129" s="34">
        <f t="shared" si="42"/>
        <v>3.3126842680624109</v>
      </c>
      <c r="AX129" s="34">
        <f t="shared" si="42"/>
        <v>4.0571243102888674</v>
      </c>
      <c r="AY129" s="34">
        <f t="shared" si="42"/>
        <v>2.0061790314167638</v>
      </c>
      <c r="AZ129" s="34">
        <f t="shared" si="42"/>
        <v>0.90924796101144745</v>
      </c>
      <c r="BA129" s="34">
        <f t="shared" si="42"/>
        <v>3.5565672013372693</v>
      </c>
      <c r="BB129" s="34">
        <f t="shared" si="42"/>
        <v>2.391886720244929</v>
      </c>
      <c r="BC129" s="34">
        <f t="shared" si="42"/>
        <v>1.8165964249382358</v>
      </c>
      <c r="BD129" s="34">
        <f t="shared" si="42"/>
        <v>1.7926554904556034</v>
      </c>
      <c r="BE129" s="34">
        <f t="shared" si="42"/>
        <v>0.81914170332325786</v>
      </c>
      <c r="BF129" s="34">
        <f t="shared" si="42"/>
        <v>1.4564520827264782</v>
      </c>
      <c r="BG129" s="34">
        <f t="shared" si="42"/>
        <v>1.4483937313519306</v>
      </c>
      <c r="BH129" s="34">
        <f t="shared" si="42"/>
        <v>2.3083569115503586</v>
      </c>
      <c r="BI129" s="34">
        <f t="shared" si="42"/>
        <v>1.2603824000201662</v>
      </c>
      <c r="BJ129" s="34">
        <f t="shared" si="42"/>
        <v>3.5338186444271682</v>
      </c>
      <c r="BK129" s="34">
        <f t="shared" si="42"/>
        <v>9.3123357407445724</v>
      </c>
      <c r="BL129" s="34">
        <f t="shared" si="43"/>
        <v>0</v>
      </c>
      <c r="BM129" s="34">
        <f t="shared" si="43"/>
        <v>0</v>
      </c>
      <c r="BN129" s="34">
        <f t="shared" si="43"/>
        <v>0</v>
      </c>
    </row>
    <row r="130" spans="1:66" x14ac:dyDescent="0.25">
      <c r="A130" s="20" t="s">
        <v>12</v>
      </c>
      <c r="B130" s="30">
        <f t="shared" si="41"/>
        <v>17</v>
      </c>
      <c r="C130" s="30">
        <v>3</v>
      </c>
      <c r="D130" s="30"/>
      <c r="E130" s="30"/>
      <c r="F130" s="30"/>
      <c r="G130" s="30"/>
      <c r="H130" s="30"/>
      <c r="I130" s="30">
        <v>2</v>
      </c>
      <c r="J130" s="30"/>
      <c r="K130" s="30">
        <v>4</v>
      </c>
      <c r="L130" s="30">
        <v>2</v>
      </c>
      <c r="M130" s="30"/>
      <c r="N130" s="30">
        <v>1</v>
      </c>
      <c r="O130" s="30">
        <v>2</v>
      </c>
      <c r="P130" s="30">
        <v>1</v>
      </c>
      <c r="Q130" s="30"/>
      <c r="R130" s="30">
        <v>2</v>
      </c>
      <c r="S130" s="30"/>
      <c r="T130" s="30"/>
      <c r="U130" s="30"/>
      <c r="W130" s="45"/>
      <c r="X130" s="37" t="s">
        <v>12</v>
      </c>
      <c r="Y130" s="42">
        <f t="shared" si="44"/>
        <v>3011535</v>
      </c>
      <c r="Z130" s="42">
        <v>584806</v>
      </c>
      <c r="AA130" s="42">
        <v>77748</v>
      </c>
      <c r="AB130" s="42">
        <v>67146</v>
      </c>
      <c r="AC130" s="42">
        <v>65310</v>
      </c>
      <c r="AD130" s="42">
        <v>138728</v>
      </c>
      <c r="AE130" s="42">
        <v>37638</v>
      </c>
      <c r="AF130" s="42">
        <v>157700</v>
      </c>
      <c r="AG130" s="42">
        <v>128280</v>
      </c>
      <c r="AH130" s="42">
        <v>455195</v>
      </c>
      <c r="AI130" s="42">
        <v>319511</v>
      </c>
      <c r="AJ130" s="42">
        <v>75053</v>
      </c>
      <c r="AK130" s="42">
        <v>184121</v>
      </c>
      <c r="AL130" s="42">
        <v>416512</v>
      </c>
      <c r="AM130" s="42">
        <v>103761</v>
      </c>
      <c r="AN130" s="42">
        <v>37531</v>
      </c>
      <c r="AO130" s="42">
        <v>131740</v>
      </c>
      <c r="AP130" s="42">
        <v>19726</v>
      </c>
      <c r="AQ130" s="42">
        <v>5723</v>
      </c>
      <c r="AR130" s="42">
        <v>5306</v>
      </c>
      <c r="AT130" s="27" t="s">
        <v>12</v>
      </c>
      <c r="AU130" s="34">
        <f t="shared" si="45"/>
        <v>0.56449617885895398</v>
      </c>
      <c r="AV130" s="34">
        <f t="shared" si="42"/>
        <v>0.51299063279104529</v>
      </c>
      <c r="AW130" s="34">
        <f t="shared" si="42"/>
        <v>0</v>
      </c>
      <c r="AX130" s="34">
        <f t="shared" si="42"/>
        <v>0</v>
      </c>
      <c r="AY130" s="34">
        <f t="shared" si="42"/>
        <v>0</v>
      </c>
      <c r="AZ130" s="34">
        <f t="shared" si="42"/>
        <v>0</v>
      </c>
      <c r="BA130" s="34">
        <f t="shared" si="42"/>
        <v>0</v>
      </c>
      <c r="BB130" s="34">
        <f t="shared" si="42"/>
        <v>1.2682308180088777</v>
      </c>
      <c r="BC130" s="34">
        <f t="shared" si="42"/>
        <v>0</v>
      </c>
      <c r="BD130" s="34">
        <f t="shared" si="42"/>
        <v>0.87874427443183689</v>
      </c>
      <c r="BE130" s="34">
        <f t="shared" si="42"/>
        <v>0.62595653983743904</v>
      </c>
      <c r="BF130" s="34">
        <f t="shared" si="42"/>
        <v>0</v>
      </c>
      <c r="BG130" s="34">
        <f t="shared" si="42"/>
        <v>0.54312109971160272</v>
      </c>
      <c r="BH130" s="34">
        <f t="shared" si="42"/>
        <v>0.48017824216349109</v>
      </c>
      <c r="BI130" s="34">
        <f t="shared" si="42"/>
        <v>0.96375324062027157</v>
      </c>
      <c r="BJ130" s="34">
        <f t="shared" si="42"/>
        <v>0</v>
      </c>
      <c r="BK130" s="34">
        <f t="shared" si="42"/>
        <v>1.5181417944436011</v>
      </c>
      <c r="BL130" s="34">
        <f t="shared" si="43"/>
        <v>0</v>
      </c>
      <c r="BM130" s="34">
        <f t="shared" si="43"/>
        <v>0</v>
      </c>
      <c r="BN130" s="34">
        <f t="shared" si="43"/>
        <v>0</v>
      </c>
    </row>
    <row r="131" spans="1:66" x14ac:dyDescent="0.25">
      <c r="A131" s="20" t="s">
        <v>13</v>
      </c>
      <c r="B131" s="30">
        <f t="shared" si="41"/>
        <v>9</v>
      </c>
      <c r="C131" s="30">
        <v>1</v>
      </c>
      <c r="D131" s="30"/>
      <c r="E131" s="30"/>
      <c r="F131" s="30"/>
      <c r="G131" s="30"/>
      <c r="H131" s="30">
        <v>2</v>
      </c>
      <c r="I131" s="30"/>
      <c r="J131" s="30"/>
      <c r="K131" s="30">
        <v>2</v>
      </c>
      <c r="L131" s="30"/>
      <c r="M131" s="30"/>
      <c r="N131" s="30">
        <v>1</v>
      </c>
      <c r="O131" s="30"/>
      <c r="P131" s="30">
        <v>1</v>
      </c>
      <c r="Q131" s="30"/>
      <c r="R131" s="30">
        <v>1</v>
      </c>
      <c r="S131" s="30">
        <v>1</v>
      </c>
      <c r="T131" s="30"/>
      <c r="U131" s="30"/>
      <c r="W131" s="45"/>
      <c r="X131" s="37" t="s">
        <v>13</v>
      </c>
      <c r="Y131" s="42">
        <f t="shared" si="44"/>
        <v>3729223</v>
      </c>
      <c r="Z131" s="42">
        <v>659512</v>
      </c>
      <c r="AA131" s="42">
        <v>99455</v>
      </c>
      <c r="AB131" s="42">
        <v>83706</v>
      </c>
      <c r="AC131" s="42">
        <v>86073</v>
      </c>
      <c r="AD131" s="42">
        <v>168530</v>
      </c>
      <c r="AE131" s="42">
        <v>46131</v>
      </c>
      <c r="AF131" s="42">
        <v>184961</v>
      </c>
      <c r="AG131" s="42">
        <v>146289</v>
      </c>
      <c r="AH131" s="42">
        <v>615752</v>
      </c>
      <c r="AI131" s="42">
        <v>401701</v>
      </c>
      <c r="AJ131" s="42">
        <v>77997</v>
      </c>
      <c r="AK131" s="42">
        <v>220384</v>
      </c>
      <c r="AL131" s="42">
        <v>554728</v>
      </c>
      <c r="AM131" s="42">
        <v>123052</v>
      </c>
      <c r="AN131" s="42">
        <v>48659</v>
      </c>
      <c r="AO131" s="42">
        <v>175395</v>
      </c>
      <c r="AP131" s="42">
        <v>25236</v>
      </c>
      <c r="AQ131" s="42">
        <v>6300</v>
      </c>
      <c r="AR131" s="42">
        <v>5362</v>
      </c>
      <c r="AT131" s="27" t="s">
        <v>13</v>
      </c>
      <c r="AU131" s="34">
        <f t="shared" si="45"/>
        <v>0.24133713644906726</v>
      </c>
      <c r="AV131" s="34">
        <f t="shared" si="42"/>
        <v>0.15162726379504846</v>
      </c>
      <c r="AW131" s="34">
        <f t="shared" si="42"/>
        <v>0</v>
      </c>
      <c r="AX131" s="34">
        <f t="shared" si="42"/>
        <v>0</v>
      </c>
      <c r="AY131" s="34">
        <f t="shared" si="42"/>
        <v>0</v>
      </c>
      <c r="AZ131" s="34">
        <f t="shared" si="42"/>
        <v>0</v>
      </c>
      <c r="BA131" s="34">
        <f t="shared" si="42"/>
        <v>4.335479395634172</v>
      </c>
      <c r="BB131" s="34">
        <f t="shared" si="42"/>
        <v>0</v>
      </c>
      <c r="BC131" s="34">
        <f t="shared" si="42"/>
        <v>0</v>
      </c>
      <c r="BD131" s="34">
        <f t="shared" si="42"/>
        <v>0.324806090763814</v>
      </c>
      <c r="BE131" s="34">
        <f t="shared" si="42"/>
        <v>0</v>
      </c>
      <c r="BF131" s="34">
        <f t="shared" si="42"/>
        <v>0</v>
      </c>
      <c r="BG131" s="34">
        <f t="shared" si="42"/>
        <v>0.4537534485262088</v>
      </c>
      <c r="BH131" s="34">
        <f t="shared" si="42"/>
        <v>0</v>
      </c>
      <c r="BI131" s="34">
        <f t="shared" si="42"/>
        <v>0.81266456457432634</v>
      </c>
      <c r="BJ131" s="34">
        <f t="shared" si="42"/>
        <v>0</v>
      </c>
      <c r="BK131" s="34">
        <f t="shared" si="42"/>
        <v>0.57014168020753153</v>
      </c>
      <c r="BL131" s="34">
        <f t="shared" si="43"/>
        <v>3.962593120938342</v>
      </c>
      <c r="BM131" s="34">
        <f t="shared" si="43"/>
        <v>0</v>
      </c>
      <c r="BN131" s="34">
        <f t="shared" si="43"/>
        <v>0</v>
      </c>
    </row>
    <row r="132" spans="1:66" x14ac:dyDescent="0.25">
      <c r="A132" s="20" t="s">
        <v>14</v>
      </c>
      <c r="B132" s="30">
        <f t="shared" si="41"/>
        <v>8</v>
      </c>
      <c r="C132" s="30"/>
      <c r="D132" s="30">
        <v>1</v>
      </c>
      <c r="E132" s="30">
        <v>1</v>
      </c>
      <c r="F132" s="30"/>
      <c r="G132" s="30"/>
      <c r="H132" s="30"/>
      <c r="I132" s="30"/>
      <c r="J132" s="30"/>
      <c r="K132" s="30"/>
      <c r="L132" s="30"/>
      <c r="M132" s="30">
        <v>2</v>
      </c>
      <c r="N132" s="30">
        <v>2</v>
      </c>
      <c r="O132" s="30">
        <v>1</v>
      </c>
      <c r="P132" s="30"/>
      <c r="Q132" s="30"/>
      <c r="R132" s="30">
        <v>1</v>
      </c>
      <c r="S132" s="30"/>
      <c r="T132" s="30"/>
      <c r="U132" s="30"/>
      <c r="W132" s="45"/>
      <c r="X132" s="37" t="s">
        <v>14</v>
      </c>
      <c r="Y132" s="42">
        <f t="shared" si="44"/>
        <v>3674848</v>
      </c>
      <c r="Z132" s="42">
        <v>639513</v>
      </c>
      <c r="AA132" s="42">
        <v>99714</v>
      </c>
      <c r="AB132" s="42">
        <v>80269</v>
      </c>
      <c r="AC132" s="42">
        <v>87296</v>
      </c>
      <c r="AD132" s="42">
        <v>179593</v>
      </c>
      <c r="AE132" s="42">
        <v>44468</v>
      </c>
      <c r="AF132" s="42">
        <v>181884</v>
      </c>
      <c r="AG132" s="42">
        <v>145990</v>
      </c>
      <c r="AH132" s="42">
        <v>607836</v>
      </c>
      <c r="AI132" s="42">
        <v>388168</v>
      </c>
      <c r="AJ132" s="42">
        <v>78950</v>
      </c>
      <c r="AK132" s="42">
        <v>208392</v>
      </c>
      <c r="AL132" s="42">
        <v>554814</v>
      </c>
      <c r="AM132" s="42">
        <v>116708</v>
      </c>
      <c r="AN132" s="42">
        <v>49606</v>
      </c>
      <c r="AO132" s="42">
        <v>175882</v>
      </c>
      <c r="AP132" s="42">
        <v>24802</v>
      </c>
      <c r="AQ132" s="42">
        <v>5940</v>
      </c>
      <c r="AR132" s="42">
        <v>5023</v>
      </c>
      <c r="AT132" s="27" t="s">
        <v>14</v>
      </c>
      <c r="AU132" s="34">
        <f t="shared" si="45"/>
        <v>0.21769607885822762</v>
      </c>
      <c r="AV132" s="34">
        <f t="shared" si="42"/>
        <v>0</v>
      </c>
      <c r="AW132" s="34">
        <f t="shared" si="42"/>
        <v>1.0028682030607539</v>
      </c>
      <c r="AX132" s="34">
        <f t="shared" si="42"/>
        <v>1.2458109606448318</v>
      </c>
      <c r="AY132" s="34">
        <f t="shared" si="42"/>
        <v>0</v>
      </c>
      <c r="AZ132" s="34">
        <f t="shared" si="42"/>
        <v>0</v>
      </c>
      <c r="BA132" s="34">
        <f t="shared" si="42"/>
        <v>0</v>
      </c>
      <c r="BB132" s="34">
        <f t="shared" si="42"/>
        <v>0</v>
      </c>
      <c r="BC132" s="34">
        <f t="shared" si="42"/>
        <v>0</v>
      </c>
      <c r="BD132" s="34">
        <f t="shared" si="42"/>
        <v>0</v>
      </c>
      <c r="BE132" s="34">
        <f t="shared" si="42"/>
        <v>0</v>
      </c>
      <c r="BF132" s="34">
        <f t="shared" si="42"/>
        <v>2.53324889170361</v>
      </c>
      <c r="BG132" s="34">
        <f t="shared" si="42"/>
        <v>0.95972974010518641</v>
      </c>
      <c r="BH132" s="34">
        <f t="shared" si="42"/>
        <v>0.18024058513303556</v>
      </c>
      <c r="BI132" s="34">
        <f t="shared" si="42"/>
        <v>0</v>
      </c>
      <c r="BJ132" s="34">
        <f t="shared" si="42"/>
        <v>0</v>
      </c>
      <c r="BK132" s="34">
        <f t="shared" si="42"/>
        <v>0.56856301383882379</v>
      </c>
      <c r="BL132" s="34">
        <f t="shared" si="43"/>
        <v>0</v>
      </c>
      <c r="BM132" s="34">
        <f t="shared" si="43"/>
        <v>0</v>
      </c>
      <c r="BN132" s="34">
        <f t="shared" si="43"/>
        <v>0</v>
      </c>
    </row>
    <row r="133" spans="1:66" x14ac:dyDescent="0.25">
      <c r="A133" s="20" t="s">
        <v>15</v>
      </c>
      <c r="B133" s="30">
        <f t="shared" si="41"/>
        <v>10</v>
      </c>
      <c r="C133" s="30">
        <v>1</v>
      </c>
      <c r="D133" s="30"/>
      <c r="E133" s="30"/>
      <c r="F133" s="30"/>
      <c r="G133" s="30"/>
      <c r="H133" s="30"/>
      <c r="I133" s="30"/>
      <c r="J133" s="30">
        <v>1</v>
      </c>
      <c r="K133" s="30">
        <v>1</v>
      </c>
      <c r="L133" s="30">
        <v>3</v>
      </c>
      <c r="M133" s="30"/>
      <c r="N133" s="30">
        <v>2</v>
      </c>
      <c r="O133" s="30"/>
      <c r="P133" s="30"/>
      <c r="Q133" s="30"/>
      <c r="R133" s="30">
        <v>2</v>
      </c>
      <c r="S133" s="30"/>
      <c r="T133" s="30"/>
      <c r="U133" s="30"/>
      <c r="W133" s="45"/>
      <c r="X133" s="37" t="s">
        <v>15</v>
      </c>
      <c r="Y133" s="42">
        <f t="shared" si="44"/>
        <v>3542589</v>
      </c>
      <c r="Z133" s="42">
        <v>637420</v>
      </c>
      <c r="AA133" s="42">
        <v>97782</v>
      </c>
      <c r="AB133" s="42">
        <v>78312</v>
      </c>
      <c r="AC133" s="42">
        <v>80020</v>
      </c>
      <c r="AD133" s="42">
        <v>169093</v>
      </c>
      <c r="AE133" s="42">
        <v>43583</v>
      </c>
      <c r="AF133" s="42">
        <v>188024</v>
      </c>
      <c r="AG133" s="42">
        <v>149115</v>
      </c>
      <c r="AH133" s="42">
        <v>563280</v>
      </c>
      <c r="AI133" s="42">
        <v>372417</v>
      </c>
      <c r="AJ133" s="42">
        <v>83642</v>
      </c>
      <c r="AK133" s="42">
        <v>202986</v>
      </c>
      <c r="AL133" s="42">
        <v>510318</v>
      </c>
      <c r="AM133" s="42">
        <v>110755</v>
      </c>
      <c r="AN133" s="42">
        <v>48159</v>
      </c>
      <c r="AO133" s="42">
        <v>172991</v>
      </c>
      <c r="AP133" s="42">
        <v>23762</v>
      </c>
      <c r="AQ133" s="42">
        <v>5726</v>
      </c>
      <c r="AR133" s="42">
        <v>5204</v>
      </c>
      <c r="AT133" s="27" t="s">
        <v>15</v>
      </c>
      <c r="AU133" s="34">
        <f t="shared" si="45"/>
        <v>0.28227942897129754</v>
      </c>
      <c r="AV133" s="34">
        <f t="shared" si="42"/>
        <v>0.15688243230523047</v>
      </c>
      <c r="AW133" s="34">
        <f t="shared" si="42"/>
        <v>0</v>
      </c>
      <c r="AX133" s="34">
        <f t="shared" si="42"/>
        <v>0</v>
      </c>
      <c r="AY133" s="34">
        <f t="shared" si="42"/>
        <v>0</v>
      </c>
      <c r="AZ133" s="34">
        <f t="shared" si="42"/>
        <v>0</v>
      </c>
      <c r="BA133" s="34">
        <f t="shared" si="42"/>
        <v>0</v>
      </c>
      <c r="BB133" s="34">
        <f t="shared" si="42"/>
        <v>0</v>
      </c>
      <c r="BC133" s="34">
        <f t="shared" si="42"/>
        <v>0.67062334439861848</v>
      </c>
      <c r="BD133" s="34">
        <f t="shared" si="42"/>
        <v>0.17753160062491125</v>
      </c>
      <c r="BE133" s="34">
        <f t="shared" si="42"/>
        <v>0.80554861888689289</v>
      </c>
      <c r="BF133" s="34">
        <f t="shared" si="42"/>
        <v>0</v>
      </c>
      <c r="BG133" s="34">
        <f t="shared" si="42"/>
        <v>0.98528962588552904</v>
      </c>
      <c r="BH133" s="34">
        <f t="shared" si="42"/>
        <v>0</v>
      </c>
      <c r="BI133" s="34">
        <f t="shared" si="42"/>
        <v>0</v>
      </c>
      <c r="BJ133" s="34">
        <f t="shared" si="42"/>
        <v>0</v>
      </c>
      <c r="BK133" s="34">
        <f t="shared" si="42"/>
        <v>1.1561295096276685</v>
      </c>
      <c r="BL133" s="34">
        <f t="shared" si="43"/>
        <v>0</v>
      </c>
      <c r="BM133" s="34">
        <f t="shared" si="43"/>
        <v>0</v>
      </c>
      <c r="BN133" s="34">
        <f t="shared" si="43"/>
        <v>0</v>
      </c>
    </row>
    <row r="134" spans="1:66" x14ac:dyDescent="0.25">
      <c r="A134" s="20" t="s">
        <v>16</v>
      </c>
      <c r="B134" s="30">
        <f t="shared" si="41"/>
        <v>4</v>
      </c>
      <c r="C134" s="30"/>
      <c r="D134" s="30"/>
      <c r="E134" s="30"/>
      <c r="F134" s="30"/>
      <c r="G134" s="30"/>
      <c r="H134" s="30"/>
      <c r="I134" s="30"/>
      <c r="J134" s="30"/>
      <c r="K134" s="30">
        <v>1</v>
      </c>
      <c r="L134" s="30"/>
      <c r="M134" s="30"/>
      <c r="N134" s="30">
        <v>1</v>
      </c>
      <c r="O134" s="30"/>
      <c r="P134" s="30"/>
      <c r="Q134" s="30"/>
      <c r="R134" s="30">
        <v>2</v>
      </c>
      <c r="S134" s="30"/>
      <c r="T134" s="30"/>
      <c r="U134" s="30"/>
      <c r="W134" s="45"/>
      <c r="X134" s="37" t="s">
        <v>16</v>
      </c>
      <c r="Y134" s="42">
        <f t="shared" si="44"/>
        <v>3294389</v>
      </c>
      <c r="Z134" s="42">
        <v>583567</v>
      </c>
      <c r="AA134" s="42">
        <v>95209</v>
      </c>
      <c r="AB134" s="42">
        <v>82448</v>
      </c>
      <c r="AC134" s="42">
        <v>72228</v>
      </c>
      <c r="AD134" s="42">
        <v>150054</v>
      </c>
      <c r="AE134" s="42">
        <v>43231</v>
      </c>
      <c r="AF134" s="42">
        <v>190379</v>
      </c>
      <c r="AG134" s="42">
        <v>142937</v>
      </c>
      <c r="AH134" s="42">
        <v>512137</v>
      </c>
      <c r="AI134" s="42">
        <v>343037</v>
      </c>
      <c r="AJ134" s="42">
        <v>83398</v>
      </c>
      <c r="AK134" s="42">
        <v>195974</v>
      </c>
      <c r="AL134" s="42">
        <v>455619</v>
      </c>
      <c r="AM134" s="42">
        <v>95938</v>
      </c>
      <c r="AN134" s="42">
        <v>45003</v>
      </c>
      <c r="AO134" s="42">
        <v>169549</v>
      </c>
      <c r="AP134" s="42">
        <v>22989</v>
      </c>
      <c r="AQ134" s="42">
        <v>5692</v>
      </c>
      <c r="AR134" s="42">
        <v>5000</v>
      </c>
      <c r="AT134" s="27" t="s">
        <v>16</v>
      </c>
      <c r="AU134" s="34">
        <f t="shared" si="45"/>
        <v>0.12141856957390278</v>
      </c>
      <c r="AV134" s="34">
        <f t="shared" si="42"/>
        <v>0</v>
      </c>
      <c r="AW134" s="34">
        <f t="shared" si="42"/>
        <v>0</v>
      </c>
      <c r="AX134" s="34">
        <f t="shared" si="42"/>
        <v>0</v>
      </c>
      <c r="AY134" s="34">
        <f t="shared" si="42"/>
        <v>0</v>
      </c>
      <c r="AZ134" s="34">
        <f t="shared" si="42"/>
        <v>0</v>
      </c>
      <c r="BA134" s="34">
        <f t="shared" si="42"/>
        <v>0</v>
      </c>
      <c r="BB134" s="34">
        <f t="shared" si="42"/>
        <v>0</v>
      </c>
      <c r="BC134" s="34">
        <f t="shared" si="42"/>
        <v>0</v>
      </c>
      <c r="BD134" s="34">
        <f t="shared" si="42"/>
        <v>0.19526025262771485</v>
      </c>
      <c r="BE134" s="34">
        <f t="shared" si="42"/>
        <v>0</v>
      </c>
      <c r="BF134" s="34">
        <f t="shared" si="42"/>
        <v>0</v>
      </c>
      <c r="BG134" s="34">
        <f t="shared" si="42"/>
        <v>0.51027177074509888</v>
      </c>
      <c r="BH134" s="34">
        <f t="shared" si="42"/>
        <v>0</v>
      </c>
      <c r="BI134" s="34">
        <f t="shared" si="42"/>
        <v>0</v>
      </c>
      <c r="BJ134" s="34">
        <f t="shared" si="42"/>
        <v>0</v>
      </c>
      <c r="BK134" s="34">
        <f t="shared" si="42"/>
        <v>1.1795999976408</v>
      </c>
      <c r="BL134" s="34">
        <f t="shared" si="43"/>
        <v>0</v>
      </c>
      <c r="BM134" s="34">
        <f t="shared" si="43"/>
        <v>0</v>
      </c>
      <c r="BN134" s="34">
        <f t="shared" si="43"/>
        <v>0</v>
      </c>
    </row>
    <row r="135" spans="1:66" x14ac:dyDescent="0.25">
      <c r="A135" s="20" t="s">
        <v>17</v>
      </c>
      <c r="B135" s="30">
        <f t="shared" si="41"/>
        <v>5</v>
      </c>
      <c r="C135" s="30"/>
      <c r="D135" s="30"/>
      <c r="E135" s="30"/>
      <c r="F135" s="30"/>
      <c r="G135" s="30"/>
      <c r="H135" s="30"/>
      <c r="I135" s="30"/>
      <c r="J135" s="30"/>
      <c r="K135" s="30">
        <v>1</v>
      </c>
      <c r="L135" s="30">
        <v>2</v>
      </c>
      <c r="M135" s="30"/>
      <c r="N135" s="30"/>
      <c r="O135" s="30">
        <v>2</v>
      </c>
      <c r="P135" s="30"/>
      <c r="Q135" s="30"/>
      <c r="R135" s="30"/>
      <c r="S135" s="30"/>
      <c r="T135" s="30"/>
      <c r="U135" s="30"/>
      <c r="W135" s="45"/>
      <c r="X135" s="37" t="s">
        <v>17</v>
      </c>
      <c r="Y135" s="42">
        <f t="shared" si="44"/>
        <v>2911931</v>
      </c>
      <c r="Z135" s="42">
        <v>499646</v>
      </c>
      <c r="AA135" s="42">
        <v>86380</v>
      </c>
      <c r="AB135" s="42">
        <v>82479</v>
      </c>
      <c r="AC135" s="42">
        <v>63109</v>
      </c>
      <c r="AD135" s="42">
        <v>122151</v>
      </c>
      <c r="AE135" s="42">
        <v>41989</v>
      </c>
      <c r="AF135" s="42">
        <v>175089</v>
      </c>
      <c r="AG135" s="42">
        <v>118197</v>
      </c>
      <c r="AH135" s="42">
        <v>463791</v>
      </c>
      <c r="AI135" s="42">
        <v>301282</v>
      </c>
      <c r="AJ135" s="42">
        <v>69204</v>
      </c>
      <c r="AK135" s="42">
        <v>184863</v>
      </c>
      <c r="AL135" s="42">
        <v>396269</v>
      </c>
      <c r="AM135" s="42">
        <v>79734</v>
      </c>
      <c r="AN135" s="42">
        <v>40214</v>
      </c>
      <c r="AO135" s="42">
        <v>157515</v>
      </c>
      <c r="AP135" s="42">
        <v>20841</v>
      </c>
      <c r="AQ135" s="42">
        <v>4717</v>
      </c>
      <c r="AR135" s="42">
        <v>4461</v>
      </c>
      <c r="AT135" s="27" t="s">
        <v>17</v>
      </c>
      <c r="AU135" s="34">
        <f t="shared" si="45"/>
        <v>0.17170736531875241</v>
      </c>
      <c r="AV135" s="34">
        <f t="shared" si="42"/>
        <v>0</v>
      </c>
      <c r="AW135" s="34">
        <f t="shared" si="42"/>
        <v>0</v>
      </c>
      <c r="AX135" s="34">
        <f t="shared" si="42"/>
        <v>0</v>
      </c>
      <c r="AY135" s="34">
        <f t="shared" si="42"/>
        <v>0</v>
      </c>
      <c r="AZ135" s="34">
        <f t="shared" si="42"/>
        <v>0</v>
      </c>
      <c r="BA135" s="34">
        <f t="shared" si="42"/>
        <v>0</v>
      </c>
      <c r="BB135" s="34">
        <f t="shared" si="42"/>
        <v>0</v>
      </c>
      <c r="BC135" s="34">
        <f t="shared" si="42"/>
        <v>0</v>
      </c>
      <c r="BD135" s="34">
        <f t="shared" si="42"/>
        <v>0.21561436077888532</v>
      </c>
      <c r="BE135" s="34">
        <f t="shared" si="42"/>
        <v>0.66382990022636601</v>
      </c>
      <c r="BF135" s="34">
        <f t="shared" si="42"/>
        <v>0</v>
      </c>
      <c r="BG135" s="34">
        <f t="shared" si="42"/>
        <v>0</v>
      </c>
      <c r="BH135" s="34">
        <f t="shared" si="42"/>
        <v>0.50470766070522799</v>
      </c>
      <c r="BI135" s="34">
        <f t="shared" si="42"/>
        <v>0</v>
      </c>
      <c r="BJ135" s="34">
        <f t="shared" si="42"/>
        <v>0</v>
      </c>
      <c r="BK135" s="34">
        <f t="shared" si="42"/>
        <v>0</v>
      </c>
      <c r="BL135" s="34">
        <f t="shared" si="43"/>
        <v>0</v>
      </c>
      <c r="BM135" s="34">
        <f t="shared" si="43"/>
        <v>0</v>
      </c>
      <c r="BN135" s="34">
        <f t="shared" si="43"/>
        <v>0</v>
      </c>
    </row>
    <row r="136" spans="1:66" x14ac:dyDescent="0.25">
      <c r="A136" s="20" t="s">
        <v>18</v>
      </c>
      <c r="B136" s="30">
        <f t="shared" si="41"/>
        <v>7</v>
      </c>
      <c r="C136" s="30">
        <v>1</v>
      </c>
      <c r="D136" s="30"/>
      <c r="E136" s="30"/>
      <c r="F136" s="30"/>
      <c r="G136" s="30"/>
      <c r="H136" s="30"/>
      <c r="I136" s="30">
        <v>1</v>
      </c>
      <c r="J136" s="30"/>
      <c r="K136" s="30">
        <v>1</v>
      </c>
      <c r="L136" s="30">
        <v>1</v>
      </c>
      <c r="M136" s="30"/>
      <c r="N136" s="30"/>
      <c r="O136" s="30">
        <v>2</v>
      </c>
      <c r="P136" s="30"/>
      <c r="Q136" s="30"/>
      <c r="R136" s="30">
        <v>1</v>
      </c>
      <c r="S136" s="30"/>
      <c r="T136" s="30"/>
      <c r="U136" s="30"/>
      <c r="W136" s="45"/>
      <c r="X136" s="37" t="s">
        <v>18</v>
      </c>
      <c r="Y136" s="42">
        <f t="shared" si="44"/>
        <v>2532160</v>
      </c>
      <c r="Z136" s="42">
        <v>414552</v>
      </c>
      <c r="AA136" s="42">
        <v>75620</v>
      </c>
      <c r="AB136" s="42">
        <v>74730</v>
      </c>
      <c r="AC136" s="42">
        <v>55427</v>
      </c>
      <c r="AD136" s="42">
        <v>104791</v>
      </c>
      <c r="AE136" s="42">
        <v>36890</v>
      </c>
      <c r="AF136" s="42">
        <v>151142</v>
      </c>
      <c r="AG136" s="42">
        <v>96775</v>
      </c>
      <c r="AH136" s="42">
        <v>415102</v>
      </c>
      <c r="AI136" s="42">
        <v>264584</v>
      </c>
      <c r="AJ136" s="42">
        <v>57118</v>
      </c>
      <c r="AK136" s="42">
        <v>170453</v>
      </c>
      <c r="AL136" s="42">
        <v>347118</v>
      </c>
      <c r="AM136" s="42">
        <v>66169</v>
      </c>
      <c r="AN136" s="42">
        <v>35605</v>
      </c>
      <c r="AO136" s="42">
        <v>141561</v>
      </c>
      <c r="AP136" s="42">
        <v>17687</v>
      </c>
      <c r="AQ136" s="42">
        <v>3679</v>
      </c>
      <c r="AR136" s="42">
        <v>3157</v>
      </c>
      <c r="AT136" s="27" t="s">
        <v>18</v>
      </c>
      <c r="AU136" s="34">
        <f t="shared" si="45"/>
        <v>0.27644382661443195</v>
      </c>
      <c r="AV136" s="34">
        <f t="shared" si="42"/>
        <v>0.24122426137131167</v>
      </c>
      <c r="AW136" s="34">
        <f t="shared" si="42"/>
        <v>0</v>
      </c>
      <c r="AX136" s="34">
        <f t="shared" si="42"/>
        <v>0</v>
      </c>
      <c r="AY136" s="34">
        <f t="shared" si="42"/>
        <v>0</v>
      </c>
      <c r="AZ136" s="34">
        <f t="shared" si="42"/>
        <v>0</v>
      </c>
      <c r="BA136" s="34">
        <f t="shared" si="42"/>
        <v>0</v>
      </c>
      <c r="BB136" s="34">
        <f t="shared" si="42"/>
        <v>0.661629461036641</v>
      </c>
      <c r="BC136" s="34">
        <f t="shared" si="42"/>
        <v>0</v>
      </c>
      <c r="BD136" s="34">
        <f t="shared" si="42"/>
        <v>0.24090464512336726</v>
      </c>
      <c r="BE136" s="34">
        <f t="shared" si="42"/>
        <v>0.37795180358600672</v>
      </c>
      <c r="BF136" s="34">
        <f t="shared" si="42"/>
        <v>0</v>
      </c>
      <c r="BG136" s="34">
        <f t="shared" si="42"/>
        <v>0</v>
      </c>
      <c r="BH136" s="34">
        <f t="shared" si="42"/>
        <v>0.57617294407089237</v>
      </c>
      <c r="BI136" s="34">
        <f t="shared" si="42"/>
        <v>0</v>
      </c>
      <c r="BJ136" s="34">
        <f t="shared" si="42"/>
        <v>0</v>
      </c>
      <c r="BK136" s="34">
        <f t="shared" si="42"/>
        <v>0.70640925113555286</v>
      </c>
      <c r="BL136" s="34">
        <f t="shared" si="43"/>
        <v>0</v>
      </c>
      <c r="BM136" s="34">
        <f t="shared" si="43"/>
        <v>0</v>
      </c>
      <c r="BN136" s="34">
        <f t="shared" si="43"/>
        <v>0</v>
      </c>
    </row>
    <row r="137" spans="1:66" x14ac:dyDescent="0.25">
      <c r="A137" s="20" t="s">
        <v>19</v>
      </c>
      <c r="B137" s="30">
        <f t="shared" si="41"/>
        <v>7</v>
      </c>
      <c r="C137" s="30">
        <v>1</v>
      </c>
      <c r="D137" s="30"/>
      <c r="E137" s="30"/>
      <c r="F137" s="30"/>
      <c r="G137" s="30"/>
      <c r="H137" s="30"/>
      <c r="I137" s="30"/>
      <c r="J137" s="30"/>
      <c r="K137" s="30"/>
      <c r="L137" s="30">
        <v>1</v>
      </c>
      <c r="M137" s="30"/>
      <c r="N137" s="30"/>
      <c r="O137" s="30">
        <v>4</v>
      </c>
      <c r="P137" s="30"/>
      <c r="Q137" s="30"/>
      <c r="R137" s="30"/>
      <c r="S137" s="30">
        <v>1</v>
      </c>
      <c r="T137" s="30"/>
      <c r="U137" s="30"/>
      <c r="W137" s="45"/>
      <c r="X137" s="37" t="s">
        <v>19</v>
      </c>
      <c r="Y137" s="42">
        <f t="shared" si="44"/>
        <v>2424516</v>
      </c>
      <c r="Z137" s="42">
        <v>396636</v>
      </c>
      <c r="AA137" s="42">
        <v>73179</v>
      </c>
      <c r="AB137" s="42">
        <v>71078</v>
      </c>
      <c r="AC137" s="42">
        <v>51790</v>
      </c>
      <c r="AD137" s="42">
        <v>93030</v>
      </c>
      <c r="AE137" s="42">
        <v>33060</v>
      </c>
      <c r="AF137" s="42">
        <v>144010</v>
      </c>
      <c r="AG137" s="42">
        <v>90151</v>
      </c>
      <c r="AH137" s="42">
        <v>401722</v>
      </c>
      <c r="AI137" s="42">
        <v>255049</v>
      </c>
      <c r="AJ137" s="42">
        <v>54277</v>
      </c>
      <c r="AK137" s="42">
        <v>171809</v>
      </c>
      <c r="AL137" s="42">
        <v>332104</v>
      </c>
      <c r="AM137" s="42">
        <v>61471</v>
      </c>
      <c r="AN137" s="42">
        <v>34354</v>
      </c>
      <c r="AO137" s="42">
        <v>138464</v>
      </c>
      <c r="AP137" s="42">
        <v>16626</v>
      </c>
      <c r="AQ137" s="42">
        <v>3174</v>
      </c>
      <c r="AR137" s="42">
        <v>2532</v>
      </c>
      <c r="AT137" s="27" t="s">
        <v>19</v>
      </c>
      <c r="AU137" s="34">
        <f t="shared" si="45"/>
        <v>0.28871741823935171</v>
      </c>
      <c r="AV137" s="34">
        <f t="shared" si="42"/>
        <v>0.25212033199205319</v>
      </c>
      <c r="AW137" s="34">
        <f t="shared" si="42"/>
        <v>0</v>
      </c>
      <c r="AX137" s="34">
        <f t="shared" si="42"/>
        <v>0</v>
      </c>
      <c r="AY137" s="34">
        <f t="shared" si="42"/>
        <v>0</v>
      </c>
      <c r="AZ137" s="34">
        <f t="shared" si="42"/>
        <v>0</v>
      </c>
      <c r="BA137" s="34">
        <f t="shared" si="42"/>
        <v>0</v>
      </c>
      <c r="BB137" s="34">
        <f t="shared" si="42"/>
        <v>0</v>
      </c>
      <c r="BC137" s="34">
        <f t="shared" si="42"/>
        <v>0</v>
      </c>
      <c r="BD137" s="34">
        <f t="shared" si="42"/>
        <v>0</v>
      </c>
      <c r="BE137" s="34">
        <f t="shared" si="42"/>
        <v>0.39208152158996901</v>
      </c>
      <c r="BF137" s="34">
        <f t="shared" si="42"/>
        <v>0</v>
      </c>
      <c r="BG137" s="34">
        <f t="shared" si="42"/>
        <v>0</v>
      </c>
      <c r="BH137" s="34">
        <f t="shared" si="42"/>
        <v>1.2044419820297256</v>
      </c>
      <c r="BI137" s="34">
        <f t="shared" si="42"/>
        <v>0</v>
      </c>
      <c r="BJ137" s="34">
        <f t="shared" si="42"/>
        <v>0</v>
      </c>
      <c r="BK137" s="34">
        <f t="shared" si="42"/>
        <v>0</v>
      </c>
      <c r="BL137" s="34">
        <f t="shared" si="43"/>
        <v>6.0146758089738963</v>
      </c>
      <c r="BM137" s="34">
        <f t="shared" si="43"/>
        <v>0</v>
      </c>
      <c r="BN137" s="34">
        <f t="shared" si="43"/>
        <v>0</v>
      </c>
    </row>
    <row r="138" spans="1:66" x14ac:dyDescent="0.25">
      <c r="A138" s="20" t="s">
        <v>20</v>
      </c>
      <c r="B138" s="30">
        <f t="shared" si="41"/>
        <v>11</v>
      </c>
      <c r="C138" s="30"/>
      <c r="D138" s="30">
        <v>1</v>
      </c>
      <c r="E138" s="30">
        <v>1</v>
      </c>
      <c r="F138" s="30">
        <v>1</v>
      </c>
      <c r="G138" s="30"/>
      <c r="H138" s="30"/>
      <c r="I138" s="30"/>
      <c r="J138" s="30">
        <v>1</v>
      </c>
      <c r="K138" s="30">
        <v>2</v>
      </c>
      <c r="L138" s="30">
        <v>1</v>
      </c>
      <c r="M138" s="30"/>
      <c r="N138" s="30">
        <v>1</v>
      </c>
      <c r="O138" s="30">
        <v>1</v>
      </c>
      <c r="P138" s="30"/>
      <c r="Q138" s="30"/>
      <c r="R138" s="30">
        <v>2</v>
      </c>
      <c r="S138" s="30"/>
      <c r="T138" s="30"/>
      <c r="U138" s="30"/>
      <c r="W138" s="45"/>
      <c r="X138" s="37" t="s">
        <v>20</v>
      </c>
      <c r="Y138" s="42">
        <f t="shared" si="44"/>
        <v>2036407</v>
      </c>
      <c r="Z138" s="42">
        <v>340110</v>
      </c>
      <c r="AA138" s="42">
        <v>62266</v>
      </c>
      <c r="AB138" s="42">
        <v>53697</v>
      </c>
      <c r="AC138" s="42">
        <v>41594</v>
      </c>
      <c r="AD138" s="42">
        <v>79597</v>
      </c>
      <c r="AE138" s="42">
        <v>25231</v>
      </c>
      <c r="AF138" s="42">
        <v>128252</v>
      </c>
      <c r="AG138" s="42">
        <v>81970</v>
      </c>
      <c r="AH138" s="42">
        <v>325107</v>
      </c>
      <c r="AI138" s="42">
        <v>225153</v>
      </c>
      <c r="AJ138" s="42">
        <v>49458</v>
      </c>
      <c r="AK138" s="42">
        <v>148437</v>
      </c>
      <c r="AL138" s="42">
        <v>266770</v>
      </c>
      <c r="AM138" s="42">
        <v>51219</v>
      </c>
      <c r="AN138" s="42">
        <v>27955</v>
      </c>
      <c r="AO138" s="42">
        <v>110419</v>
      </c>
      <c r="AP138" s="42">
        <v>14103</v>
      </c>
      <c r="AQ138" s="42">
        <v>2861</v>
      </c>
      <c r="AR138" s="42">
        <v>2208</v>
      </c>
      <c r="AT138" s="27" t="s">
        <v>20</v>
      </c>
      <c r="AU138" s="34">
        <f t="shared" si="45"/>
        <v>0.54016706876375886</v>
      </c>
      <c r="AV138" s="34">
        <f t="shared" si="42"/>
        <v>0</v>
      </c>
      <c r="AW138" s="34">
        <f t="shared" si="42"/>
        <v>1.6060129123438152</v>
      </c>
      <c r="AX138" s="34">
        <f t="shared" si="42"/>
        <v>1.8623014321098013</v>
      </c>
      <c r="AY138" s="34">
        <f t="shared" si="42"/>
        <v>2.404192912439294</v>
      </c>
      <c r="AZ138" s="34">
        <f t="shared" si="42"/>
        <v>0</v>
      </c>
      <c r="BA138" s="34">
        <f t="shared" si="42"/>
        <v>0</v>
      </c>
      <c r="BB138" s="34">
        <f t="shared" si="42"/>
        <v>0</v>
      </c>
      <c r="BC138" s="34">
        <f t="shared" si="42"/>
        <v>1.2199585214102719</v>
      </c>
      <c r="BD138" s="34">
        <f t="shared" si="42"/>
        <v>0.61518207851568874</v>
      </c>
      <c r="BE138" s="34">
        <f t="shared" si="42"/>
        <v>0.44414242759368072</v>
      </c>
      <c r="BF138" s="34">
        <f t="shared" si="42"/>
        <v>0</v>
      </c>
      <c r="BG138" s="34">
        <f t="shared" si="42"/>
        <v>0.67368647978603713</v>
      </c>
      <c r="BH138" s="34">
        <f t="shared" si="42"/>
        <v>0.37485474378678263</v>
      </c>
      <c r="BI138" s="34">
        <f t="shared" si="42"/>
        <v>0</v>
      </c>
      <c r="BJ138" s="34">
        <f t="shared" si="42"/>
        <v>0</v>
      </c>
      <c r="BK138" s="34">
        <f t="shared" si="42"/>
        <v>1.8112824785589436</v>
      </c>
      <c r="BL138" s="34">
        <f t="shared" si="43"/>
        <v>0</v>
      </c>
      <c r="BM138" s="34">
        <f t="shared" si="43"/>
        <v>0</v>
      </c>
      <c r="BN138" s="34">
        <f t="shared" si="43"/>
        <v>0</v>
      </c>
    </row>
    <row r="139" spans="1:66" x14ac:dyDescent="0.25">
      <c r="A139" s="20" t="s">
        <v>21</v>
      </c>
      <c r="B139" s="30">
        <f t="shared" si="41"/>
        <v>7</v>
      </c>
      <c r="C139" s="30"/>
      <c r="D139" s="30"/>
      <c r="E139" s="30"/>
      <c r="F139" s="30"/>
      <c r="G139" s="30">
        <v>1</v>
      </c>
      <c r="H139" s="30"/>
      <c r="I139" s="30">
        <v>1</v>
      </c>
      <c r="J139" s="30"/>
      <c r="K139" s="30">
        <v>1</v>
      </c>
      <c r="L139" s="30"/>
      <c r="M139" s="30"/>
      <c r="N139" s="30">
        <v>1</v>
      </c>
      <c r="O139" s="30">
        <v>2</v>
      </c>
      <c r="P139" s="30">
        <v>1</v>
      </c>
      <c r="Q139" s="30"/>
      <c r="R139" s="30"/>
      <c r="S139" s="30"/>
      <c r="T139" s="30"/>
      <c r="U139" s="30"/>
      <c r="W139" s="45"/>
      <c r="X139" s="37" t="s">
        <v>21</v>
      </c>
      <c r="Y139" s="42">
        <f t="shared" si="44"/>
        <v>1902234</v>
      </c>
      <c r="Z139" s="42">
        <v>318024</v>
      </c>
      <c r="AA139" s="42">
        <v>60239</v>
      </c>
      <c r="AB139" s="42">
        <v>55801</v>
      </c>
      <c r="AC139" s="42">
        <v>35280</v>
      </c>
      <c r="AD139" s="42">
        <v>69881</v>
      </c>
      <c r="AE139" s="42">
        <v>25085</v>
      </c>
      <c r="AF139" s="42">
        <v>129719</v>
      </c>
      <c r="AG139" s="42">
        <v>85235</v>
      </c>
      <c r="AH139" s="42">
        <v>295099</v>
      </c>
      <c r="AI139" s="42">
        <v>204675</v>
      </c>
      <c r="AJ139" s="42">
        <v>52440</v>
      </c>
      <c r="AK139" s="42">
        <v>147762</v>
      </c>
      <c r="AL139" s="42">
        <v>227513</v>
      </c>
      <c r="AM139" s="42">
        <v>51012</v>
      </c>
      <c r="AN139" s="42">
        <v>24784</v>
      </c>
      <c r="AO139" s="42">
        <v>101904</v>
      </c>
      <c r="AP139" s="42">
        <v>13006</v>
      </c>
      <c r="AQ139" s="42">
        <v>2594</v>
      </c>
      <c r="AR139" s="42">
        <v>2181</v>
      </c>
      <c r="AT139" s="27" t="s">
        <v>21</v>
      </c>
      <c r="AU139" s="34">
        <f t="shared" si="45"/>
        <v>0.36798837577290699</v>
      </c>
      <c r="AV139" s="34">
        <f t="shared" si="42"/>
        <v>0</v>
      </c>
      <c r="AW139" s="34">
        <f t="shared" si="42"/>
        <v>0</v>
      </c>
      <c r="AX139" s="34">
        <f t="shared" si="42"/>
        <v>0</v>
      </c>
      <c r="AY139" s="34">
        <f t="shared" si="42"/>
        <v>0</v>
      </c>
      <c r="AZ139" s="34">
        <f t="shared" si="42"/>
        <v>1.4310041356019518</v>
      </c>
      <c r="BA139" s="34">
        <f t="shared" si="42"/>
        <v>0</v>
      </c>
      <c r="BB139" s="34">
        <f t="shared" si="42"/>
        <v>0.77089709294706255</v>
      </c>
      <c r="BC139" s="34">
        <f t="shared" si="42"/>
        <v>0</v>
      </c>
      <c r="BD139" s="34">
        <f t="shared" si="42"/>
        <v>0.33886932859819924</v>
      </c>
      <c r="BE139" s="34">
        <f t="shared" si="42"/>
        <v>0</v>
      </c>
      <c r="BF139" s="34">
        <f t="shared" si="42"/>
        <v>0</v>
      </c>
      <c r="BG139" s="34">
        <f t="shared" si="42"/>
        <v>0.67676398532775683</v>
      </c>
      <c r="BH139" s="34">
        <f t="shared" si="42"/>
        <v>0.87907064651250699</v>
      </c>
      <c r="BI139" s="34">
        <f t="shared" si="42"/>
        <v>1.9603230612404925</v>
      </c>
      <c r="BJ139" s="34">
        <f t="shared" si="42"/>
        <v>0</v>
      </c>
      <c r="BK139" s="34">
        <f t="shared" si="42"/>
        <v>0</v>
      </c>
      <c r="BL139" s="34">
        <f t="shared" si="43"/>
        <v>0</v>
      </c>
      <c r="BM139" s="34">
        <f t="shared" si="43"/>
        <v>0</v>
      </c>
      <c r="BN139" s="34">
        <f t="shared" si="43"/>
        <v>0</v>
      </c>
    </row>
    <row r="140" spans="1:66" x14ac:dyDescent="0.25">
      <c r="A140" s="20" t="s">
        <v>22</v>
      </c>
      <c r="B140" s="30">
        <f t="shared" si="41"/>
        <v>9</v>
      </c>
      <c r="C140" s="30">
        <v>1</v>
      </c>
      <c r="D140" s="30">
        <v>1</v>
      </c>
      <c r="E140" s="30">
        <v>1</v>
      </c>
      <c r="F140" s="30"/>
      <c r="G140" s="30"/>
      <c r="H140" s="30"/>
      <c r="I140" s="30"/>
      <c r="J140" s="30">
        <v>1</v>
      </c>
      <c r="K140" s="30">
        <v>2</v>
      </c>
      <c r="L140" s="30">
        <v>1</v>
      </c>
      <c r="M140" s="30"/>
      <c r="N140" s="30"/>
      <c r="O140" s="30">
        <v>1</v>
      </c>
      <c r="P140" s="30"/>
      <c r="Q140" s="30"/>
      <c r="R140" s="30">
        <v>1</v>
      </c>
      <c r="S140" s="30"/>
      <c r="T140" s="30"/>
      <c r="U140" s="30"/>
      <c r="W140" s="45"/>
      <c r="X140" s="37" t="s">
        <v>22</v>
      </c>
      <c r="Y140" s="42">
        <f t="shared" si="44"/>
        <v>1942394</v>
      </c>
      <c r="Z140" s="42">
        <v>316323</v>
      </c>
      <c r="AA140" s="42">
        <v>68282</v>
      </c>
      <c r="AB140" s="42">
        <v>63198</v>
      </c>
      <c r="AC140" s="42">
        <v>33527</v>
      </c>
      <c r="AD140" s="42">
        <v>63341</v>
      </c>
      <c r="AE140" s="42">
        <v>27645</v>
      </c>
      <c r="AF140" s="42">
        <v>144897</v>
      </c>
      <c r="AG140" s="42">
        <v>95008</v>
      </c>
      <c r="AH140" s="42">
        <v>300680</v>
      </c>
      <c r="AI140" s="42">
        <v>196527</v>
      </c>
      <c r="AJ140" s="42">
        <v>56628</v>
      </c>
      <c r="AK140" s="42">
        <v>154163</v>
      </c>
      <c r="AL140" s="42">
        <v>221647</v>
      </c>
      <c r="AM140" s="42">
        <v>49989</v>
      </c>
      <c r="AN140" s="42">
        <v>26109</v>
      </c>
      <c r="AO140" s="42">
        <v>105677</v>
      </c>
      <c r="AP140" s="42">
        <v>14590</v>
      </c>
      <c r="AQ140" s="42">
        <v>2268</v>
      </c>
      <c r="AR140" s="42">
        <v>1895</v>
      </c>
      <c r="AT140" s="27" t="s">
        <v>22</v>
      </c>
      <c r="AU140" s="34">
        <f t="shared" si="45"/>
        <v>0.46334574756717739</v>
      </c>
      <c r="AV140" s="34">
        <f t="shared" si="42"/>
        <v>0.31613256070535495</v>
      </c>
      <c r="AW140" s="34">
        <f t="shared" si="42"/>
        <v>1.4645148062446911</v>
      </c>
      <c r="AX140" s="34">
        <f t="shared" si="42"/>
        <v>1.5823285547010981</v>
      </c>
      <c r="AY140" s="34">
        <f t="shared" si="42"/>
        <v>0</v>
      </c>
      <c r="AZ140" s="34">
        <f t="shared" si="42"/>
        <v>0</v>
      </c>
      <c r="BA140" s="34">
        <f t="shared" si="42"/>
        <v>0</v>
      </c>
      <c r="BB140" s="34">
        <f t="shared" si="42"/>
        <v>0</v>
      </c>
      <c r="BC140" s="34">
        <f t="shared" si="42"/>
        <v>1.052542943752105</v>
      </c>
      <c r="BD140" s="34">
        <f t="shared" si="42"/>
        <v>0.66515897299454574</v>
      </c>
      <c r="BE140" s="34">
        <f t="shared" si="42"/>
        <v>0.50883593602914612</v>
      </c>
      <c r="BF140" s="34">
        <f t="shared" si="42"/>
        <v>0</v>
      </c>
      <c r="BG140" s="34">
        <f t="shared" si="42"/>
        <v>0</v>
      </c>
      <c r="BH140" s="34">
        <f t="shared" si="42"/>
        <v>0.45116784797448195</v>
      </c>
      <c r="BI140" s="34">
        <f t="shared" si="42"/>
        <v>0</v>
      </c>
      <c r="BJ140" s="34">
        <f t="shared" si="42"/>
        <v>0</v>
      </c>
      <c r="BK140" s="34">
        <f>R140*100000/AO140</f>
        <v>0.9462797013541262</v>
      </c>
      <c r="BL140" s="34">
        <f t="shared" si="43"/>
        <v>0</v>
      </c>
      <c r="BM140" s="34">
        <f t="shared" si="43"/>
        <v>0</v>
      </c>
      <c r="BN140" s="34">
        <f t="shared" si="43"/>
        <v>0</v>
      </c>
    </row>
    <row r="141" spans="1:66" x14ac:dyDescent="0.25">
      <c r="A141" s="20" t="s">
        <v>48</v>
      </c>
      <c r="B141" s="30">
        <f t="shared" si="41"/>
        <v>8</v>
      </c>
      <c r="C141" s="30">
        <v>1</v>
      </c>
      <c r="D141" s="30"/>
      <c r="E141" s="30"/>
      <c r="F141" s="30"/>
      <c r="G141" s="30">
        <v>1</v>
      </c>
      <c r="H141" s="30"/>
      <c r="I141" s="30"/>
      <c r="J141" s="30"/>
      <c r="K141" s="30">
        <v>3</v>
      </c>
      <c r="L141" s="30">
        <v>1</v>
      </c>
      <c r="M141" s="30"/>
      <c r="N141" s="30"/>
      <c r="O141" s="30"/>
      <c r="P141" s="30"/>
      <c r="Q141" s="30"/>
      <c r="R141" s="30">
        <v>1</v>
      </c>
      <c r="S141" s="30">
        <v>1</v>
      </c>
      <c r="T141" s="30"/>
      <c r="U141" s="30"/>
      <c r="W141" s="45"/>
      <c r="X141" s="37" t="s">
        <v>48</v>
      </c>
      <c r="Y141" s="42">
        <f t="shared" si="44"/>
        <v>1531220</v>
      </c>
      <c r="Z141" s="42">
        <v>234508</v>
      </c>
      <c r="AA141" s="42">
        <v>57545</v>
      </c>
      <c r="AB141" s="42">
        <v>52114</v>
      </c>
      <c r="AC141" s="42">
        <v>26688</v>
      </c>
      <c r="AD141" s="42">
        <v>42141</v>
      </c>
      <c r="AE141" s="42">
        <v>23049</v>
      </c>
      <c r="AF141" s="42">
        <v>124110</v>
      </c>
      <c r="AG141" s="42">
        <v>79478</v>
      </c>
      <c r="AH141" s="42">
        <v>242882</v>
      </c>
      <c r="AI141" s="42">
        <v>154357</v>
      </c>
      <c r="AJ141" s="42">
        <v>44456</v>
      </c>
      <c r="AK141" s="42">
        <v>119363</v>
      </c>
      <c r="AL141" s="42">
        <v>171309</v>
      </c>
      <c r="AM141" s="42">
        <v>39369</v>
      </c>
      <c r="AN141" s="42">
        <v>22226</v>
      </c>
      <c r="AO141" s="42">
        <v>82459</v>
      </c>
      <c r="AP141" s="42">
        <v>12136</v>
      </c>
      <c r="AQ141" s="42">
        <v>1575</v>
      </c>
      <c r="AR141" s="42">
        <v>1455</v>
      </c>
      <c r="AT141" s="27" t="s">
        <v>48</v>
      </c>
      <c r="AU141" s="34">
        <f t="shared" si="45"/>
        <v>0.52245921552748786</v>
      </c>
      <c r="AV141" s="34">
        <f t="shared" ref="AV141:BJ144" si="46">C141*100000/Z141</f>
        <v>0.4264246848721579</v>
      </c>
      <c r="AW141" s="34">
        <f t="shared" si="46"/>
        <v>0</v>
      </c>
      <c r="AX141" s="34">
        <f t="shared" si="46"/>
        <v>0</v>
      </c>
      <c r="AY141" s="34">
        <f t="shared" si="46"/>
        <v>0</v>
      </c>
      <c r="AZ141" s="34">
        <f t="shared" si="46"/>
        <v>2.372985928193446</v>
      </c>
      <c r="BA141" s="34">
        <f t="shared" si="46"/>
        <v>0</v>
      </c>
      <c r="BB141" s="34">
        <f t="shared" si="46"/>
        <v>0</v>
      </c>
      <c r="BC141" s="34">
        <f t="shared" si="46"/>
        <v>0</v>
      </c>
      <c r="BD141" s="34">
        <f t="shared" si="46"/>
        <v>1.2351676946006702</v>
      </c>
      <c r="BE141" s="34">
        <f t="shared" si="46"/>
        <v>0.64784881799983152</v>
      </c>
      <c r="BF141" s="34">
        <f t="shared" si="46"/>
        <v>0</v>
      </c>
      <c r="BG141" s="34">
        <f t="shared" si="46"/>
        <v>0</v>
      </c>
      <c r="BH141" s="34">
        <f t="shared" si="46"/>
        <v>0</v>
      </c>
      <c r="BI141" s="34">
        <f t="shared" si="46"/>
        <v>0</v>
      </c>
      <c r="BJ141" s="34">
        <f t="shared" si="46"/>
        <v>0</v>
      </c>
      <c r="BK141" s="34">
        <f>R141*100000/AO141</f>
        <v>1.2127238991498805</v>
      </c>
      <c r="BL141" s="34">
        <f t="shared" ref="BL141:BN144" si="47">S141*100000/AP141</f>
        <v>8.2399472643375091</v>
      </c>
      <c r="BM141" s="34">
        <f t="shared" si="47"/>
        <v>0</v>
      </c>
      <c r="BN141" s="34">
        <f t="shared" si="47"/>
        <v>0</v>
      </c>
    </row>
    <row r="142" spans="1:66" x14ac:dyDescent="0.25">
      <c r="A142" s="20" t="s">
        <v>49</v>
      </c>
      <c r="B142" s="30">
        <f t="shared" si="41"/>
        <v>11</v>
      </c>
      <c r="C142" s="30"/>
      <c r="D142" s="30">
        <v>1</v>
      </c>
      <c r="E142" s="30">
        <v>1</v>
      </c>
      <c r="F142" s="30"/>
      <c r="G142" s="30"/>
      <c r="H142" s="30">
        <v>2</v>
      </c>
      <c r="I142" s="30">
        <v>1</v>
      </c>
      <c r="J142" s="30"/>
      <c r="K142" s="30">
        <v>1</v>
      </c>
      <c r="L142" s="30"/>
      <c r="M142" s="30"/>
      <c r="N142" s="30">
        <v>1</v>
      </c>
      <c r="O142" s="30">
        <v>1</v>
      </c>
      <c r="P142" s="30">
        <v>1</v>
      </c>
      <c r="Q142" s="30"/>
      <c r="R142" s="30">
        <v>2</v>
      </c>
      <c r="S142" s="30"/>
      <c r="T142" s="30"/>
      <c r="U142" s="30"/>
      <c r="W142" s="45"/>
      <c r="X142" s="37" t="s">
        <v>49</v>
      </c>
      <c r="Y142" s="42">
        <f t="shared" si="44"/>
        <v>1030459</v>
      </c>
      <c r="Z142" s="42">
        <v>148101</v>
      </c>
      <c r="AA142" s="42">
        <v>41727</v>
      </c>
      <c r="AB142" s="42">
        <v>35654</v>
      </c>
      <c r="AC142" s="42">
        <v>18801</v>
      </c>
      <c r="AD142" s="42">
        <v>25624</v>
      </c>
      <c r="AE142" s="42">
        <v>15562</v>
      </c>
      <c r="AF142" s="42">
        <v>89452</v>
      </c>
      <c r="AG142" s="42">
        <v>54210</v>
      </c>
      <c r="AH142" s="42">
        <v>167386</v>
      </c>
      <c r="AI142" s="42">
        <v>101224</v>
      </c>
      <c r="AJ142" s="42">
        <v>29165</v>
      </c>
      <c r="AK142" s="42">
        <v>85217</v>
      </c>
      <c r="AL142" s="42">
        <v>114552</v>
      </c>
      <c r="AM142" s="42">
        <v>24029</v>
      </c>
      <c r="AN142" s="42">
        <v>16081</v>
      </c>
      <c r="AO142" s="42">
        <v>53102</v>
      </c>
      <c r="AP142" s="42">
        <v>8776</v>
      </c>
      <c r="AQ142" s="42">
        <v>954</v>
      </c>
      <c r="AR142" s="42">
        <v>842</v>
      </c>
      <c r="AT142" s="27" t="s">
        <v>49</v>
      </c>
      <c r="AU142" s="34">
        <f t="shared" si="45"/>
        <v>1.0674854603628092</v>
      </c>
      <c r="AV142" s="34">
        <f t="shared" si="46"/>
        <v>0</v>
      </c>
      <c r="AW142" s="34">
        <f t="shared" si="46"/>
        <v>2.3965298248136699</v>
      </c>
      <c r="AX142" s="34">
        <f t="shared" si="46"/>
        <v>2.8047343916531107</v>
      </c>
      <c r="AY142" s="34">
        <f t="shared" si="46"/>
        <v>0</v>
      </c>
      <c r="AZ142" s="34">
        <f t="shared" si="46"/>
        <v>0</v>
      </c>
      <c r="BA142" s="34">
        <f t="shared" si="46"/>
        <v>12.851818532322323</v>
      </c>
      <c r="BB142" s="34">
        <f t="shared" si="46"/>
        <v>1.1179179895362876</v>
      </c>
      <c r="BC142" s="34">
        <f t="shared" si="46"/>
        <v>0</v>
      </c>
      <c r="BD142" s="34">
        <f t="shared" si="46"/>
        <v>0.59742152868220755</v>
      </c>
      <c r="BE142" s="34">
        <f t="shared" si="46"/>
        <v>0</v>
      </c>
      <c r="BF142" s="34">
        <f t="shared" si="46"/>
        <v>0</v>
      </c>
      <c r="BG142" s="34">
        <f t="shared" si="46"/>
        <v>1.1734747761596864</v>
      </c>
      <c r="BH142" s="34">
        <f t="shared" si="46"/>
        <v>0.87296598924505897</v>
      </c>
      <c r="BI142" s="34">
        <f t="shared" si="46"/>
        <v>4.1616380207249577</v>
      </c>
      <c r="BJ142" s="34">
        <f t="shared" si="46"/>
        <v>0</v>
      </c>
      <c r="BK142" s="34">
        <f>R142*100000/AO142</f>
        <v>3.7663364845015255</v>
      </c>
      <c r="BL142" s="34">
        <f t="shared" si="47"/>
        <v>0</v>
      </c>
      <c r="BM142" s="34">
        <f t="shared" si="47"/>
        <v>0</v>
      </c>
      <c r="BN142" s="34">
        <f t="shared" si="47"/>
        <v>0</v>
      </c>
    </row>
    <row r="143" spans="1:66" x14ac:dyDescent="0.25">
      <c r="A143" s="20" t="s">
        <v>50</v>
      </c>
      <c r="B143" s="30">
        <f t="shared" si="41"/>
        <v>15</v>
      </c>
      <c r="C143" s="30"/>
      <c r="D143" s="30">
        <v>1</v>
      </c>
      <c r="E143" s="30">
        <v>1</v>
      </c>
      <c r="F143" s="30"/>
      <c r="G143" s="30"/>
      <c r="H143" s="30">
        <v>2</v>
      </c>
      <c r="I143" s="30">
        <v>2</v>
      </c>
      <c r="J143" s="30">
        <v>1</v>
      </c>
      <c r="K143" s="30">
        <v>2</v>
      </c>
      <c r="L143" s="30"/>
      <c r="M143" s="30"/>
      <c r="N143" s="30">
        <v>1</v>
      </c>
      <c r="O143" s="30">
        <v>2</v>
      </c>
      <c r="P143" s="30"/>
      <c r="Q143" s="30">
        <v>1</v>
      </c>
      <c r="R143" s="30">
        <v>2</v>
      </c>
      <c r="S143" s="30"/>
      <c r="T143" s="30"/>
      <c r="U143" s="30"/>
      <c r="W143" s="45"/>
      <c r="X143" s="37" t="s">
        <v>50</v>
      </c>
      <c r="Y143" s="42">
        <f t="shared" si="44"/>
        <v>747951</v>
      </c>
      <c r="Z143" s="42">
        <v>96016</v>
      </c>
      <c r="AA143" s="42">
        <v>29939</v>
      </c>
      <c r="AB143" s="42">
        <v>26122</v>
      </c>
      <c r="AC143" s="42">
        <v>14494</v>
      </c>
      <c r="AD143" s="42">
        <v>19710</v>
      </c>
      <c r="AE143" s="42">
        <v>12436</v>
      </c>
      <c r="AF143" s="42">
        <v>69936</v>
      </c>
      <c r="AG143" s="42">
        <v>37995</v>
      </c>
      <c r="AH143" s="42">
        <v>123008</v>
      </c>
      <c r="AI143" s="42">
        <v>65953</v>
      </c>
      <c r="AJ143" s="42">
        <v>19743</v>
      </c>
      <c r="AK143" s="42">
        <v>69938</v>
      </c>
      <c r="AL143" s="42">
        <v>87860</v>
      </c>
      <c r="AM143" s="42">
        <v>15390</v>
      </c>
      <c r="AN143" s="42">
        <v>12567</v>
      </c>
      <c r="AO143" s="42">
        <v>39395</v>
      </c>
      <c r="AP143" s="42">
        <v>6244</v>
      </c>
      <c r="AQ143" s="42">
        <v>624</v>
      </c>
      <c r="AR143" s="42">
        <v>581</v>
      </c>
      <c r="AT143" s="27" t="s">
        <v>50</v>
      </c>
      <c r="AU143" s="34">
        <f t="shared" si="45"/>
        <v>2.0054789685420569</v>
      </c>
      <c r="AV143" s="34">
        <f t="shared" si="46"/>
        <v>0</v>
      </c>
      <c r="AW143" s="34">
        <f t="shared" si="46"/>
        <v>3.3401249206720331</v>
      </c>
      <c r="AX143" s="34">
        <f t="shared" si="46"/>
        <v>3.8281907970293241</v>
      </c>
      <c r="AY143" s="34">
        <f t="shared" si="46"/>
        <v>0</v>
      </c>
      <c r="AZ143" s="34">
        <f t="shared" si="46"/>
        <v>0</v>
      </c>
      <c r="BA143" s="34">
        <f t="shared" si="46"/>
        <v>16.08234158893535</v>
      </c>
      <c r="BB143" s="34">
        <f t="shared" si="46"/>
        <v>2.8597574925646305</v>
      </c>
      <c r="BC143" s="34">
        <f t="shared" si="46"/>
        <v>2.6319252533228057</v>
      </c>
      <c r="BD143" s="34">
        <f t="shared" si="46"/>
        <v>1.625910509885536</v>
      </c>
      <c r="BE143" s="34">
        <f t="shared" si="46"/>
        <v>0</v>
      </c>
      <c r="BF143" s="34">
        <f t="shared" si="46"/>
        <v>0</v>
      </c>
      <c r="BG143" s="34">
        <f t="shared" si="46"/>
        <v>1.4298378563870857</v>
      </c>
      <c r="BH143" s="34">
        <f t="shared" si="46"/>
        <v>2.276348736626451</v>
      </c>
      <c r="BI143" s="34">
        <f t="shared" si="46"/>
        <v>0</v>
      </c>
      <c r="BJ143" s="34">
        <f t="shared" si="46"/>
        <v>7.9573486114426677</v>
      </c>
      <c r="BK143" s="34">
        <f>R143*100000/AO143</f>
        <v>5.0767863942124638</v>
      </c>
      <c r="BL143" s="34">
        <f t="shared" si="47"/>
        <v>0</v>
      </c>
      <c r="BM143" s="34">
        <f t="shared" si="47"/>
        <v>0</v>
      </c>
      <c r="BN143" s="34">
        <f t="shared" si="47"/>
        <v>0</v>
      </c>
    </row>
    <row r="144" spans="1:66" x14ac:dyDescent="0.25">
      <c r="A144" s="19" t="s">
        <v>23</v>
      </c>
      <c r="B144" s="32">
        <f t="shared" ref="B144:U144" si="48">SUM(B125:B143)</f>
        <v>489</v>
      </c>
      <c r="C144" s="32">
        <f t="shared" si="48"/>
        <v>89</v>
      </c>
      <c r="D144" s="32">
        <f t="shared" si="48"/>
        <v>10</v>
      </c>
      <c r="E144" s="32">
        <f t="shared" si="48"/>
        <v>12</v>
      </c>
      <c r="F144" s="32">
        <f t="shared" si="48"/>
        <v>12</v>
      </c>
      <c r="G144" s="32">
        <f t="shared" si="48"/>
        <v>10</v>
      </c>
      <c r="H144" s="32">
        <f t="shared" si="48"/>
        <v>22</v>
      </c>
      <c r="I144" s="32">
        <f t="shared" si="48"/>
        <v>19</v>
      </c>
      <c r="J144" s="32">
        <f t="shared" si="48"/>
        <v>13</v>
      </c>
      <c r="K144" s="32">
        <f t="shared" si="48"/>
        <v>78</v>
      </c>
      <c r="L144" s="32">
        <f t="shared" si="48"/>
        <v>34</v>
      </c>
      <c r="M144" s="32">
        <f t="shared" si="48"/>
        <v>6</v>
      </c>
      <c r="N144" s="32">
        <f t="shared" si="48"/>
        <v>38</v>
      </c>
      <c r="O144" s="32">
        <f t="shared" si="48"/>
        <v>55</v>
      </c>
      <c r="P144" s="32">
        <f t="shared" si="48"/>
        <v>18</v>
      </c>
      <c r="Q144" s="32">
        <f t="shared" si="48"/>
        <v>9</v>
      </c>
      <c r="R144" s="32">
        <f t="shared" si="48"/>
        <v>60</v>
      </c>
      <c r="S144" s="32">
        <f t="shared" si="48"/>
        <v>4</v>
      </c>
      <c r="T144" s="32">
        <f t="shared" si="48"/>
        <v>0</v>
      </c>
      <c r="U144" s="32">
        <f t="shared" si="48"/>
        <v>0</v>
      </c>
      <c r="W144" s="45"/>
      <c r="X144" s="37" t="s">
        <v>51</v>
      </c>
      <c r="Y144" s="39">
        <f>SUM(Y125:Y143)</f>
        <v>42859169</v>
      </c>
      <c r="Z144" s="39">
        <v>7648983</v>
      </c>
      <c r="AA144" s="39">
        <v>1244499</v>
      </c>
      <c r="AB144" s="39">
        <v>1062146</v>
      </c>
      <c r="AC144" s="39">
        <v>923982</v>
      </c>
      <c r="AD144" s="39">
        <v>1826844</v>
      </c>
      <c r="AE144" s="39">
        <v>550973</v>
      </c>
      <c r="AF144" s="39">
        <v>2475273</v>
      </c>
      <c r="AG144" s="39">
        <v>1849740</v>
      </c>
      <c r="AH144" s="39">
        <v>6782264</v>
      </c>
      <c r="AI144" s="39">
        <v>4496102</v>
      </c>
      <c r="AJ144" s="39">
        <v>1066233</v>
      </c>
      <c r="AK144" s="39">
        <v>2714067</v>
      </c>
      <c r="AL144" s="39">
        <v>5807962</v>
      </c>
      <c r="AM144" s="39">
        <v>1291946</v>
      </c>
      <c r="AN144" s="39">
        <v>579780</v>
      </c>
      <c r="AO144" s="39">
        <v>2107811</v>
      </c>
      <c r="AP144" s="39">
        <v>294339</v>
      </c>
      <c r="AQ144" s="39">
        <v>71574</v>
      </c>
      <c r="AR144" s="39">
        <v>64651</v>
      </c>
      <c r="AT144" s="29" t="s">
        <v>23</v>
      </c>
      <c r="AU144" s="35">
        <f t="shared" si="45"/>
        <v>1.1409460598734427</v>
      </c>
      <c r="AV144" s="35">
        <f t="shared" si="46"/>
        <v>1.1635533769652775</v>
      </c>
      <c r="AW144" s="35">
        <f t="shared" si="46"/>
        <v>0.80353620211828214</v>
      </c>
      <c r="AX144" s="35">
        <f t="shared" si="46"/>
        <v>1.1297881835453882</v>
      </c>
      <c r="AY144" s="35">
        <f t="shared" si="46"/>
        <v>1.298726598570102</v>
      </c>
      <c r="AZ144" s="35">
        <f t="shared" si="46"/>
        <v>0.5473921144881555</v>
      </c>
      <c r="BA144" s="35">
        <f t="shared" si="46"/>
        <v>3.9929361329865527</v>
      </c>
      <c r="BB144" s="35">
        <f t="shared" si="46"/>
        <v>0.76759209994210742</v>
      </c>
      <c r="BC144" s="35">
        <f t="shared" si="46"/>
        <v>0.70280147480186406</v>
      </c>
      <c r="BD144" s="35">
        <f t="shared" si="46"/>
        <v>1.1500584465600276</v>
      </c>
      <c r="BE144" s="35">
        <f t="shared" si="46"/>
        <v>0.75621060198367385</v>
      </c>
      <c r="BF144" s="35">
        <f t="shared" si="46"/>
        <v>0.56272878442141638</v>
      </c>
      <c r="BG144" s="35">
        <f t="shared" si="46"/>
        <v>1.4001128196172017</v>
      </c>
      <c r="BH144" s="35">
        <f t="shared" si="46"/>
        <v>0.9469758927486096</v>
      </c>
      <c r="BI144" s="35">
        <f t="shared" si="46"/>
        <v>1.3932470861785244</v>
      </c>
      <c r="BJ144" s="35">
        <f t="shared" si="46"/>
        <v>1.5523129462899721</v>
      </c>
      <c r="BK144" s="35">
        <f>R144*100000/AO144</f>
        <v>2.8465550279413097</v>
      </c>
      <c r="BL144" s="35">
        <f t="shared" si="47"/>
        <v>1.3589772337338919</v>
      </c>
      <c r="BM144" s="35">
        <f t="shared" si="47"/>
        <v>0</v>
      </c>
      <c r="BN144" s="35">
        <f t="shared" si="47"/>
        <v>0</v>
      </c>
    </row>
    <row r="145" spans="1:66" x14ac:dyDescent="0.25">
      <c r="A145" s="22" t="s">
        <v>26</v>
      </c>
      <c r="B145" s="10">
        <f>C145+D145+E145+F145+G145+K145+T145+J145+H145+I145+M145+N145+O145+P145+Q145+R145+S145+L145+U145</f>
        <v>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2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</row>
    <row r="147" spans="1:66" x14ac:dyDescent="0.25">
      <c r="A147" s="31" t="s">
        <v>63</v>
      </c>
      <c r="AT147" s="36" t="s">
        <v>64</v>
      </c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</row>
    <row r="148" spans="1:66" ht="21.75" customHeight="1" x14ac:dyDescent="0.25">
      <c r="A148" s="19" t="s">
        <v>32</v>
      </c>
      <c r="B148" s="12" t="s">
        <v>1</v>
      </c>
      <c r="C148" s="12" t="s">
        <v>2</v>
      </c>
      <c r="D148" s="12" t="s">
        <v>3</v>
      </c>
      <c r="E148" s="12" t="s">
        <v>52</v>
      </c>
      <c r="F148" s="12" t="s">
        <v>53</v>
      </c>
      <c r="G148" s="12" t="s">
        <v>4</v>
      </c>
      <c r="H148" s="12" t="s">
        <v>7</v>
      </c>
      <c r="I148" s="12" t="s">
        <v>54</v>
      </c>
      <c r="J148" s="12" t="s">
        <v>55</v>
      </c>
      <c r="K148" s="12" t="s">
        <v>5</v>
      </c>
      <c r="L148" s="12" t="s">
        <v>56</v>
      </c>
      <c r="M148" s="12" t="s">
        <v>8</v>
      </c>
      <c r="N148" s="12" t="s">
        <v>9</v>
      </c>
      <c r="O148" s="12" t="s">
        <v>57</v>
      </c>
      <c r="P148" s="12" t="s">
        <v>58</v>
      </c>
      <c r="Q148" s="12" t="s">
        <v>59</v>
      </c>
      <c r="R148" s="12" t="s">
        <v>60</v>
      </c>
      <c r="S148" s="12" t="s">
        <v>61</v>
      </c>
      <c r="T148" s="12" t="s">
        <v>6</v>
      </c>
      <c r="U148" s="12" t="s">
        <v>28</v>
      </c>
      <c r="V148"/>
      <c r="W148" s="44" t="str">
        <f>A148</f>
        <v>AÑO 2005</v>
      </c>
      <c r="X148" s="38" t="s">
        <v>62</v>
      </c>
      <c r="Y148" s="24" t="s">
        <v>51</v>
      </c>
      <c r="Z148" s="24" t="s">
        <v>2</v>
      </c>
      <c r="AA148" s="24" t="s">
        <v>3</v>
      </c>
      <c r="AB148" s="24" t="s">
        <v>52</v>
      </c>
      <c r="AC148" s="24" t="s">
        <v>53</v>
      </c>
      <c r="AD148" s="24" t="s">
        <v>4</v>
      </c>
      <c r="AE148" s="24" t="s">
        <v>7</v>
      </c>
      <c r="AF148" s="24" t="s">
        <v>54</v>
      </c>
      <c r="AG148" s="24" t="s">
        <v>55</v>
      </c>
      <c r="AH148" s="24" t="s">
        <v>5</v>
      </c>
      <c r="AI148" s="24" t="s">
        <v>56</v>
      </c>
      <c r="AJ148" s="24" t="s">
        <v>8</v>
      </c>
      <c r="AK148" s="24" t="s">
        <v>9</v>
      </c>
      <c r="AL148" s="24" t="s">
        <v>57</v>
      </c>
      <c r="AM148" s="24" t="s">
        <v>58</v>
      </c>
      <c r="AN148" s="24" t="s">
        <v>59</v>
      </c>
      <c r="AO148" s="24" t="s">
        <v>60</v>
      </c>
      <c r="AP148" s="24" t="s">
        <v>61</v>
      </c>
      <c r="AQ148" s="24" t="s">
        <v>6</v>
      </c>
      <c r="AR148" s="24" t="s">
        <v>28</v>
      </c>
      <c r="AT148" s="25" t="str">
        <f>W148</f>
        <v>AÑO 2005</v>
      </c>
      <c r="AU148" s="26" t="s">
        <v>1</v>
      </c>
      <c r="AV148" s="26" t="s">
        <v>2</v>
      </c>
      <c r="AW148" s="26" t="s">
        <v>3</v>
      </c>
      <c r="AX148" s="26" t="s">
        <v>52</v>
      </c>
      <c r="AY148" s="26" t="s">
        <v>53</v>
      </c>
      <c r="AZ148" s="26" t="s">
        <v>4</v>
      </c>
      <c r="BA148" s="26" t="s">
        <v>7</v>
      </c>
      <c r="BB148" s="26" t="s">
        <v>54</v>
      </c>
      <c r="BC148" s="26" t="s">
        <v>55</v>
      </c>
      <c r="BD148" s="26" t="s">
        <v>5</v>
      </c>
      <c r="BE148" s="26" t="s">
        <v>56</v>
      </c>
      <c r="BF148" s="26" t="s">
        <v>8</v>
      </c>
      <c r="BG148" s="26" t="s">
        <v>9</v>
      </c>
      <c r="BH148" s="26" t="s">
        <v>57</v>
      </c>
      <c r="BI148" s="26" t="s">
        <v>58</v>
      </c>
      <c r="BJ148" s="26" t="s">
        <v>59</v>
      </c>
      <c r="BK148" s="26" t="s">
        <v>60</v>
      </c>
      <c r="BL148" s="26" t="s">
        <v>61</v>
      </c>
      <c r="BM148" s="26" t="s">
        <v>6</v>
      </c>
      <c r="BN148" s="26" t="s">
        <v>28</v>
      </c>
    </row>
    <row r="149" spans="1:66" x14ac:dyDescent="0.25">
      <c r="A149" s="20" t="s">
        <v>45</v>
      </c>
      <c r="B149" s="30">
        <f t="shared" ref="B149:B167" si="49">C149+D149+E149+F149+G149+K149+T149+J149+H149+I149+M149+N149+O149+P149+Q149+R149+S149+L149</f>
        <v>107</v>
      </c>
      <c r="C149" s="30">
        <v>23</v>
      </c>
      <c r="D149" s="30">
        <v>1</v>
      </c>
      <c r="E149" s="30">
        <v>5</v>
      </c>
      <c r="F149" s="30"/>
      <c r="G149" s="30">
        <v>3</v>
      </c>
      <c r="H149" s="30"/>
      <c r="I149" s="30">
        <v>7</v>
      </c>
      <c r="J149" s="30">
        <v>2</v>
      </c>
      <c r="K149" s="30">
        <v>13</v>
      </c>
      <c r="L149" s="30">
        <v>15</v>
      </c>
      <c r="M149" s="30">
        <v>3</v>
      </c>
      <c r="N149" s="30">
        <v>7</v>
      </c>
      <c r="O149" s="30">
        <v>14</v>
      </c>
      <c r="P149" s="30">
        <v>3</v>
      </c>
      <c r="Q149" s="30">
        <v>2</v>
      </c>
      <c r="R149" s="30">
        <v>8</v>
      </c>
      <c r="S149" s="30"/>
      <c r="T149" s="30">
        <v>1</v>
      </c>
      <c r="U149" s="30"/>
      <c r="V149"/>
      <c r="X149" s="37" t="s">
        <v>45</v>
      </c>
      <c r="Y149" s="42">
        <f>SUM(Z149:AR149)</f>
        <v>456379</v>
      </c>
      <c r="Z149" s="42">
        <v>88690</v>
      </c>
      <c r="AA149" s="42">
        <v>11623</v>
      </c>
      <c r="AB149" s="42">
        <v>7389</v>
      </c>
      <c r="AC149" s="42">
        <v>10871</v>
      </c>
      <c r="AD149" s="42">
        <v>19316</v>
      </c>
      <c r="AE149" s="42">
        <v>5100</v>
      </c>
      <c r="AF149" s="42">
        <v>19325</v>
      </c>
      <c r="AG149" s="42">
        <v>18855</v>
      </c>
      <c r="AH149" s="42">
        <v>78296</v>
      </c>
      <c r="AI149" s="42">
        <v>49337</v>
      </c>
      <c r="AJ149" s="42">
        <v>9910</v>
      </c>
      <c r="AK149" s="42">
        <v>20679</v>
      </c>
      <c r="AL149" s="42">
        <v>69189</v>
      </c>
      <c r="AM149" s="42">
        <v>16683</v>
      </c>
      <c r="AN149" s="42">
        <v>6318</v>
      </c>
      <c r="AO149" s="42">
        <v>19754</v>
      </c>
      <c r="AP149" s="42">
        <v>3018</v>
      </c>
      <c r="AQ149" s="42">
        <v>1045</v>
      </c>
      <c r="AR149" s="42">
        <v>981</v>
      </c>
      <c r="AT149" s="27" t="s">
        <v>45</v>
      </c>
      <c r="AU149" s="34">
        <f>B149*100000/Y149</f>
        <v>23.445425841241601</v>
      </c>
      <c r="AV149" s="34">
        <f t="shared" ref="AV149:BK164" si="50">C149*100000/Z149</f>
        <v>25.93302514375916</v>
      </c>
      <c r="AW149" s="34">
        <f t="shared" si="50"/>
        <v>8.6036307321689751</v>
      </c>
      <c r="AX149" s="34">
        <f t="shared" si="50"/>
        <v>67.668155366084719</v>
      </c>
      <c r="AY149" s="34">
        <f t="shared" si="50"/>
        <v>0</v>
      </c>
      <c r="AZ149" s="34">
        <f t="shared" si="50"/>
        <v>15.531165872851522</v>
      </c>
      <c r="BA149" s="34">
        <f t="shared" si="50"/>
        <v>0</v>
      </c>
      <c r="BB149" s="34">
        <f t="shared" si="50"/>
        <v>36.222509702457955</v>
      </c>
      <c r="BC149" s="34">
        <f t="shared" si="50"/>
        <v>10.607265977194379</v>
      </c>
      <c r="BD149" s="34">
        <f t="shared" si="50"/>
        <v>16.603657913558802</v>
      </c>
      <c r="BE149" s="34">
        <f t="shared" si="50"/>
        <v>30.403145712143015</v>
      </c>
      <c r="BF149" s="34">
        <f t="shared" si="50"/>
        <v>30.272452068617557</v>
      </c>
      <c r="BG149" s="34">
        <f t="shared" si="50"/>
        <v>33.850766478069538</v>
      </c>
      <c r="BH149" s="34">
        <f t="shared" si="50"/>
        <v>20.234430328520428</v>
      </c>
      <c r="BI149" s="34">
        <f t="shared" si="50"/>
        <v>17.98237727027513</v>
      </c>
      <c r="BJ149" s="34">
        <f t="shared" si="50"/>
        <v>31.655587211142766</v>
      </c>
      <c r="BK149" s="34">
        <f t="shared" si="50"/>
        <v>40.498126961628024</v>
      </c>
      <c r="BL149" s="34">
        <f t="shared" ref="BL149:BN164" si="51">S149*100000/AP149</f>
        <v>0</v>
      </c>
      <c r="BM149" s="34">
        <f t="shared" si="51"/>
        <v>95.693779904306226</v>
      </c>
      <c r="BN149" s="34">
        <f t="shared" si="51"/>
        <v>0</v>
      </c>
    </row>
    <row r="150" spans="1:66" x14ac:dyDescent="0.25">
      <c r="A150" s="20" t="s">
        <v>46</v>
      </c>
      <c r="B150" s="30">
        <f t="shared" si="49"/>
        <v>152</v>
      </c>
      <c r="C150" s="30">
        <v>23</v>
      </c>
      <c r="D150" s="30">
        <v>1</v>
      </c>
      <c r="E150" s="30">
        <v>2</v>
      </c>
      <c r="F150" s="30">
        <v>1</v>
      </c>
      <c r="G150" s="30">
        <v>4</v>
      </c>
      <c r="H150" s="30">
        <v>5</v>
      </c>
      <c r="I150" s="30">
        <v>3</v>
      </c>
      <c r="J150" s="30">
        <v>5</v>
      </c>
      <c r="K150" s="30">
        <v>36</v>
      </c>
      <c r="L150" s="30">
        <v>10</v>
      </c>
      <c r="M150" s="30">
        <v>3</v>
      </c>
      <c r="N150" s="30">
        <v>10</v>
      </c>
      <c r="O150" s="30">
        <v>23</v>
      </c>
      <c r="P150" s="30">
        <v>4</v>
      </c>
      <c r="Q150" s="30">
        <v>2</v>
      </c>
      <c r="R150" s="30">
        <v>18</v>
      </c>
      <c r="S150" s="30">
        <v>2</v>
      </c>
      <c r="T150" s="30"/>
      <c r="U150" s="30"/>
      <c r="V150"/>
      <c r="W150" s="45"/>
      <c r="X150" s="37" t="s">
        <v>46</v>
      </c>
      <c r="Y150" s="42">
        <f t="shared" ref="Y150:Y167" si="52">SUM(Z150:AR150)</f>
        <v>1757023</v>
      </c>
      <c r="Z150" s="42">
        <v>346382</v>
      </c>
      <c r="AA150" s="42">
        <v>44717</v>
      </c>
      <c r="AB150" s="42">
        <v>28389</v>
      </c>
      <c r="AC150" s="42">
        <v>42058</v>
      </c>
      <c r="AD150" s="42">
        <v>81294</v>
      </c>
      <c r="AE150" s="42">
        <v>19144</v>
      </c>
      <c r="AF150" s="42">
        <v>75546</v>
      </c>
      <c r="AG150" s="42">
        <v>75635</v>
      </c>
      <c r="AH150" s="42">
        <v>290786</v>
      </c>
      <c r="AI150" s="42">
        <v>189105</v>
      </c>
      <c r="AJ150" s="42">
        <v>40728</v>
      </c>
      <c r="AK150" s="42">
        <v>81700</v>
      </c>
      <c r="AL150" s="42">
        <v>256975</v>
      </c>
      <c r="AM150" s="42">
        <v>65079</v>
      </c>
      <c r="AN150" s="42">
        <v>24371</v>
      </c>
      <c r="AO150" s="42">
        <v>75517</v>
      </c>
      <c r="AP150" s="42">
        <v>11288</v>
      </c>
      <c r="AQ150" s="42">
        <v>4082</v>
      </c>
      <c r="AR150" s="42">
        <v>4227</v>
      </c>
      <c r="AT150" s="27" t="s">
        <v>46</v>
      </c>
      <c r="AU150" s="34">
        <f t="shared" ref="AU150:AU168" si="53">B150*100000/Y150</f>
        <v>8.6509966004998233</v>
      </c>
      <c r="AV150" s="34">
        <f t="shared" si="50"/>
        <v>6.6400679019117623</v>
      </c>
      <c r="AW150" s="34">
        <f t="shared" si="50"/>
        <v>2.2362859762506431</v>
      </c>
      <c r="AX150" s="34">
        <f t="shared" si="50"/>
        <v>7.0449822114199163</v>
      </c>
      <c r="AY150" s="34">
        <f t="shared" si="50"/>
        <v>2.3776689333777163</v>
      </c>
      <c r="AZ150" s="34">
        <f t="shared" si="50"/>
        <v>4.9204123305533001</v>
      </c>
      <c r="BA150" s="34">
        <f t="shared" si="50"/>
        <v>26.117843710823234</v>
      </c>
      <c r="BB150" s="34">
        <f t="shared" si="50"/>
        <v>3.9710904614407116</v>
      </c>
      <c r="BC150" s="34">
        <f t="shared" si="50"/>
        <v>6.6106961062999936</v>
      </c>
      <c r="BD150" s="34">
        <f t="shared" si="50"/>
        <v>12.380238388368078</v>
      </c>
      <c r="BE150" s="34">
        <f t="shared" si="50"/>
        <v>5.2880674757409905</v>
      </c>
      <c r="BF150" s="34">
        <f t="shared" si="50"/>
        <v>7.3659398939304657</v>
      </c>
      <c r="BG150" s="34">
        <f t="shared" si="50"/>
        <v>12.239902080783354</v>
      </c>
      <c r="BH150" s="34">
        <f t="shared" si="50"/>
        <v>8.9502869928981426</v>
      </c>
      <c r="BI150" s="34">
        <f t="shared" si="50"/>
        <v>6.1463759430845588</v>
      </c>
      <c r="BJ150" s="34">
        <f t="shared" si="50"/>
        <v>8.2064749087029671</v>
      </c>
      <c r="BK150" s="34">
        <f t="shared" si="50"/>
        <v>23.835692625501544</v>
      </c>
      <c r="BL150" s="34">
        <f t="shared" si="51"/>
        <v>17.71793054571226</v>
      </c>
      <c r="BM150" s="34">
        <f t="shared" si="51"/>
        <v>0</v>
      </c>
      <c r="BN150" s="34">
        <f t="shared" si="51"/>
        <v>0</v>
      </c>
    </row>
    <row r="151" spans="1:66" x14ac:dyDescent="0.25">
      <c r="A151" s="20" t="s">
        <v>47</v>
      </c>
      <c r="B151" s="30">
        <f t="shared" si="49"/>
        <v>38</v>
      </c>
      <c r="C151" s="30">
        <v>8</v>
      </c>
      <c r="D151" s="30">
        <v>2</v>
      </c>
      <c r="E151" s="30">
        <v>1</v>
      </c>
      <c r="F151" s="30">
        <v>1</v>
      </c>
      <c r="G151" s="30">
        <v>1</v>
      </c>
      <c r="H151" s="30">
        <v>1</v>
      </c>
      <c r="I151" s="30"/>
      <c r="J151" s="30"/>
      <c r="K151" s="30">
        <v>11</v>
      </c>
      <c r="L151" s="30">
        <v>3</v>
      </c>
      <c r="M151" s="30">
        <v>1</v>
      </c>
      <c r="N151" s="30">
        <v>2</v>
      </c>
      <c r="O151" s="30">
        <v>1</v>
      </c>
      <c r="P151" s="30"/>
      <c r="Q151" s="30">
        <v>1</v>
      </c>
      <c r="R151" s="30">
        <v>5</v>
      </c>
      <c r="S151" s="30"/>
      <c r="T151" s="30"/>
      <c r="U151" s="30"/>
      <c r="V151"/>
      <c r="W151" s="45"/>
      <c r="X151" s="37" t="s">
        <v>47</v>
      </c>
      <c r="Y151" s="42">
        <f t="shared" si="52"/>
        <v>2007941</v>
      </c>
      <c r="Z151" s="42">
        <v>412652</v>
      </c>
      <c r="AA151" s="42">
        <v>52317</v>
      </c>
      <c r="AB151" s="42">
        <v>33637</v>
      </c>
      <c r="AC151" s="42">
        <v>46379</v>
      </c>
      <c r="AD151" s="42">
        <v>95059</v>
      </c>
      <c r="AE151" s="42">
        <v>21265</v>
      </c>
      <c r="AF151" s="42">
        <v>93016</v>
      </c>
      <c r="AG151" s="42">
        <v>94658</v>
      </c>
      <c r="AH151" s="42">
        <v>315532</v>
      </c>
      <c r="AI151" s="42">
        <v>215481</v>
      </c>
      <c r="AJ151" s="42">
        <v>52682</v>
      </c>
      <c r="AK151" s="42">
        <v>97716</v>
      </c>
      <c r="AL151" s="42">
        <v>269908</v>
      </c>
      <c r="AM151" s="42">
        <v>73096</v>
      </c>
      <c r="AN151" s="42">
        <v>27748</v>
      </c>
      <c r="AO151" s="42">
        <v>84226</v>
      </c>
      <c r="AP151" s="42">
        <v>12894</v>
      </c>
      <c r="AQ151" s="42">
        <v>4773</v>
      </c>
      <c r="AR151" s="42">
        <v>4902</v>
      </c>
      <c r="AT151" s="27" t="s">
        <v>47</v>
      </c>
      <c r="AU151" s="34">
        <f t="shared" si="53"/>
        <v>1.8924858847944237</v>
      </c>
      <c r="AV151" s="34">
        <f t="shared" si="50"/>
        <v>1.9386795653480415</v>
      </c>
      <c r="AW151" s="34">
        <f t="shared" si="50"/>
        <v>3.8228491694860178</v>
      </c>
      <c r="AX151" s="34">
        <f t="shared" si="50"/>
        <v>2.9729167286024318</v>
      </c>
      <c r="AY151" s="34">
        <f t="shared" si="50"/>
        <v>2.1561482567541344</v>
      </c>
      <c r="AZ151" s="34">
        <f t="shared" si="50"/>
        <v>1.0519782450898916</v>
      </c>
      <c r="BA151" s="34">
        <f t="shared" si="50"/>
        <v>4.7025628967787441</v>
      </c>
      <c r="BB151" s="34">
        <f t="shared" si="50"/>
        <v>0</v>
      </c>
      <c r="BC151" s="34">
        <f t="shared" si="50"/>
        <v>0</v>
      </c>
      <c r="BD151" s="34">
        <f t="shared" si="50"/>
        <v>3.4861757286107271</v>
      </c>
      <c r="BE151" s="34">
        <f t="shared" si="50"/>
        <v>1.3922341180892979</v>
      </c>
      <c r="BF151" s="34">
        <f t="shared" si="50"/>
        <v>1.8981815420826849</v>
      </c>
      <c r="BG151" s="34">
        <f t="shared" si="50"/>
        <v>2.0467477178762947</v>
      </c>
      <c r="BH151" s="34">
        <f t="shared" si="50"/>
        <v>0.37049661366095116</v>
      </c>
      <c r="BI151" s="34">
        <f t="shared" si="50"/>
        <v>0</v>
      </c>
      <c r="BJ151" s="34">
        <f t="shared" si="50"/>
        <v>3.6038633415020902</v>
      </c>
      <c r="BK151" s="34">
        <f t="shared" si="50"/>
        <v>5.9364091848122911</v>
      </c>
      <c r="BL151" s="34">
        <f t="shared" si="51"/>
        <v>0</v>
      </c>
      <c r="BM151" s="34">
        <f t="shared" si="51"/>
        <v>0</v>
      </c>
      <c r="BN151" s="34">
        <f t="shared" si="51"/>
        <v>0</v>
      </c>
    </row>
    <row r="152" spans="1:66" x14ac:dyDescent="0.25">
      <c r="A152" s="20" t="s">
        <v>10</v>
      </c>
      <c r="B152" s="30">
        <f t="shared" si="49"/>
        <v>21</v>
      </c>
      <c r="C152" s="30">
        <v>5</v>
      </c>
      <c r="D152" s="30">
        <v>1</v>
      </c>
      <c r="E152" s="30"/>
      <c r="F152" s="30"/>
      <c r="G152" s="30"/>
      <c r="H152" s="30"/>
      <c r="I152" s="30"/>
      <c r="J152" s="30">
        <v>1</v>
      </c>
      <c r="K152" s="30">
        <v>2</v>
      </c>
      <c r="L152" s="30">
        <v>3</v>
      </c>
      <c r="M152" s="30"/>
      <c r="N152" s="30">
        <v>2</v>
      </c>
      <c r="O152" s="30">
        <v>1</v>
      </c>
      <c r="P152" s="30">
        <v>1</v>
      </c>
      <c r="Q152" s="30">
        <v>2</v>
      </c>
      <c r="R152" s="30">
        <v>3</v>
      </c>
      <c r="S152" s="30"/>
      <c r="T152" s="30"/>
      <c r="U152" s="30"/>
      <c r="V152"/>
      <c r="W152" s="45"/>
      <c r="X152" s="37" t="s">
        <v>10</v>
      </c>
      <c r="Y152" s="42">
        <f t="shared" si="52"/>
        <v>2090754</v>
      </c>
      <c r="Z152" s="42">
        <v>449697</v>
      </c>
      <c r="AA152" s="42">
        <v>53808</v>
      </c>
      <c r="AB152" s="42">
        <v>37013</v>
      </c>
      <c r="AC152" s="42">
        <v>46983</v>
      </c>
      <c r="AD152" s="42">
        <v>98313</v>
      </c>
      <c r="AE152" s="42">
        <v>22617</v>
      </c>
      <c r="AF152" s="42">
        <v>102993</v>
      </c>
      <c r="AG152" s="42">
        <v>103332</v>
      </c>
      <c r="AH152" s="42">
        <v>307495</v>
      </c>
      <c r="AI152" s="42">
        <v>222586</v>
      </c>
      <c r="AJ152" s="42">
        <v>60755</v>
      </c>
      <c r="AK152" s="42">
        <v>111234</v>
      </c>
      <c r="AL152" s="42">
        <v>269350</v>
      </c>
      <c r="AM152" s="42">
        <v>74541</v>
      </c>
      <c r="AN152" s="42">
        <v>26280</v>
      </c>
      <c r="AO152" s="42">
        <v>80970</v>
      </c>
      <c r="AP152" s="42">
        <v>12969</v>
      </c>
      <c r="AQ152" s="42">
        <v>4899</v>
      </c>
      <c r="AR152" s="42">
        <v>4919</v>
      </c>
      <c r="AT152" s="28" t="s">
        <v>10</v>
      </c>
      <c r="AU152" s="34">
        <f t="shared" si="53"/>
        <v>1.0044223280213742</v>
      </c>
      <c r="AV152" s="34">
        <f t="shared" si="50"/>
        <v>1.1118597633517679</v>
      </c>
      <c r="AW152" s="34">
        <f t="shared" si="50"/>
        <v>1.8584597085935177</v>
      </c>
      <c r="AX152" s="34">
        <f t="shared" si="50"/>
        <v>0</v>
      </c>
      <c r="AY152" s="34">
        <f t="shared" si="50"/>
        <v>0</v>
      </c>
      <c r="AZ152" s="34">
        <f t="shared" si="50"/>
        <v>0</v>
      </c>
      <c r="BA152" s="34">
        <f t="shared" si="50"/>
        <v>0</v>
      </c>
      <c r="BB152" s="34">
        <f t="shared" si="50"/>
        <v>0</v>
      </c>
      <c r="BC152" s="34">
        <f t="shared" si="50"/>
        <v>0.9677544226377115</v>
      </c>
      <c r="BD152" s="34">
        <f t="shared" si="50"/>
        <v>0.65041707995251952</v>
      </c>
      <c r="BE152" s="34">
        <f t="shared" si="50"/>
        <v>1.3477936617756732</v>
      </c>
      <c r="BF152" s="34">
        <f t="shared" si="50"/>
        <v>0</v>
      </c>
      <c r="BG152" s="34">
        <f t="shared" si="50"/>
        <v>1.7980113993922722</v>
      </c>
      <c r="BH152" s="34">
        <f t="shared" si="50"/>
        <v>0.37126415444588823</v>
      </c>
      <c r="BI152" s="34">
        <f t="shared" si="50"/>
        <v>1.3415435800431976</v>
      </c>
      <c r="BJ152" s="34">
        <f t="shared" si="50"/>
        <v>7.6103500761035008</v>
      </c>
      <c r="BK152" s="34">
        <f t="shared" si="50"/>
        <v>3.7050759540570581</v>
      </c>
      <c r="BL152" s="34">
        <f t="shared" si="51"/>
        <v>0</v>
      </c>
      <c r="BM152" s="34">
        <f t="shared" si="51"/>
        <v>0</v>
      </c>
      <c r="BN152" s="34">
        <f t="shared" si="51"/>
        <v>0</v>
      </c>
    </row>
    <row r="153" spans="1:66" x14ac:dyDescent="0.25">
      <c r="A153" s="20" t="s">
        <v>11</v>
      </c>
      <c r="B153" s="30">
        <f t="shared" si="49"/>
        <v>45</v>
      </c>
      <c r="C153" s="30">
        <v>4</v>
      </c>
      <c r="D153" s="30">
        <v>2</v>
      </c>
      <c r="E153" s="30"/>
      <c r="F153" s="30">
        <v>1</v>
      </c>
      <c r="G153" s="30">
        <v>1</v>
      </c>
      <c r="H153" s="30">
        <v>1</v>
      </c>
      <c r="I153" s="30">
        <v>6</v>
      </c>
      <c r="J153" s="30">
        <v>2</v>
      </c>
      <c r="K153" s="30">
        <v>3</v>
      </c>
      <c r="L153" s="30"/>
      <c r="M153" s="30">
        <v>2</v>
      </c>
      <c r="N153" s="30">
        <v>8</v>
      </c>
      <c r="O153" s="30">
        <v>8</v>
      </c>
      <c r="P153" s="30">
        <v>1</v>
      </c>
      <c r="Q153" s="30">
        <v>1</v>
      </c>
      <c r="R153" s="30">
        <v>5</v>
      </c>
      <c r="S153" s="30"/>
      <c r="T153" s="30"/>
      <c r="U153" s="30"/>
      <c r="V153"/>
      <c r="W153" s="45"/>
      <c r="X153" s="37" t="s">
        <v>11</v>
      </c>
      <c r="Y153" s="42">
        <f t="shared" si="52"/>
        <v>2320740</v>
      </c>
      <c r="Z153" s="42">
        <v>490099</v>
      </c>
      <c r="AA153" s="42">
        <v>59938</v>
      </c>
      <c r="AB153" s="42">
        <v>46649</v>
      </c>
      <c r="AC153" s="42">
        <v>50138</v>
      </c>
      <c r="AD153" s="42">
        <v>110116</v>
      </c>
      <c r="AE153" s="42">
        <v>27139</v>
      </c>
      <c r="AF153" s="42">
        <v>121833</v>
      </c>
      <c r="AG153" s="42">
        <v>111756</v>
      </c>
      <c r="AH153" s="42">
        <v>333522</v>
      </c>
      <c r="AI153" s="42">
        <v>243966</v>
      </c>
      <c r="AJ153" s="42">
        <v>68192</v>
      </c>
      <c r="AK153" s="42">
        <v>132968</v>
      </c>
      <c r="AL153" s="42">
        <v>298329</v>
      </c>
      <c r="AM153" s="42">
        <v>80066</v>
      </c>
      <c r="AN153" s="42">
        <v>28037</v>
      </c>
      <c r="AO153" s="42">
        <v>93416</v>
      </c>
      <c r="AP153" s="42">
        <v>14815</v>
      </c>
      <c r="AQ153" s="42">
        <v>5024</v>
      </c>
      <c r="AR153" s="42">
        <v>4737</v>
      </c>
      <c r="AT153" s="27" t="s">
        <v>11</v>
      </c>
      <c r="AU153" s="34">
        <f t="shared" si="53"/>
        <v>1.93903668657411</v>
      </c>
      <c r="AV153" s="34">
        <f t="shared" si="50"/>
        <v>0.81616163264972996</v>
      </c>
      <c r="AW153" s="34">
        <f t="shared" si="50"/>
        <v>3.3367813407187428</v>
      </c>
      <c r="AX153" s="34">
        <f t="shared" si="50"/>
        <v>0</v>
      </c>
      <c r="AY153" s="34">
        <f t="shared" si="50"/>
        <v>1.9944951932665842</v>
      </c>
      <c r="AZ153" s="34">
        <f t="shared" si="50"/>
        <v>0.90813324130916484</v>
      </c>
      <c r="BA153" s="34">
        <f t="shared" si="50"/>
        <v>3.6847341464313348</v>
      </c>
      <c r="BB153" s="34">
        <f t="shared" si="50"/>
        <v>4.924774075989264</v>
      </c>
      <c r="BC153" s="34">
        <f t="shared" si="50"/>
        <v>1.7896130856508823</v>
      </c>
      <c r="BD153" s="34">
        <f t="shared" si="50"/>
        <v>0.89949088815730294</v>
      </c>
      <c r="BE153" s="34">
        <f t="shared" si="50"/>
        <v>0</v>
      </c>
      <c r="BF153" s="34">
        <f t="shared" si="50"/>
        <v>2.9328953542937586</v>
      </c>
      <c r="BG153" s="34">
        <f t="shared" si="50"/>
        <v>6.0164851693640573</v>
      </c>
      <c r="BH153" s="34">
        <f t="shared" si="50"/>
        <v>2.6816031964710101</v>
      </c>
      <c r="BI153" s="34">
        <f t="shared" si="50"/>
        <v>1.248969600079934</v>
      </c>
      <c r="BJ153" s="34">
        <f t="shared" si="50"/>
        <v>3.5667154117772943</v>
      </c>
      <c r="BK153" s="34">
        <f t="shared" si="50"/>
        <v>5.3524021580885499</v>
      </c>
      <c r="BL153" s="34">
        <f t="shared" si="51"/>
        <v>0</v>
      </c>
      <c r="BM153" s="34">
        <f t="shared" si="51"/>
        <v>0</v>
      </c>
      <c r="BN153" s="34">
        <f t="shared" si="51"/>
        <v>0</v>
      </c>
    </row>
    <row r="154" spans="1:66" x14ac:dyDescent="0.25">
      <c r="A154" s="20" t="s">
        <v>12</v>
      </c>
      <c r="B154" s="30">
        <f t="shared" si="49"/>
        <v>22</v>
      </c>
      <c r="C154" s="30">
        <v>1</v>
      </c>
      <c r="D154" s="30">
        <v>1</v>
      </c>
      <c r="E154" s="30"/>
      <c r="F154" s="30">
        <v>2</v>
      </c>
      <c r="G154" s="30">
        <v>1</v>
      </c>
      <c r="H154" s="30">
        <v>2</v>
      </c>
      <c r="I154" s="30">
        <v>2</v>
      </c>
      <c r="J154" s="30"/>
      <c r="K154" s="30">
        <v>4</v>
      </c>
      <c r="L154" s="30">
        <v>2</v>
      </c>
      <c r="M154" s="30">
        <v>1</v>
      </c>
      <c r="N154" s="30">
        <v>1</v>
      </c>
      <c r="O154" s="30">
        <v>2</v>
      </c>
      <c r="P154" s="30">
        <v>1</v>
      </c>
      <c r="Q154" s="30"/>
      <c r="R154" s="30">
        <v>2</v>
      </c>
      <c r="S154" s="30"/>
      <c r="T154" s="30"/>
      <c r="U154" s="30"/>
      <c r="V154"/>
      <c r="W154" s="45"/>
      <c r="X154" s="37" t="s">
        <v>12</v>
      </c>
      <c r="Y154" s="42">
        <f t="shared" si="52"/>
        <v>2954739</v>
      </c>
      <c r="Z154" s="42">
        <v>579696</v>
      </c>
      <c r="AA154" s="42">
        <v>76728</v>
      </c>
      <c r="AB154" s="42">
        <v>63716</v>
      </c>
      <c r="AC154" s="42">
        <v>65368</v>
      </c>
      <c r="AD154" s="42">
        <v>136465</v>
      </c>
      <c r="AE154" s="42">
        <v>36171</v>
      </c>
      <c r="AF154" s="42">
        <v>153439</v>
      </c>
      <c r="AG154" s="42">
        <v>129822</v>
      </c>
      <c r="AH154" s="42">
        <v>447952</v>
      </c>
      <c r="AI154" s="42">
        <v>314438</v>
      </c>
      <c r="AJ154" s="42">
        <v>73624</v>
      </c>
      <c r="AK154" s="42">
        <v>174891</v>
      </c>
      <c r="AL154" s="42">
        <v>406533</v>
      </c>
      <c r="AM154" s="42">
        <v>103293</v>
      </c>
      <c r="AN154" s="42">
        <v>36365</v>
      </c>
      <c r="AO154" s="42">
        <v>126002</v>
      </c>
      <c r="AP154" s="42">
        <v>19313</v>
      </c>
      <c r="AQ154" s="42">
        <v>5638</v>
      </c>
      <c r="AR154" s="42">
        <v>5285</v>
      </c>
      <c r="AT154" s="27" t="s">
        <v>12</v>
      </c>
      <c r="AU154" s="34">
        <f t="shared" si="53"/>
        <v>0.74456660977500888</v>
      </c>
      <c r="AV154" s="34">
        <f t="shared" si="50"/>
        <v>0.17250420910270212</v>
      </c>
      <c r="AW154" s="34">
        <f t="shared" si="50"/>
        <v>1.3033051819414034</v>
      </c>
      <c r="AX154" s="34">
        <f t="shared" si="50"/>
        <v>0</v>
      </c>
      <c r="AY154" s="34">
        <f t="shared" si="50"/>
        <v>3.0596010280259454</v>
      </c>
      <c r="AZ154" s="34">
        <f t="shared" si="50"/>
        <v>0.73278862712050707</v>
      </c>
      <c r="BA154" s="34">
        <f t="shared" si="50"/>
        <v>5.52929142130436</v>
      </c>
      <c r="BB154" s="34">
        <f t="shared" si="50"/>
        <v>1.3034495793116483</v>
      </c>
      <c r="BC154" s="34">
        <f t="shared" si="50"/>
        <v>0</v>
      </c>
      <c r="BD154" s="34">
        <f t="shared" si="50"/>
        <v>0.8929528163731828</v>
      </c>
      <c r="BE154" s="34">
        <f t="shared" si="50"/>
        <v>0.63605543859202773</v>
      </c>
      <c r="BF154" s="34">
        <f t="shared" si="50"/>
        <v>1.3582527436705423</v>
      </c>
      <c r="BG154" s="34">
        <f t="shared" si="50"/>
        <v>0.57178471162038069</v>
      </c>
      <c r="BH154" s="34">
        <f t="shared" si="50"/>
        <v>0.49196498193258603</v>
      </c>
      <c r="BI154" s="34">
        <f t="shared" si="50"/>
        <v>0.96811981450824358</v>
      </c>
      <c r="BJ154" s="34">
        <f t="shared" si="50"/>
        <v>0</v>
      </c>
      <c r="BK154" s="34">
        <f t="shared" si="50"/>
        <v>1.5872763924382152</v>
      </c>
      <c r="BL154" s="34">
        <f t="shared" si="51"/>
        <v>0</v>
      </c>
      <c r="BM154" s="34">
        <f t="shared" si="51"/>
        <v>0</v>
      </c>
      <c r="BN154" s="34">
        <f t="shared" si="51"/>
        <v>0</v>
      </c>
    </row>
    <row r="155" spans="1:66" x14ac:dyDescent="0.25">
      <c r="A155" s="20" t="s">
        <v>13</v>
      </c>
      <c r="B155" s="30">
        <f t="shared" si="49"/>
        <v>13</v>
      </c>
      <c r="C155" s="30">
        <v>3</v>
      </c>
      <c r="D155" s="30"/>
      <c r="E155" s="30"/>
      <c r="F155" s="30">
        <v>1</v>
      </c>
      <c r="G155" s="30"/>
      <c r="H155" s="30">
        <v>1</v>
      </c>
      <c r="I155" s="30"/>
      <c r="J155" s="30"/>
      <c r="K155" s="30">
        <v>2</v>
      </c>
      <c r="L155" s="30"/>
      <c r="M155" s="30">
        <v>1</v>
      </c>
      <c r="N155" s="30"/>
      <c r="O155" s="30">
        <v>3</v>
      </c>
      <c r="P155" s="30"/>
      <c r="Q155" s="30"/>
      <c r="R155" s="30">
        <v>2</v>
      </c>
      <c r="S155" s="30"/>
      <c r="T155" s="30"/>
      <c r="U155" s="30"/>
      <c r="V155"/>
      <c r="W155" s="45"/>
      <c r="X155" s="37" t="s">
        <v>13</v>
      </c>
      <c r="Y155" s="42">
        <f t="shared" si="52"/>
        <v>3768493</v>
      </c>
      <c r="Z155" s="42">
        <v>675306</v>
      </c>
      <c r="AA155" s="42">
        <v>100607</v>
      </c>
      <c r="AB155" s="42">
        <v>82268</v>
      </c>
      <c r="AC155" s="42">
        <v>88310</v>
      </c>
      <c r="AD155" s="42">
        <v>171087</v>
      </c>
      <c r="AE155" s="42">
        <v>46410</v>
      </c>
      <c r="AF155" s="42">
        <v>184121</v>
      </c>
      <c r="AG155" s="42">
        <v>151541</v>
      </c>
      <c r="AH155" s="42">
        <v>622294</v>
      </c>
      <c r="AI155" s="42">
        <v>411653</v>
      </c>
      <c r="AJ155" s="42">
        <v>78371</v>
      </c>
      <c r="AK155" s="42">
        <v>218968</v>
      </c>
      <c r="AL155" s="42">
        <v>552130</v>
      </c>
      <c r="AM155" s="42">
        <v>128420</v>
      </c>
      <c r="AN155" s="42">
        <v>48243</v>
      </c>
      <c r="AO155" s="42">
        <v>171351</v>
      </c>
      <c r="AP155" s="42">
        <v>25740</v>
      </c>
      <c r="AQ155" s="42">
        <v>6176</v>
      </c>
      <c r="AR155" s="42">
        <v>5497</v>
      </c>
      <c r="AT155" s="27" t="s">
        <v>13</v>
      </c>
      <c r="AU155" s="34">
        <f t="shared" si="53"/>
        <v>0.34496548089647505</v>
      </c>
      <c r="AV155" s="34">
        <f t="shared" si="50"/>
        <v>0.44424305425984667</v>
      </c>
      <c r="AW155" s="34">
        <f t="shared" si="50"/>
        <v>0</v>
      </c>
      <c r="AX155" s="34">
        <f t="shared" si="50"/>
        <v>0</v>
      </c>
      <c r="AY155" s="34">
        <f t="shared" si="50"/>
        <v>1.1323745895142112</v>
      </c>
      <c r="AZ155" s="34">
        <f t="shared" si="50"/>
        <v>0</v>
      </c>
      <c r="BA155" s="34">
        <f t="shared" si="50"/>
        <v>2.1547080370609781</v>
      </c>
      <c r="BB155" s="34">
        <f t="shared" si="50"/>
        <v>0</v>
      </c>
      <c r="BC155" s="34">
        <f t="shared" si="50"/>
        <v>0</v>
      </c>
      <c r="BD155" s="34">
        <f t="shared" si="50"/>
        <v>0.3213914966237823</v>
      </c>
      <c r="BE155" s="34">
        <f t="shared" si="50"/>
        <v>0</v>
      </c>
      <c r="BF155" s="34">
        <f t="shared" si="50"/>
        <v>1.2759821872886654</v>
      </c>
      <c r="BG155" s="34">
        <f t="shared" si="50"/>
        <v>0</v>
      </c>
      <c r="BH155" s="34">
        <f t="shared" si="50"/>
        <v>0.54335029793708001</v>
      </c>
      <c r="BI155" s="34">
        <f t="shared" si="50"/>
        <v>0</v>
      </c>
      <c r="BJ155" s="34">
        <f t="shared" si="50"/>
        <v>0</v>
      </c>
      <c r="BK155" s="34">
        <f t="shared" si="50"/>
        <v>1.1671948223237683</v>
      </c>
      <c r="BL155" s="34">
        <f t="shared" si="51"/>
        <v>0</v>
      </c>
      <c r="BM155" s="34">
        <f t="shared" si="51"/>
        <v>0</v>
      </c>
      <c r="BN155" s="34">
        <f t="shared" si="51"/>
        <v>0</v>
      </c>
    </row>
    <row r="156" spans="1:66" x14ac:dyDescent="0.25">
      <c r="A156" s="20" t="s">
        <v>14</v>
      </c>
      <c r="B156" s="30">
        <f t="shared" si="49"/>
        <v>10</v>
      </c>
      <c r="C156" s="30">
        <v>3</v>
      </c>
      <c r="D156" s="30"/>
      <c r="E156" s="30"/>
      <c r="F156" s="30"/>
      <c r="G156" s="30"/>
      <c r="H156" s="30">
        <v>1</v>
      </c>
      <c r="I156" s="30">
        <v>1</v>
      </c>
      <c r="J156" s="30"/>
      <c r="K156" s="30">
        <v>1</v>
      </c>
      <c r="L156" s="30">
        <v>1</v>
      </c>
      <c r="M156" s="30">
        <v>1</v>
      </c>
      <c r="N156" s="30"/>
      <c r="O156" s="30">
        <v>1</v>
      </c>
      <c r="P156" s="30"/>
      <c r="Q156" s="30"/>
      <c r="R156" s="30">
        <v>1</v>
      </c>
      <c r="S156" s="30"/>
      <c r="T156" s="30"/>
      <c r="U156" s="30"/>
      <c r="V156"/>
      <c r="W156" s="45"/>
      <c r="X156" s="37" t="s">
        <v>14</v>
      </c>
      <c r="Y156" s="42">
        <f t="shared" si="52"/>
        <v>3813956</v>
      </c>
      <c r="Z156" s="42">
        <v>662342</v>
      </c>
      <c r="AA156" s="42">
        <v>103600</v>
      </c>
      <c r="AB156" s="42">
        <v>82114</v>
      </c>
      <c r="AC156" s="42">
        <v>91926</v>
      </c>
      <c r="AD156" s="42">
        <v>184568</v>
      </c>
      <c r="AE156" s="42">
        <v>45853</v>
      </c>
      <c r="AF156" s="42">
        <v>184065</v>
      </c>
      <c r="AG156" s="42">
        <v>152012</v>
      </c>
      <c r="AH156" s="42">
        <v>640697</v>
      </c>
      <c r="AI156" s="42">
        <v>408198</v>
      </c>
      <c r="AJ156" s="42">
        <v>79148</v>
      </c>
      <c r="AK156" s="42">
        <v>212892</v>
      </c>
      <c r="AL156" s="42">
        <v>576118</v>
      </c>
      <c r="AM156" s="42">
        <v>123498</v>
      </c>
      <c r="AN156" s="42">
        <v>50776</v>
      </c>
      <c r="AO156" s="42">
        <v>179172</v>
      </c>
      <c r="AP156" s="42">
        <v>25829</v>
      </c>
      <c r="AQ156" s="42">
        <v>6004</v>
      </c>
      <c r="AR156" s="42">
        <v>5144</v>
      </c>
      <c r="AT156" s="27" t="s">
        <v>14</v>
      </c>
      <c r="AU156" s="34">
        <f t="shared" si="53"/>
        <v>0.26219494928625292</v>
      </c>
      <c r="AV156" s="34">
        <f t="shared" si="50"/>
        <v>0.45293821016936869</v>
      </c>
      <c r="AW156" s="34">
        <f t="shared" si="50"/>
        <v>0</v>
      </c>
      <c r="AX156" s="34">
        <f t="shared" si="50"/>
        <v>0</v>
      </c>
      <c r="AY156" s="34">
        <f t="shared" si="50"/>
        <v>0</v>
      </c>
      <c r="AZ156" s="34">
        <f t="shared" si="50"/>
        <v>0</v>
      </c>
      <c r="BA156" s="34">
        <f t="shared" si="50"/>
        <v>2.1808823850129762</v>
      </c>
      <c r="BB156" s="34">
        <f t="shared" si="50"/>
        <v>0.54328633906500423</v>
      </c>
      <c r="BC156" s="34">
        <f t="shared" si="50"/>
        <v>0</v>
      </c>
      <c r="BD156" s="34">
        <f t="shared" si="50"/>
        <v>0.15608001910419433</v>
      </c>
      <c r="BE156" s="34">
        <f t="shared" si="50"/>
        <v>0.24497915227414147</v>
      </c>
      <c r="BF156" s="34">
        <f t="shared" si="50"/>
        <v>1.2634558043159649</v>
      </c>
      <c r="BG156" s="34">
        <f t="shared" si="50"/>
        <v>0</v>
      </c>
      <c r="BH156" s="34">
        <f t="shared" si="50"/>
        <v>0.17357555223061943</v>
      </c>
      <c r="BI156" s="34">
        <f t="shared" si="50"/>
        <v>0</v>
      </c>
      <c r="BJ156" s="34">
        <f t="shared" si="50"/>
        <v>0</v>
      </c>
      <c r="BK156" s="34">
        <f t="shared" si="50"/>
        <v>0.55812292099211935</v>
      </c>
      <c r="BL156" s="34">
        <f t="shared" si="51"/>
        <v>0</v>
      </c>
      <c r="BM156" s="34">
        <f t="shared" si="51"/>
        <v>0</v>
      </c>
      <c r="BN156" s="34">
        <f t="shared" si="51"/>
        <v>0</v>
      </c>
    </row>
    <row r="157" spans="1:66" x14ac:dyDescent="0.25">
      <c r="A157" s="20" t="s">
        <v>15</v>
      </c>
      <c r="B157" s="30">
        <f t="shared" si="49"/>
        <v>4</v>
      </c>
      <c r="C157" s="30">
        <v>1</v>
      </c>
      <c r="D157" s="30"/>
      <c r="E157" s="30"/>
      <c r="F157" s="30"/>
      <c r="G157" s="30"/>
      <c r="H157" s="30"/>
      <c r="I157" s="30"/>
      <c r="J157" s="30"/>
      <c r="K157" s="30"/>
      <c r="L157" s="30">
        <v>1</v>
      </c>
      <c r="M157" s="30"/>
      <c r="N157" s="30"/>
      <c r="O157" s="30">
        <v>1</v>
      </c>
      <c r="P157" s="30"/>
      <c r="Q157" s="30"/>
      <c r="R157" s="30">
        <v>1</v>
      </c>
      <c r="S157" s="30"/>
      <c r="T157" s="30"/>
      <c r="U157" s="30"/>
      <c r="V157"/>
      <c r="W157" s="45"/>
      <c r="X157" s="37" t="s">
        <v>15</v>
      </c>
      <c r="Y157" s="42">
        <f t="shared" si="52"/>
        <v>3627062</v>
      </c>
      <c r="Z157" s="42">
        <v>649505</v>
      </c>
      <c r="AA157" s="42">
        <v>99796</v>
      </c>
      <c r="AB157" s="42">
        <v>78226</v>
      </c>
      <c r="AC157" s="42">
        <v>83268</v>
      </c>
      <c r="AD157" s="42">
        <v>174543</v>
      </c>
      <c r="AE157" s="42">
        <v>44557</v>
      </c>
      <c r="AF157" s="42">
        <v>188052</v>
      </c>
      <c r="AG157" s="42">
        <v>153225</v>
      </c>
      <c r="AH157" s="42">
        <v>583444</v>
      </c>
      <c r="AI157" s="42">
        <v>385761</v>
      </c>
      <c r="AJ157" s="42">
        <v>83043</v>
      </c>
      <c r="AK157" s="42">
        <v>205948</v>
      </c>
      <c r="AL157" s="42">
        <v>524726</v>
      </c>
      <c r="AM157" s="42">
        <v>115482</v>
      </c>
      <c r="AN157" s="42">
        <v>49063</v>
      </c>
      <c r="AO157" s="42">
        <v>172985</v>
      </c>
      <c r="AP157" s="42">
        <v>24478</v>
      </c>
      <c r="AQ157" s="42">
        <v>5659</v>
      </c>
      <c r="AR157" s="42">
        <v>5301</v>
      </c>
      <c r="AT157" s="27" t="s">
        <v>15</v>
      </c>
      <c r="AU157" s="34">
        <f t="shared" si="53"/>
        <v>0.11028209608768751</v>
      </c>
      <c r="AV157" s="34">
        <f t="shared" si="50"/>
        <v>0.15396340289913088</v>
      </c>
      <c r="AW157" s="34">
        <f t="shared" si="50"/>
        <v>0</v>
      </c>
      <c r="AX157" s="34">
        <f t="shared" si="50"/>
        <v>0</v>
      </c>
      <c r="AY157" s="34">
        <f t="shared" si="50"/>
        <v>0</v>
      </c>
      <c r="AZ157" s="34">
        <f t="shared" si="50"/>
        <v>0</v>
      </c>
      <c r="BA157" s="34">
        <f t="shared" si="50"/>
        <v>0</v>
      </c>
      <c r="BB157" s="34">
        <f t="shared" si="50"/>
        <v>0</v>
      </c>
      <c r="BC157" s="34">
        <f t="shared" si="50"/>
        <v>0</v>
      </c>
      <c r="BD157" s="34">
        <f t="shared" si="50"/>
        <v>0</v>
      </c>
      <c r="BE157" s="34">
        <f t="shared" si="50"/>
        <v>0.25922786388463326</v>
      </c>
      <c r="BF157" s="34">
        <f t="shared" si="50"/>
        <v>0</v>
      </c>
      <c r="BG157" s="34">
        <f t="shared" si="50"/>
        <v>0</v>
      </c>
      <c r="BH157" s="34">
        <f t="shared" si="50"/>
        <v>0.19057565281689873</v>
      </c>
      <c r="BI157" s="34">
        <f t="shared" si="50"/>
        <v>0</v>
      </c>
      <c r="BJ157" s="34">
        <f t="shared" si="50"/>
        <v>0</v>
      </c>
      <c r="BK157" s="34">
        <f t="shared" si="50"/>
        <v>0.57808480504089954</v>
      </c>
      <c r="BL157" s="34">
        <f t="shared" si="51"/>
        <v>0</v>
      </c>
      <c r="BM157" s="34">
        <f t="shared" si="51"/>
        <v>0</v>
      </c>
      <c r="BN157" s="34">
        <f t="shared" si="51"/>
        <v>0</v>
      </c>
    </row>
    <row r="158" spans="1:66" x14ac:dyDescent="0.25">
      <c r="A158" s="20" t="s">
        <v>16</v>
      </c>
      <c r="B158" s="30">
        <f t="shared" si="49"/>
        <v>4</v>
      </c>
      <c r="C158" s="30"/>
      <c r="D158" s="30"/>
      <c r="E158" s="30"/>
      <c r="F158" s="30"/>
      <c r="G158" s="30"/>
      <c r="H158" s="30">
        <v>1</v>
      </c>
      <c r="I158" s="30"/>
      <c r="J158" s="30"/>
      <c r="K158" s="30">
        <v>1</v>
      </c>
      <c r="L158" s="30"/>
      <c r="M158" s="30"/>
      <c r="N158" s="30"/>
      <c r="O158" s="30">
        <v>2</v>
      </c>
      <c r="P158" s="30"/>
      <c r="Q158" s="30"/>
      <c r="R158" s="30"/>
      <c r="S158" s="30"/>
      <c r="T158" s="30"/>
      <c r="U158" s="30"/>
      <c r="V158"/>
      <c r="W158" s="45"/>
      <c r="X158" s="37" t="s">
        <v>16</v>
      </c>
      <c r="Y158" s="42">
        <f t="shared" si="52"/>
        <v>3407370</v>
      </c>
      <c r="Z158" s="42">
        <v>608957</v>
      </c>
      <c r="AA158" s="42">
        <v>97649</v>
      </c>
      <c r="AB158" s="42">
        <v>82037</v>
      </c>
      <c r="AC158" s="42">
        <v>75939</v>
      </c>
      <c r="AD158" s="42">
        <v>159363</v>
      </c>
      <c r="AE158" s="42">
        <v>43553</v>
      </c>
      <c r="AF158" s="42">
        <v>192777</v>
      </c>
      <c r="AG158" s="42">
        <v>147949</v>
      </c>
      <c r="AH158" s="42">
        <v>532438</v>
      </c>
      <c r="AI158" s="42">
        <v>357414</v>
      </c>
      <c r="AJ158" s="42">
        <v>85032</v>
      </c>
      <c r="AK158" s="42">
        <v>197317</v>
      </c>
      <c r="AL158" s="42">
        <v>473253</v>
      </c>
      <c r="AM158" s="42">
        <v>101245</v>
      </c>
      <c r="AN158" s="42">
        <v>46312</v>
      </c>
      <c r="AO158" s="42">
        <v>171699</v>
      </c>
      <c r="AP158" s="42">
        <v>23534</v>
      </c>
      <c r="AQ158" s="42">
        <v>5795</v>
      </c>
      <c r="AR158" s="42">
        <v>5107</v>
      </c>
      <c r="AT158" s="27" t="s">
        <v>16</v>
      </c>
      <c r="AU158" s="34">
        <f t="shared" si="53"/>
        <v>0.11739259311433745</v>
      </c>
      <c r="AV158" s="34">
        <f t="shared" si="50"/>
        <v>0</v>
      </c>
      <c r="AW158" s="34">
        <f t="shared" si="50"/>
        <v>0</v>
      </c>
      <c r="AX158" s="34">
        <f t="shared" si="50"/>
        <v>0</v>
      </c>
      <c r="AY158" s="34">
        <f t="shared" si="50"/>
        <v>0</v>
      </c>
      <c r="AZ158" s="34">
        <f t="shared" si="50"/>
        <v>0</v>
      </c>
      <c r="BA158" s="34">
        <f t="shared" si="50"/>
        <v>2.2960530847473195</v>
      </c>
      <c r="BB158" s="34">
        <f t="shared" si="50"/>
        <v>0</v>
      </c>
      <c r="BC158" s="34">
        <f t="shared" si="50"/>
        <v>0</v>
      </c>
      <c r="BD158" s="34">
        <f t="shared" si="50"/>
        <v>0.18781529492635762</v>
      </c>
      <c r="BE158" s="34">
        <f t="shared" si="50"/>
        <v>0</v>
      </c>
      <c r="BF158" s="34">
        <f t="shared" si="50"/>
        <v>0</v>
      </c>
      <c r="BG158" s="34">
        <f t="shared" si="50"/>
        <v>0</v>
      </c>
      <c r="BH158" s="34">
        <f t="shared" si="50"/>
        <v>0.42260693540241689</v>
      </c>
      <c r="BI158" s="34">
        <f t="shared" si="50"/>
        <v>0</v>
      </c>
      <c r="BJ158" s="34">
        <f t="shared" si="50"/>
        <v>0</v>
      </c>
      <c r="BK158" s="34">
        <f t="shared" si="50"/>
        <v>0</v>
      </c>
      <c r="BL158" s="34">
        <f t="shared" si="51"/>
        <v>0</v>
      </c>
      <c r="BM158" s="34">
        <f t="shared" si="51"/>
        <v>0</v>
      </c>
      <c r="BN158" s="34">
        <f t="shared" si="51"/>
        <v>0</v>
      </c>
    </row>
    <row r="159" spans="1:66" x14ac:dyDescent="0.25">
      <c r="A159" s="20" t="s">
        <v>17</v>
      </c>
      <c r="B159" s="30">
        <f t="shared" si="49"/>
        <v>4</v>
      </c>
      <c r="C159" s="30"/>
      <c r="D159" s="30"/>
      <c r="E159" s="30"/>
      <c r="F159" s="30"/>
      <c r="G159" s="30"/>
      <c r="H159" s="30"/>
      <c r="I159" s="30"/>
      <c r="J159" s="30"/>
      <c r="K159" s="30">
        <v>2</v>
      </c>
      <c r="L159" s="30">
        <v>1</v>
      </c>
      <c r="M159" s="30"/>
      <c r="N159" s="30"/>
      <c r="O159" s="30"/>
      <c r="P159" s="30"/>
      <c r="Q159" s="30"/>
      <c r="R159" s="30">
        <v>1</v>
      </c>
      <c r="S159" s="30"/>
      <c r="T159" s="30"/>
      <c r="U159" s="30"/>
      <c r="V159"/>
      <c r="W159" s="45"/>
      <c r="X159" s="37" t="s">
        <v>17</v>
      </c>
      <c r="Y159" s="42">
        <f t="shared" si="52"/>
        <v>3046028</v>
      </c>
      <c r="Z159" s="42">
        <v>527748</v>
      </c>
      <c r="AA159" s="42">
        <v>90001</v>
      </c>
      <c r="AB159" s="42">
        <v>83943</v>
      </c>
      <c r="AC159" s="42">
        <v>66530</v>
      </c>
      <c r="AD159" s="42">
        <v>128877</v>
      </c>
      <c r="AE159" s="42">
        <v>43355</v>
      </c>
      <c r="AF159" s="42">
        <v>181800</v>
      </c>
      <c r="AG159" s="42">
        <v>127118</v>
      </c>
      <c r="AH159" s="42">
        <v>481293</v>
      </c>
      <c r="AI159" s="42">
        <v>318458</v>
      </c>
      <c r="AJ159" s="42">
        <v>73560</v>
      </c>
      <c r="AK159" s="42">
        <v>189946</v>
      </c>
      <c r="AL159" s="42">
        <v>412681</v>
      </c>
      <c r="AM159" s="42">
        <v>85333</v>
      </c>
      <c r="AN159" s="42">
        <v>41640</v>
      </c>
      <c r="AO159" s="42">
        <v>162065</v>
      </c>
      <c r="AP159" s="42">
        <v>21887</v>
      </c>
      <c r="AQ159" s="42">
        <v>4971</v>
      </c>
      <c r="AR159" s="42">
        <v>4822</v>
      </c>
      <c r="AT159" s="27" t="s">
        <v>17</v>
      </c>
      <c r="AU159" s="34">
        <f t="shared" si="53"/>
        <v>0.13131855649389959</v>
      </c>
      <c r="AV159" s="34">
        <f t="shared" si="50"/>
        <v>0</v>
      </c>
      <c r="AW159" s="34">
        <f t="shared" si="50"/>
        <v>0</v>
      </c>
      <c r="AX159" s="34">
        <f t="shared" si="50"/>
        <v>0</v>
      </c>
      <c r="AY159" s="34">
        <f t="shared" si="50"/>
        <v>0</v>
      </c>
      <c r="AZ159" s="34">
        <f t="shared" si="50"/>
        <v>0</v>
      </c>
      <c r="BA159" s="34">
        <f t="shared" si="50"/>
        <v>0</v>
      </c>
      <c r="BB159" s="34">
        <f t="shared" si="50"/>
        <v>0</v>
      </c>
      <c r="BC159" s="34">
        <f t="shared" si="50"/>
        <v>0</v>
      </c>
      <c r="BD159" s="34">
        <f t="shared" si="50"/>
        <v>0.41554728616456088</v>
      </c>
      <c r="BE159" s="34">
        <f t="shared" si="50"/>
        <v>0.31401315087075848</v>
      </c>
      <c r="BF159" s="34">
        <f t="shared" si="50"/>
        <v>0</v>
      </c>
      <c r="BG159" s="34">
        <f t="shared" si="50"/>
        <v>0</v>
      </c>
      <c r="BH159" s="34">
        <f t="shared" si="50"/>
        <v>0</v>
      </c>
      <c r="BI159" s="34">
        <f t="shared" si="50"/>
        <v>0</v>
      </c>
      <c r="BJ159" s="34">
        <f t="shared" si="50"/>
        <v>0</v>
      </c>
      <c r="BK159" s="34">
        <f t="shared" si="50"/>
        <v>0.61703637429426461</v>
      </c>
      <c r="BL159" s="34">
        <f t="shared" si="51"/>
        <v>0</v>
      </c>
      <c r="BM159" s="34">
        <f t="shared" si="51"/>
        <v>0</v>
      </c>
      <c r="BN159" s="34">
        <f t="shared" si="51"/>
        <v>0</v>
      </c>
    </row>
    <row r="160" spans="1:66" x14ac:dyDescent="0.25">
      <c r="A160" s="20" t="s">
        <v>18</v>
      </c>
      <c r="B160" s="30">
        <f t="shared" si="49"/>
        <v>15</v>
      </c>
      <c r="C160" s="30">
        <v>4</v>
      </c>
      <c r="D160" s="30">
        <v>1</v>
      </c>
      <c r="E160" s="30"/>
      <c r="F160" s="30">
        <v>1</v>
      </c>
      <c r="G160" s="30">
        <v>1</v>
      </c>
      <c r="H160" s="30">
        <v>1</v>
      </c>
      <c r="I160" s="30">
        <v>1</v>
      </c>
      <c r="J160" s="30"/>
      <c r="K160" s="30">
        <v>1</v>
      </c>
      <c r="L160" s="30"/>
      <c r="M160" s="30"/>
      <c r="N160" s="30">
        <v>1</v>
      </c>
      <c r="O160" s="30"/>
      <c r="P160" s="30"/>
      <c r="Q160" s="30"/>
      <c r="R160" s="30">
        <v>4</v>
      </c>
      <c r="S160" s="30"/>
      <c r="T160" s="30"/>
      <c r="U160" s="30"/>
      <c r="V160"/>
      <c r="W160" s="45"/>
      <c r="X160" s="37" t="s">
        <v>18</v>
      </c>
      <c r="Y160" s="42">
        <f t="shared" si="52"/>
        <v>2594749</v>
      </c>
      <c r="Z160" s="42">
        <v>431103</v>
      </c>
      <c r="AA160" s="42">
        <v>77093</v>
      </c>
      <c r="AB160" s="42">
        <v>75761</v>
      </c>
      <c r="AC160" s="42">
        <v>57713</v>
      </c>
      <c r="AD160" s="42">
        <v>109543</v>
      </c>
      <c r="AE160" s="42">
        <v>37671</v>
      </c>
      <c r="AF160" s="42">
        <v>154104</v>
      </c>
      <c r="AG160" s="42">
        <v>99690</v>
      </c>
      <c r="AH160" s="42">
        <v>423733</v>
      </c>
      <c r="AI160" s="42">
        <v>273008</v>
      </c>
      <c r="AJ160" s="42">
        <v>58859</v>
      </c>
      <c r="AK160" s="42">
        <v>171537</v>
      </c>
      <c r="AL160" s="42">
        <v>352078</v>
      </c>
      <c r="AM160" s="42">
        <v>68816</v>
      </c>
      <c r="AN160" s="42">
        <v>36121</v>
      </c>
      <c r="AO160" s="42">
        <v>142454</v>
      </c>
      <c r="AP160" s="42">
        <v>18147</v>
      </c>
      <c r="AQ160" s="42">
        <v>3885</v>
      </c>
      <c r="AR160" s="42">
        <v>3433</v>
      </c>
      <c r="AT160" s="27" t="s">
        <v>18</v>
      </c>
      <c r="AU160" s="34">
        <f t="shared" si="53"/>
        <v>0.57809059758766645</v>
      </c>
      <c r="AV160" s="34">
        <f t="shared" si="50"/>
        <v>0.92785250856523849</v>
      </c>
      <c r="AW160" s="34">
        <f t="shared" si="50"/>
        <v>1.2971346296032065</v>
      </c>
      <c r="AX160" s="34">
        <f t="shared" si="50"/>
        <v>0</v>
      </c>
      <c r="AY160" s="34">
        <f t="shared" si="50"/>
        <v>1.7327118673435795</v>
      </c>
      <c r="AZ160" s="34">
        <f t="shared" si="50"/>
        <v>0.91288352519102089</v>
      </c>
      <c r="BA160" s="34">
        <f t="shared" si="50"/>
        <v>2.6545618645642537</v>
      </c>
      <c r="BB160" s="34">
        <f t="shared" si="50"/>
        <v>0.64891242277942174</v>
      </c>
      <c r="BC160" s="34">
        <f t="shared" si="50"/>
        <v>0</v>
      </c>
      <c r="BD160" s="34">
        <f t="shared" si="50"/>
        <v>0.23599766834303676</v>
      </c>
      <c r="BE160" s="34">
        <f t="shared" si="50"/>
        <v>0</v>
      </c>
      <c r="BF160" s="34">
        <f t="shared" si="50"/>
        <v>0</v>
      </c>
      <c r="BG160" s="34">
        <f t="shared" si="50"/>
        <v>0.58296460821863505</v>
      </c>
      <c r="BH160" s="34">
        <f t="shared" si="50"/>
        <v>0</v>
      </c>
      <c r="BI160" s="34">
        <f t="shared" si="50"/>
        <v>0</v>
      </c>
      <c r="BJ160" s="34">
        <f t="shared" si="50"/>
        <v>0</v>
      </c>
      <c r="BK160" s="34">
        <f t="shared" si="50"/>
        <v>2.8079239614191249</v>
      </c>
      <c r="BL160" s="34">
        <f t="shared" si="51"/>
        <v>0</v>
      </c>
      <c r="BM160" s="34">
        <f t="shared" si="51"/>
        <v>0</v>
      </c>
      <c r="BN160" s="34">
        <f t="shared" si="51"/>
        <v>0</v>
      </c>
    </row>
    <row r="161" spans="1:66" x14ac:dyDescent="0.25">
      <c r="A161" s="20" t="s">
        <v>19</v>
      </c>
      <c r="B161" s="30">
        <f t="shared" si="49"/>
        <v>8</v>
      </c>
      <c r="C161" s="30"/>
      <c r="D161" s="30">
        <v>1</v>
      </c>
      <c r="E161" s="30"/>
      <c r="F161" s="30"/>
      <c r="G161" s="30">
        <v>1</v>
      </c>
      <c r="H161" s="30">
        <v>1</v>
      </c>
      <c r="I161" s="30"/>
      <c r="J161" s="30"/>
      <c r="K161" s="30">
        <v>1</v>
      </c>
      <c r="L161" s="30"/>
      <c r="M161" s="30"/>
      <c r="N161" s="30">
        <v>2</v>
      </c>
      <c r="O161" s="30"/>
      <c r="P161" s="30">
        <v>1</v>
      </c>
      <c r="Q161" s="30"/>
      <c r="R161" s="30">
        <v>1</v>
      </c>
      <c r="S161" s="30"/>
      <c r="T161" s="30"/>
      <c r="U161" s="30"/>
      <c r="V161"/>
      <c r="W161" s="45"/>
      <c r="X161" s="37" t="s">
        <v>19</v>
      </c>
      <c r="Y161" s="42">
        <f t="shared" si="52"/>
        <v>2452759</v>
      </c>
      <c r="Z161" s="42">
        <v>398805</v>
      </c>
      <c r="AA161" s="42">
        <v>73669</v>
      </c>
      <c r="AB161" s="42">
        <v>72088</v>
      </c>
      <c r="AC161" s="42">
        <v>53229</v>
      </c>
      <c r="AD161" s="42">
        <v>95771</v>
      </c>
      <c r="AE161" s="42">
        <v>34315</v>
      </c>
      <c r="AF161" s="42">
        <v>145246</v>
      </c>
      <c r="AG161" s="42">
        <v>92149</v>
      </c>
      <c r="AH161" s="42">
        <v>405176</v>
      </c>
      <c r="AI161" s="42">
        <v>261878</v>
      </c>
      <c r="AJ161" s="42">
        <v>54101</v>
      </c>
      <c r="AK161" s="42">
        <v>172071</v>
      </c>
      <c r="AL161" s="42">
        <v>334853</v>
      </c>
      <c r="AM161" s="42">
        <v>63024</v>
      </c>
      <c r="AN161" s="42">
        <v>34698</v>
      </c>
      <c r="AO161" s="42">
        <v>139027</v>
      </c>
      <c r="AP161" s="42">
        <v>16865</v>
      </c>
      <c r="AQ161" s="42">
        <v>3206</v>
      </c>
      <c r="AR161" s="42">
        <v>2588</v>
      </c>
      <c r="AT161" s="27" t="s">
        <v>19</v>
      </c>
      <c r="AU161" s="34">
        <f t="shared" si="53"/>
        <v>0.32616331241675189</v>
      </c>
      <c r="AV161" s="34">
        <f t="shared" si="50"/>
        <v>0</v>
      </c>
      <c r="AW161" s="34">
        <f t="shared" si="50"/>
        <v>1.3574230680476185</v>
      </c>
      <c r="AX161" s="34">
        <f t="shared" si="50"/>
        <v>0</v>
      </c>
      <c r="AY161" s="34">
        <f t="shared" si="50"/>
        <v>0</v>
      </c>
      <c r="AZ161" s="34">
        <f t="shared" si="50"/>
        <v>1.0441574171722128</v>
      </c>
      <c r="BA161" s="34">
        <f t="shared" si="50"/>
        <v>2.9141774734081305</v>
      </c>
      <c r="BB161" s="34">
        <f t="shared" si="50"/>
        <v>0</v>
      </c>
      <c r="BC161" s="34">
        <f t="shared" si="50"/>
        <v>0</v>
      </c>
      <c r="BD161" s="34">
        <f t="shared" si="50"/>
        <v>0.24680632613975162</v>
      </c>
      <c r="BE161" s="34">
        <f t="shared" si="50"/>
        <v>0</v>
      </c>
      <c r="BF161" s="34">
        <f t="shared" si="50"/>
        <v>0</v>
      </c>
      <c r="BG161" s="34">
        <f t="shared" si="50"/>
        <v>1.1623109065443915</v>
      </c>
      <c r="BH161" s="34">
        <f t="shared" si="50"/>
        <v>0</v>
      </c>
      <c r="BI161" s="34">
        <f t="shared" si="50"/>
        <v>1.5866971312515867</v>
      </c>
      <c r="BJ161" s="34">
        <f t="shared" si="50"/>
        <v>0</v>
      </c>
      <c r="BK161" s="34">
        <f t="shared" si="50"/>
        <v>0.71928474325131087</v>
      </c>
      <c r="BL161" s="34">
        <f t="shared" si="51"/>
        <v>0</v>
      </c>
      <c r="BM161" s="34">
        <f t="shared" si="51"/>
        <v>0</v>
      </c>
      <c r="BN161" s="34">
        <f t="shared" si="51"/>
        <v>0</v>
      </c>
    </row>
    <row r="162" spans="1:66" x14ac:dyDescent="0.25">
      <c r="A162" s="20" t="s">
        <v>20</v>
      </c>
      <c r="B162" s="30">
        <f t="shared" si="49"/>
        <v>10</v>
      </c>
      <c r="C162" s="30">
        <v>1</v>
      </c>
      <c r="D162" s="30"/>
      <c r="E162" s="30"/>
      <c r="F162" s="30"/>
      <c r="G162" s="30"/>
      <c r="H162" s="30"/>
      <c r="I162" s="30"/>
      <c r="J162" s="30">
        <v>1</v>
      </c>
      <c r="K162" s="30"/>
      <c r="L162" s="30"/>
      <c r="M162" s="30"/>
      <c r="N162" s="30"/>
      <c r="O162" s="30">
        <v>2</v>
      </c>
      <c r="P162" s="30">
        <v>1</v>
      </c>
      <c r="Q162" s="30"/>
      <c r="R162" s="30">
        <v>5</v>
      </c>
      <c r="S162" s="30"/>
      <c r="T162" s="30"/>
      <c r="U162" s="30"/>
      <c r="V162"/>
      <c r="W162" s="45"/>
      <c r="X162" s="37" t="s">
        <v>20</v>
      </c>
      <c r="Y162" s="42">
        <f t="shared" si="52"/>
        <v>2134301</v>
      </c>
      <c r="Z162" s="42">
        <v>354158</v>
      </c>
      <c r="AA162" s="42">
        <v>65067</v>
      </c>
      <c r="AB162" s="42">
        <v>57428</v>
      </c>
      <c r="AC162" s="42">
        <v>44417</v>
      </c>
      <c r="AD162" s="42">
        <v>84550</v>
      </c>
      <c r="AE162" s="42">
        <v>26789</v>
      </c>
      <c r="AF162" s="42">
        <v>133138</v>
      </c>
      <c r="AG162" s="42">
        <v>84155</v>
      </c>
      <c r="AH162" s="42">
        <v>343195</v>
      </c>
      <c r="AI162" s="42">
        <v>235127</v>
      </c>
      <c r="AJ162" s="42">
        <v>50871</v>
      </c>
      <c r="AK162" s="42">
        <v>155800</v>
      </c>
      <c r="AL162" s="42">
        <v>279763</v>
      </c>
      <c r="AM162" s="42">
        <v>53823</v>
      </c>
      <c r="AN162" s="42">
        <v>29483</v>
      </c>
      <c r="AO162" s="42">
        <v>116536</v>
      </c>
      <c r="AP162" s="42">
        <v>14801</v>
      </c>
      <c r="AQ162" s="42">
        <v>2892</v>
      </c>
      <c r="AR162" s="42">
        <v>2308</v>
      </c>
      <c r="AT162" s="27" t="s">
        <v>20</v>
      </c>
      <c r="AU162" s="34">
        <f t="shared" si="53"/>
        <v>0.46853747433000315</v>
      </c>
      <c r="AV162" s="34">
        <f t="shared" si="50"/>
        <v>0.28235985068811098</v>
      </c>
      <c r="AW162" s="34">
        <f t="shared" si="50"/>
        <v>0</v>
      </c>
      <c r="AX162" s="34">
        <f t="shared" si="50"/>
        <v>0</v>
      </c>
      <c r="AY162" s="34">
        <f t="shared" si="50"/>
        <v>0</v>
      </c>
      <c r="AZ162" s="34">
        <f t="shared" si="50"/>
        <v>0</v>
      </c>
      <c r="BA162" s="34">
        <f t="shared" si="50"/>
        <v>0</v>
      </c>
      <c r="BB162" s="34">
        <f t="shared" si="50"/>
        <v>0</v>
      </c>
      <c r="BC162" s="34">
        <f t="shared" si="50"/>
        <v>1.1882835244489336</v>
      </c>
      <c r="BD162" s="34">
        <f t="shared" si="50"/>
        <v>0</v>
      </c>
      <c r="BE162" s="34">
        <f t="shared" si="50"/>
        <v>0</v>
      </c>
      <c r="BF162" s="34">
        <f t="shared" si="50"/>
        <v>0</v>
      </c>
      <c r="BG162" s="34">
        <f t="shared" si="50"/>
        <v>0</v>
      </c>
      <c r="BH162" s="34">
        <f t="shared" si="50"/>
        <v>0.71489081829977519</v>
      </c>
      <c r="BI162" s="34">
        <f t="shared" si="50"/>
        <v>1.8579417721048623</v>
      </c>
      <c r="BJ162" s="34">
        <f t="shared" si="50"/>
        <v>0</v>
      </c>
      <c r="BK162" s="34">
        <f t="shared" si="50"/>
        <v>4.2905196677421573</v>
      </c>
      <c r="BL162" s="34">
        <f t="shared" si="51"/>
        <v>0</v>
      </c>
      <c r="BM162" s="34">
        <f t="shared" si="51"/>
        <v>0</v>
      </c>
      <c r="BN162" s="34">
        <f t="shared" si="51"/>
        <v>0</v>
      </c>
    </row>
    <row r="163" spans="1:66" x14ac:dyDescent="0.25">
      <c r="A163" s="20" t="s">
        <v>21</v>
      </c>
      <c r="B163" s="30">
        <f t="shared" si="49"/>
        <v>11</v>
      </c>
      <c r="C163" s="30">
        <v>3</v>
      </c>
      <c r="D163" s="30">
        <v>1</v>
      </c>
      <c r="E163" s="30"/>
      <c r="F163" s="30">
        <v>1</v>
      </c>
      <c r="G163" s="30"/>
      <c r="H163" s="30">
        <v>1</v>
      </c>
      <c r="I163" s="30"/>
      <c r="J163" s="30"/>
      <c r="K163" s="30">
        <v>1</v>
      </c>
      <c r="L163" s="30"/>
      <c r="M163" s="30"/>
      <c r="N163" s="30">
        <v>1</v>
      </c>
      <c r="O163" s="30">
        <v>1</v>
      </c>
      <c r="P163" s="30">
        <v>1</v>
      </c>
      <c r="Q163" s="30"/>
      <c r="R163" s="30">
        <v>1</v>
      </c>
      <c r="S163" s="30"/>
      <c r="T163" s="30"/>
      <c r="U163" s="30"/>
      <c r="V163"/>
      <c r="W163" s="45"/>
      <c r="X163" s="37" t="s">
        <v>21</v>
      </c>
      <c r="Y163" s="42">
        <f t="shared" si="52"/>
        <v>1860276</v>
      </c>
      <c r="Z163" s="42">
        <v>314954</v>
      </c>
      <c r="AA163" s="42">
        <v>57437</v>
      </c>
      <c r="AB163" s="42">
        <v>52083</v>
      </c>
      <c r="AC163" s="42">
        <v>35581</v>
      </c>
      <c r="AD163" s="42">
        <v>69548</v>
      </c>
      <c r="AE163" s="42">
        <v>23852</v>
      </c>
      <c r="AF163" s="42">
        <v>123509</v>
      </c>
      <c r="AG163" s="42">
        <v>82446</v>
      </c>
      <c r="AH163" s="42">
        <v>287498</v>
      </c>
      <c r="AI163" s="42">
        <v>206880</v>
      </c>
      <c r="AJ163" s="42">
        <v>50056</v>
      </c>
      <c r="AK163" s="42">
        <v>140443</v>
      </c>
      <c r="AL163" s="42">
        <v>225636</v>
      </c>
      <c r="AM163" s="42">
        <v>50644</v>
      </c>
      <c r="AN163" s="42">
        <v>24157</v>
      </c>
      <c r="AO163" s="42">
        <v>98273</v>
      </c>
      <c r="AP163" s="42">
        <v>12458</v>
      </c>
      <c r="AQ163" s="42">
        <v>2609</v>
      </c>
      <c r="AR163" s="42">
        <v>2212</v>
      </c>
      <c r="AT163" s="27" t="s">
        <v>21</v>
      </c>
      <c r="AU163" s="34">
        <f t="shared" si="53"/>
        <v>0.59131010667234329</v>
      </c>
      <c r="AV163" s="34">
        <f t="shared" si="50"/>
        <v>0.95252005054706401</v>
      </c>
      <c r="AW163" s="34">
        <f t="shared" si="50"/>
        <v>1.7410380068596898</v>
      </c>
      <c r="AX163" s="34">
        <f t="shared" si="50"/>
        <v>0</v>
      </c>
      <c r="AY163" s="34">
        <f t="shared" si="50"/>
        <v>2.8104887439925803</v>
      </c>
      <c r="AZ163" s="34">
        <f t="shared" si="50"/>
        <v>0</v>
      </c>
      <c r="BA163" s="34">
        <f t="shared" si="50"/>
        <v>4.1925205433506623</v>
      </c>
      <c r="BB163" s="34">
        <f t="shared" si="50"/>
        <v>0</v>
      </c>
      <c r="BC163" s="34">
        <f t="shared" si="50"/>
        <v>0</v>
      </c>
      <c r="BD163" s="34">
        <f t="shared" si="50"/>
        <v>0.34782850663308962</v>
      </c>
      <c r="BE163" s="34">
        <f t="shared" si="50"/>
        <v>0</v>
      </c>
      <c r="BF163" s="34">
        <f t="shared" si="50"/>
        <v>0</v>
      </c>
      <c r="BG163" s="34">
        <f t="shared" si="50"/>
        <v>0.71203263957619822</v>
      </c>
      <c r="BH163" s="34">
        <f t="shared" si="50"/>
        <v>0.4431916892694428</v>
      </c>
      <c r="BI163" s="34">
        <f t="shared" si="50"/>
        <v>1.9745675697022351</v>
      </c>
      <c r="BJ163" s="34">
        <f t="shared" si="50"/>
        <v>0</v>
      </c>
      <c r="BK163" s="34">
        <f t="shared" si="50"/>
        <v>1.0175734942456218</v>
      </c>
      <c r="BL163" s="34">
        <f t="shared" si="51"/>
        <v>0</v>
      </c>
      <c r="BM163" s="34">
        <f t="shared" si="51"/>
        <v>0</v>
      </c>
      <c r="BN163" s="34">
        <f t="shared" si="51"/>
        <v>0</v>
      </c>
    </row>
    <row r="164" spans="1:66" x14ac:dyDescent="0.25">
      <c r="A164" s="20" t="s">
        <v>22</v>
      </c>
      <c r="B164" s="30">
        <f t="shared" si="49"/>
        <v>14</v>
      </c>
      <c r="C164" s="30">
        <v>1</v>
      </c>
      <c r="D164" s="30"/>
      <c r="E164" s="30"/>
      <c r="F164" s="30"/>
      <c r="G164" s="30"/>
      <c r="H164" s="30"/>
      <c r="I164" s="30">
        <v>1</v>
      </c>
      <c r="J164" s="30"/>
      <c r="K164" s="30">
        <v>5</v>
      </c>
      <c r="L164" s="30">
        <v>2</v>
      </c>
      <c r="M164" s="30"/>
      <c r="N164" s="30">
        <v>1</v>
      </c>
      <c r="O164" s="30"/>
      <c r="P164" s="30"/>
      <c r="Q164" s="30">
        <v>1</v>
      </c>
      <c r="R164" s="30">
        <v>3</v>
      </c>
      <c r="S164" s="30"/>
      <c r="T164" s="30"/>
      <c r="U164" s="30"/>
      <c r="V164"/>
      <c r="W164" s="45"/>
      <c r="X164" s="37" t="s">
        <v>22</v>
      </c>
      <c r="Y164" s="42">
        <f t="shared" si="52"/>
        <v>1950975</v>
      </c>
      <c r="Z164" s="42">
        <v>317820</v>
      </c>
      <c r="AA164" s="42">
        <v>67532</v>
      </c>
      <c r="AB164" s="42">
        <v>62671</v>
      </c>
      <c r="AC164" s="42">
        <v>34101</v>
      </c>
      <c r="AD164" s="42">
        <v>66212</v>
      </c>
      <c r="AE164" s="42">
        <v>27518</v>
      </c>
      <c r="AF164" s="42">
        <v>143707</v>
      </c>
      <c r="AG164" s="42">
        <v>93559</v>
      </c>
      <c r="AH164" s="42">
        <v>301544</v>
      </c>
      <c r="AI164" s="42">
        <v>198498</v>
      </c>
      <c r="AJ164" s="42">
        <v>56920</v>
      </c>
      <c r="AK164" s="42">
        <v>156845</v>
      </c>
      <c r="AL164" s="42">
        <v>222879</v>
      </c>
      <c r="AM164" s="42">
        <v>50319</v>
      </c>
      <c r="AN164" s="42">
        <v>25998</v>
      </c>
      <c r="AO164" s="42">
        <v>106138</v>
      </c>
      <c r="AP164" s="42">
        <v>14562</v>
      </c>
      <c r="AQ164" s="42">
        <v>2291</v>
      </c>
      <c r="AR164" s="42">
        <v>1861</v>
      </c>
      <c r="AT164" s="27" t="s">
        <v>22</v>
      </c>
      <c r="AU164" s="34">
        <f t="shared" si="53"/>
        <v>0.71758992298722435</v>
      </c>
      <c r="AV164" s="34">
        <f t="shared" si="50"/>
        <v>0.31464350890441128</v>
      </c>
      <c r="AW164" s="34">
        <f t="shared" si="50"/>
        <v>0</v>
      </c>
      <c r="AX164" s="34">
        <f t="shared" si="50"/>
        <v>0</v>
      </c>
      <c r="AY164" s="34">
        <f t="shared" si="50"/>
        <v>0</v>
      </c>
      <c r="AZ164" s="34">
        <f t="shared" si="50"/>
        <v>0</v>
      </c>
      <c r="BA164" s="34">
        <f t="shared" si="50"/>
        <v>0</v>
      </c>
      <c r="BB164" s="34">
        <f t="shared" si="50"/>
        <v>0.69586032691518163</v>
      </c>
      <c r="BC164" s="34">
        <f t="shared" si="50"/>
        <v>0</v>
      </c>
      <c r="BD164" s="34">
        <f t="shared" si="50"/>
        <v>1.6581328098055341</v>
      </c>
      <c r="BE164" s="34">
        <f t="shared" si="50"/>
        <v>1.0075668268697922</v>
      </c>
      <c r="BF164" s="34">
        <f t="shared" si="50"/>
        <v>0</v>
      </c>
      <c r="BG164" s="34">
        <f t="shared" si="50"/>
        <v>0.63757212534667984</v>
      </c>
      <c r="BH164" s="34">
        <f t="shared" si="50"/>
        <v>0</v>
      </c>
      <c r="BI164" s="34">
        <f t="shared" si="50"/>
        <v>0</v>
      </c>
      <c r="BJ164" s="34">
        <f t="shared" si="50"/>
        <v>3.8464497269020694</v>
      </c>
      <c r="BK164" s="34">
        <f>R164*100000/AO164</f>
        <v>2.826508884659594</v>
      </c>
      <c r="BL164" s="34">
        <f t="shared" si="51"/>
        <v>0</v>
      </c>
      <c r="BM164" s="34">
        <f t="shared" si="51"/>
        <v>0</v>
      </c>
      <c r="BN164" s="34">
        <f t="shared" si="51"/>
        <v>0</v>
      </c>
    </row>
    <row r="165" spans="1:66" x14ac:dyDescent="0.25">
      <c r="A165" s="20" t="s">
        <v>48</v>
      </c>
      <c r="B165" s="30">
        <f t="shared" si="49"/>
        <v>11</v>
      </c>
      <c r="C165" s="30">
        <v>1</v>
      </c>
      <c r="D165" s="30"/>
      <c r="E165" s="30"/>
      <c r="F165" s="30">
        <v>1</v>
      </c>
      <c r="G165" s="30"/>
      <c r="H165" s="30"/>
      <c r="I165" s="30"/>
      <c r="J165" s="30">
        <v>2</v>
      </c>
      <c r="K165" s="30">
        <v>2</v>
      </c>
      <c r="L165" s="30">
        <v>3</v>
      </c>
      <c r="M165" s="30"/>
      <c r="N165" s="30"/>
      <c r="O165" s="30">
        <v>1</v>
      </c>
      <c r="P165" s="30"/>
      <c r="Q165" s="30"/>
      <c r="R165" s="30">
        <v>1</v>
      </c>
      <c r="S165" s="30"/>
      <c r="T165" s="30"/>
      <c r="U165" s="30"/>
      <c r="V165"/>
      <c r="W165" s="45"/>
      <c r="X165" s="37" t="s">
        <v>48</v>
      </c>
      <c r="Y165" s="42">
        <f t="shared" si="52"/>
        <v>1571694</v>
      </c>
      <c r="Z165" s="42">
        <v>242298</v>
      </c>
      <c r="AA165" s="42">
        <v>58244</v>
      </c>
      <c r="AB165" s="42">
        <v>53052</v>
      </c>
      <c r="AC165" s="42">
        <v>27332</v>
      </c>
      <c r="AD165" s="42">
        <v>44458</v>
      </c>
      <c r="AE165" s="42">
        <v>23466</v>
      </c>
      <c r="AF165" s="42">
        <v>125817</v>
      </c>
      <c r="AG165" s="42">
        <v>81751</v>
      </c>
      <c r="AH165" s="42">
        <v>247617</v>
      </c>
      <c r="AI165" s="42">
        <v>158835</v>
      </c>
      <c r="AJ165" s="42">
        <v>45330</v>
      </c>
      <c r="AK165" s="42">
        <v>122979</v>
      </c>
      <c r="AL165" s="42">
        <v>177233</v>
      </c>
      <c r="AM165" s="42">
        <v>40391</v>
      </c>
      <c r="AN165" s="42">
        <v>22598</v>
      </c>
      <c r="AO165" s="42">
        <v>84782</v>
      </c>
      <c r="AP165" s="42">
        <v>12329</v>
      </c>
      <c r="AQ165" s="42">
        <v>1648</v>
      </c>
      <c r="AR165" s="42">
        <v>1534</v>
      </c>
      <c r="AT165" s="27" t="s">
        <v>48</v>
      </c>
      <c r="AU165" s="34">
        <f t="shared" si="53"/>
        <v>0.69988178360418762</v>
      </c>
      <c r="AV165" s="34">
        <f t="shared" ref="AV165:BJ168" si="54">C165*100000/Z165</f>
        <v>0.41271492129526449</v>
      </c>
      <c r="AW165" s="34">
        <f t="shared" si="54"/>
        <v>0</v>
      </c>
      <c r="AX165" s="34">
        <f t="shared" si="54"/>
        <v>0</v>
      </c>
      <c r="AY165" s="34">
        <f t="shared" si="54"/>
        <v>3.6587150592711839</v>
      </c>
      <c r="AZ165" s="34">
        <f t="shared" si="54"/>
        <v>0</v>
      </c>
      <c r="BA165" s="34">
        <f t="shared" si="54"/>
        <v>0</v>
      </c>
      <c r="BB165" s="34">
        <f t="shared" si="54"/>
        <v>0</v>
      </c>
      <c r="BC165" s="34">
        <f t="shared" si="54"/>
        <v>2.4464532543944415</v>
      </c>
      <c r="BD165" s="34">
        <f t="shared" si="54"/>
        <v>0.80769898674162111</v>
      </c>
      <c r="BE165" s="34">
        <f t="shared" si="54"/>
        <v>1.8887524789876287</v>
      </c>
      <c r="BF165" s="34">
        <f t="shared" si="54"/>
        <v>0</v>
      </c>
      <c r="BG165" s="34">
        <f t="shared" si="54"/>
        <v>0</v>
      </c>
      <c r="BH165" s="34">
        <f t="shared" si="54"/>
        <v>0.56422900927028263</v>
      </c>
      <c r="BI165" s="34">
        <f t="shared" si="54"/>
        <v>0</v>
      </c>
      <c r="BJ165" s="34">
        <f t="shared" si="54"/>
        <v>0</v>
      </c>
      <c r="BK165" s="34">
        <f>R165*100000/AO165</f>
        <v>1.1794956476610601</v>
      </c>
      <c r="BL165" s="34">
        <f t="shared" ref="BL165:BN168" si="55">S165*100000/AP165</f>
        <v>0</v>
      </c>
      <c r="BM165" s="34">
        <f t="shared" si="55"/>
        <v>0</v>
      </c>
      <c r="BN165" s="34">
        <f t="shared" si="55"/>
        <v>0</v>
      </c>
    </row>
    <row r="166" spans="1:66" x14ac:dyDescent="0.25">
      <c r="A166" s="20" t="s">
        <v>49</v>
      </c>
      <c r="B166" s="30">
        <f t="shared" si="49"/>
        <v>4</v>
      </c>
      <c r="C166" s="30">
        <v>1</v>
      </c>
      <c r="D166" s="30"/>
      <c r="E166" s="30"/>
      <c r="F166" s="30"/>
      <c r="G166" s="30"/>
      <c r="H166" s="30"/>
      <c r="I166" s="30"/>
      <c r="J166" s="30"/>
      <c r="K166" s="30"/>
      <c r="L166" s="30">
        <v>2</v>
      </c>
      <c r="M166" s="30"/>
      <c r="N166" s="30"/>
      <c r="O166" s="30"/>
      <c r="P166" s="30">
        <v>1</v>
      </c>
      <c r="Q166" s="30"/>
      <c r="R166" s="30"/>
      <c r="S166" s="30"/>
      <c r="T166" s="30"/>
      <c r="U166" s="30"/>
      <c r="V166"/>
      <c r="W166" s="45"/>
      <c r="X166" s="37" t="s">
        <v>49</v>
      </c>
      <c r="Y166" s="42">
        <f t="shared" si="52"/>
        <v>1076606</v>
      </c>
      <c r="Z166" s="42">
        <v>154523</v>
      </c>
      <c r="AA166" s="42">
        <v>43089</v>
      </c>
      <c r="AB166" s="42">
        <v>37137</v>
      </c>
      <c r="AC166" s="42">
        <v>19450</v>
      </c>
      <c r="AD166" s="42">
        <v>27234</v>
      </c>
      <c r="AE166" s="42">
        <v>16403</v>
      </c>
      <c r="AF166" s="42">
        <v>93381</v>
      </c>
      <c r="AG166" s="42">
        <v>56738</v>
      </c>
      <c r="AH166" s="42">
        <v>174937</v>
      </c>
      <c r="AI166" s="42">
        <v>106107</v>
      </c>
      <c r="AJ166" s="42">
        <v>30431</v>
      </c>
      <c r="AK166" s="42">
        <v>87697</v>
      </c>
      <c r="AL166" s="42">
        <v>119944</v>
      </c>
      <c r="AM166" s="42">
        <v>25687</v>
      </c>
      <c r="AN166" s="42">
        <v>16706</v>
      </c>
      <c r="AO166" s="42">
        <v>56108</v>
      </c>
      <c r="AP166" s="42">
        <v>9166</v>
      </c>
      <c r="AQ166" s="42">
        <v>978</v>
      </c>
      <c r="AR166" s="42">
        <v>890</v>
      </c>
      <c r="AT166" s="27" t="s">
        <v>49</v>
      </c>
      <c r="AU166" s="34">
        <f t="shared" si="53"/>
        <v>0.37153796282019608</v>
      </c>
      <c r="AV166" s="34">
        <f t="shared" si="54"/>
        <v>0.64715285103188525</v>
      </c>
      <c r="AW166" s="34">
        <f t="shared" si="54"/>
        <v>0</v>
      </c>
      <c r="AX166" s="34">
        <f t="shared" si="54"/>
        <v>0</v>
      </c>
      <c r="AY166" s="34">
        <f t="shared" si="54"/>
        <v>0</v>
      </c>
      <c r="AZ166" s="34">
        <f t="shared" si="54"/>
        <v>0</v>
      </c>
      <c r="BA166" s="34">
        <f t="shared" si="54"/>
        <v>0</v>
      </c>
      <c r="BB166" s="34">
        <f t="shared" si="54"/>
        <v>0</v>
      </c>
      <c r="BC166" s="34">
        <f t="shared" si="54"/>
        <v>0</v>
      </c>
      <c r="BD166" s="34">
        <f t="shared" si="54"/>
        <v>0</v>
      </c>
      <c r="BE166" s="34">
        <f t="shared" si="54"/>
        <v>1.884889781070052</v>
      </c>
      <c r="BF166" s="34">
        <f t="shared" si="54"/>
        <v>0</v>
      </c>
      <c r="BG166" s="34">
        <f t="shared" si="54"/>
        <v>0</v>
      </c>
      <c r="BH166" s="34">
        <f t="shared" si="54"/>
        <v>0</v>
      </c>
      <c r="BI166" s="34">
        <f t="shared" si="54"/>
        <v>3.8930198154708608</v>
      </c>
      <c r="BJ166" s="34">
        <f t="shared" si="54"/>
        <v>0</v>
      </c>
      <c r="BK166" s="34">
        <f>R166*100000/AO166</f>
        <v>0</v>
      </c>
      <c r="BL166" s="34">
        <f t="shared" si="55"/>
        <v>0</v>
      </c>
      <c r="BM166" s="34">
        <f t="shared" si="55"/>
        <v>0</v>
      </c>
      <c r="BN166" s="34">
        <f t="shared" si="55"/>
        <v>0</v>
      </c>
    </row>
    <row r="167" spans="1:66" x14ac:dyDescent="0.25">
      <c r="A167" s="20" t="s">
        <v>50</v>
      </c>
      <c r="B167" s="30">
        <f t="shared" si="49"/>
        <v>7</v>
      </c>
      <c r="C167" s="30">
        <v>1</v>
      </c>
      <c r="D167" s="30"/>
      <c r="E167" s="30">
        <v>1</v>
      </c>
      <c r="F167" s="30"/>
      <c r="G167" s="30"/>
      <c r="H167" s="30"/>
      <c r="I167" s="30"/>
      <c r="J167" s="30"/>
      <c r="K167" s="30">
        <v>1</v>
      </c>
      <c r="L167" s="30">
        <v>3</v>
      </c>
      <c r="M167" s="30"/>
      <c r="N167" s="30"/>
      <c r="O167" s="30"/>
      <c r="P167" s="30"/>
      <c r="Q167" s="30">
        <v>1</v>
      </c>
      <c r="R167" s="30"/>
      <c r="S167" s="30"/>
      <c r="T167" s="30"/>
      <c r="U167" s="30"/>
      <c r="V167"/>
      <c r="W167" s="45"/>
      <c r="X167" s="37" t="s">
        <v>50</v>
      </c>
      <c r="Y167" s="42">
        <f t="shared" si="52"/>
        <v>770784</v>
      </c>
      <c r="Z167" s="42">
        <v>98695</v>
      </c>
      <c r="AA167" s="42">
        <v>30905</v>
      </c>
      <c r="AB167" s="42">
        <v>26960</v>
      </c>
      <c r="AC167" s="42">
        <v>15018</v>
      </c>
      <c r="AD167" s="42">
        <v>20051</v>
      </c>
      <c r="AE167" s="42">
        <v>12787</v>
      </c>
      <c r="AF167" s="42">
        <v>71664</v>
      </c>
      <c r="AG167" s="42">
        <v>38765</v>
      </c>
      <c r="AH167" s="42">
        <v>126764</v>
      </c>
      <c r="AI167" s="42">
        <v>68612</v>
      </c>
      <c r="AJ167" s="42">
        <v>20367</v>
      </c>
      <c r="AK167" s="42">
        <v>72330</v>
      </c>
      <c r="AL167" s="42">
        <v>90756</v>
      </c>
      <c r="AM167" s="42">
        <v>15849</v>
      </c>
      <c r="AN167" s="42">
        <v>13008</v>
      </c>
      <c r="AO167" s="42">
        <v>40531</v>
      </c>
      <c r="AP167" s="42">
        <v>6502</v>
      </c>
      <c r="AQ167" s="42">
        <v>616</v>
      </c>
      <c r="AR167" s="42">
        <v>604</v>
      </c>
      <c r="AT167" s="27" t="s">
        <v>50</v>
      </c>
      <c r="AU167" s="34">
        <f t="shared" si="53"/>
        <v>0.90816623074687586</v>
      </c>
      <c r="AV167" s="34">
        <f t="shared" si="54"/>
        <v>1.0132225543340594</v>
      </c>
      <c r="AW167" s="34">
        <f t="shared" si="54"/>
        <v>0</v>
      </c>
      <c r="AX167" s="34">
        <f t="shared" si="54"/>
        <v>3.7091988130563798</v>
      </c>
      <c r="AY167" s="34">
        <f t="shared" si="54"/>
        <v>0</v>
      </c>
      <c r="AZ167" s="34">
        <f t="shared" si="54"/>
        <v>0</v>
      </c>
      <c r="BA167" s="34">
        <f t="shared" si="54"/>
        <v>0</v>
      </c>
      <c r="BB167" s="34">
        <f t="shared" si="54"/>
        <v>0</v>
      </c>
      <c r="BC167" s="34">
        <f t="shared" si="54"/>
        <v>0</v>
      </c>
      <c r="BD167" s="34">
        <f t="shared" si="54"/>
        <v>0.78886750181439524</v>
      </c>
      <c r="BE167" s="34">
        <f t="shared" si="54"/>
        <v>4.3724129889815195</v>
      </c>
      <c r="BF167" s="34">
        <f t="shared" si="54"/>
        <v>0</v>
      </c>
      <c r="BG167" s="34">
        <f t="shared" si="54"/>
        <v>0</v>
      </c>
      <c r="BH167" s="34">
        <f t="shared" si="54"/>
        <v>0</v>
      </c>
      <c r="BI167" s="34">
        <f t="shared" si="54"/>
        <v>0</v>
      </c>
      <c r="BJ167" s="34">
        <f t="shared" si="54"/>
        <v>7.6875768757687579</v>
      </c>
      <c r="BK167" s="34">
        <f>R167*100000/AO167</f>
        <v>0</v>
      </c>
      <c r="BL167" s="34">
        <f t="shared" si="55"/>
        <v>0</v>
      </c>
      <c r="BM167" s="34">
        <f t="shared" si="55"/>
        <v>0</v>
      </c>
      <c r="BN167" s="34">
        <f t="shared" si="55"/>
        <v>0</v>
      </c>
    </row>
    <row r="168" spans="1:66" x14ac:dyDescent="0.25">
      <c r="A168" s="19" t="s">
        <v>23</v>
      </c>
      <c r="B168" s="32">
        <f t="shared" ref="B168:U168" si="56">SUM(B149:B167)</f>
        <v>500</v>
      </c>
      <c r="C168" s="32">
        <f t="shared" si="56"/>
        <v>83</v>
      </c>
      <c r="D168" s="32">
        <f t="shared" si="56"/>
        <v>11</v>
      </c>
      <c r="E168" s="32">
        <f t="shared" si="56"/>
        <v>9</v>
      </c>
      <c r="F168" s="32">
        <f t="shared" si="56"/>
        <v>9</v>
      </c>
      <c r="G168" s="32">
        <f t="shared" si="56"/>
        <v>12</v>
      </c>
      <c r="H168" s="32">
        <f t="shared" si="56"/>
        <v>15</v>
      </c>
      <c r="I168" s="32">
        <f t="shared" si="56"/>
        <v>21</v>
      </c>
      <c r="J168" s="32">
        <f t="shared" si="56"/>
        <v>13</v>
      </c>
      <c r="K168" s="32">
        <f t="shared" si="56"/>
        <v>86</v>
      </c>
      <c r="L168" s="32">
        <f t="shared" si="56"/>
        <v>46</v>
      </c>
      <c r="M168" s="32">
        <f t="shared" si="56"/>
        <v>12</v>
      </c>
      <c r="N168" s="32">
        <f t="shared" si="56"/>
        <v>35</v>
      </c>
      <c r="O168" s="32">
        <f t="shared" si="56"/>
        <v>60</v>
      </c>
      <c r="P168" s="32">
        <f t="shared" si="56"/>
        <v>14</v>
      </c>
      <c r="Q168" s="32">
        <f t="shared" si="56"/>
        <v>10</v>
      </c>
      <c r="R168" s="32">
        <f t="shared" si="56"/>
        <v>61</v>
      </c>
      <c r="S168" s="32">
        <f t="shared" si="56"/>
        <v>2</v>
      </c>
      <c r="T168" s="32">
        <f t="shared" si="56"/>
        <v>1</v>
      </c>
      <c r="U168" s="32">
        <f t="shared" si="56"/>
        <v>0</v>
      </c>
      <c r="V168"/>
      <c r="W168" s="45"/>
      <c r="X168" s="37" t="s">
        <v>51</v>
      </c>
      <c r="Y168" s="39">
        <f>SUM(Y149:Y167)</f>
        <v>43662629</v>
      </c>
      <c r="Z168" s="39">
        <v>7803430</v>
      </c>
      <c r="AA168" s="39">
        <v>1263820</v>
      </c>
      <c r="AB168" s="39">
        <v>1062561</v>
      </c>
      <c r="AC168" s="39">
        <v>954611</v>
      </c>
      <c r="AD168" s="39">
        <v>1876368</v>
      </c>
      <c r="AE168" s="39">
        <v>557965</v>
      </c>
      <c r="AF168" s="39">
        <v>2487533</v>
      </c>
      <c r="AG168" s="39">
        <v>1895156</v>
      </c>
      <c r="AH168" s="39">
        <v>6944213</v>
      </c>
      <c r="AI168" s="39">
        <v>4625342</v>
      </c>
      <c r="AJ168" s="39">
        <v>1071980</v>
      </c>
      <c r="AK168" s="39">
        <v>2723961</v>
      </c>
      <c r="AL168" s="39">
        <v>5912334</v>
      </c>
      <c r="AM168" s="39">
        <v>1335289</v>
      </c>
      <c r="AN168" s="39">
        <v>587922</v>
      </c>
      <c r="AO168" s="39">
        <v>2121006</v>
      </c>
      <c r="AP168" s="39">
        <v>300595</v>
      </c>
      <c r="AQ168" s="39">
        <v>72191</v>
      </c>
      <c r="AR168" s="39">
        <v>66352</v>
      </c>
      <c r="AT168" s="29" t="s">
        <v>23</v>
      </c>
      <c r="AU168" s="35">
        <f t="shared" si="53"/>
        <v>1.1451440544269562</v>
      </c>
      <c r="AV168" s="35">
        <f t="shared" si="54"/>
        <v>1.063634837500945</v>
      </c>
      <c r="AW168" s="35">
        <f t="shared" si="54"/>
        <v>0.87037711066449341</v>
      </c>
      <c r="AX168" s="35">
        <f t="shared" si="54"/>
        <v>0.8470101951793827</v>
      </c>
      <c r="AY168" s="35">
        <f t="shared" si="54"/>
        <v>0.94279240444537094</v>
      </c>
      <c r="AZ168" s="35">
        <f t="shared" si="54"/>
        <v>0.63953339643396179</v>
      </c>
      <c r="BA168" s="35">
        <f t="shared" si="54"/>
        <v>2.6883406665292626</v>
      </c>
      <c r="BB168" s="35">
        <f t="shared" si="54"/>
        <v>0.84420990595903656</v>
      </c>
      <c r="BC168" s="35">
        <f t="shared" si="54"/>
        <v>0.68595936165677129</v>
      </c>
      <c r="BD168" s="35">
        <f t="shared" si="54"/>
        <v>1.2384412747708056</v>
      </c>
      <c r="BE168" s="35">
        <f t="shared" si="54"/>
        <v>0.99452105379450861</v>
      </c>
      <c r="BF168" s="35">
        <f t="shared" si="54"/>
        <v>1.1194238698483181</v>
      </c>
      <c r="BG168" s="35">
        <f t="shared" si="54"/>
        <v>1.2848935796070502</v>
      </c>
      <c r="BH168" s="35">
        <f t="shared" si="54"/>
        <v>1.0148276467466149</v>
      </c>
      <c r="BI168" s="35">
        <f t="shared" si="54"/>
        <v>1.0484621681149175</v>
      </c>
      <c r="BJ168" s="35">
        <f t="shared" si="54"/>
        <v>1.7009059024836628</v>
      </c>
      <c r="BK168" s="35">
        <f>R168*100000/AO168</f>
        <v>2.875993750135549</v>
      </c>
      <c r="BL168" s="35">
        <f t="shared" si="55"/>
        <v>0.66534706166103896</v>
      </c>
      <c r="BM168" s="35">
        <f t="shared" si="55"/>
        <v>1.3852142233796456</v>
      </c>
      <c r="BN168" s="35">
        <f t="shared" si="55"/>
        <v>0</v>
      </c>
    </row>
    <row r="169" spans="1:66" x14ac:dyDescent="0.25">
      <c r="A169" s="22" t="s">
        <v>26</v>
      </c>
      <c r="B169" s="10">
        <f>C169+D169+E169+F169+G169+K169+T169+J169+H169+I169+M169+N169+O169+P169+Q169+R169+S169+L169+U169</f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V169"/>
    </row>
    <row r="171" spans="1:66" x14ac:dyDescent="0.25">
      <c r="A171" s="31" t="s">
        <v>63</v>
      </c>
      <c r="AT171" s="36" t="s">
        <v>64</v>
      </c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</row>
    <row r="172" spans="1:66" ht="20.25" customHeight="1" x14ac:dyDescent="0.25">
      <c r="A172" s="19" t="s">
        <v>33</v>
      </c>
      <c r="B172" s="12" t="s">
        <v>1</v>
      </c>
      <c r="C172" s="12" t="s">
        <v>2</v>
      </c>
      <c r="D172" s="12" t="s">
        <v>3</v>
      </c>
      <c r="E172" s="12" t="s">
        <v>52</v>
      </c>
      <c r="F172" s="12" t="s">
        <v>53</v>
      </c>
      <c r="G172" s="12" t="s">
        <v>4</v>
      </c>
      <c r="H172" s="12" t="s">
        <v>7</v>
      </c>
      <c r="I172" s="12" t="s">
        <v>54</v>
      </c>
      <c r="J172" s="12" t="s">
        <v>55</v>
      </c>
      <c r="K172" s="12" t="s">
        <v>5</v>
      </c>
      <c r="L172" s="12" t="s">
        <v>56</v>
      </c>
      <c r="M172" s="12" t="s">
        <v>8</v>
      </c>
      <c r="N172" s="12" t="s">
        <v>9</v>
      </c>
      <c r="O172" s="12" t="s">
        <v>57</v>
      </c>
      <c r="P172" s="12" t="s">
        <v>58</v>
      </c>
      <c r="Q172" s="12" t="s">
        <v>59</v>
      </c>
      <c r="R172" s="12" t="s">
        <v>60</v>
      </c>
      <c r="S172" s="12" t="s">
        <v>61</v>
      </c>
      <c r="T172" s="12" t="s">
        <v>6</v>
      </c>
      <c r="U172" s="12" t="s">
        <v>28</v>
      </c>
      <c r="W172" s="44" t="str">
        <f>A172</f>
        <v>AÑO 2006</v>
      </c>
      <c r="X172" s="38" t="s">
        <v>62</v>
      </c>
      <c r="Y172" s="24" t="s">
        <v>51</v>
      </c>
      <c r="Z172" s="24" t="s">
        <v>2</v>
      </c>
      <c r="AA172" s="24" t="s">
        <v>3</v>
      </c>
      <c r="AB172" s="24" t="s">
        <v>52</v>
      </c>
      <c r="AC172" s="24" t="s">
        <v>53</v>
      </c>
      <c r="AD172" s="24" t="s">
        <v>4</v>
      </c>
      <c r="AE172" s="24" t="s">
        <v>7</v>
      </c>
      <c r="AF172" s="24" t="s">
        <v>54</v>
      </c>
      <c r="AG172" s="24" t="s">
        <v>55</v>
      </c>
      <c r="AH172" s="24" t="s">
        <v>5</v>
      </c>
      <c r="AI172" s="24" t="s">
        <v>56</v>
      </c>
      <c r="AJ172" s="24" t="s">
        <v>8</v>
      </c>
      <c r="AK172" s="24" t="s">
        <v>9</v>
      </c>
      <c r="AL172" s="24" t="s">
        <v>57</v>
      </c>
      <c r="AM172" s="24" t="s">
        <v>58</v>
      </c>
      <c r="AN172" s="24" t="s">
        <v>59</v>
      </c>
      <c r="AO172" s="24" t="s">
        <v>60</v>
      </c>
      <c r="AP172" s="24" t="s">
        <v>61</v>
      </c>
      <c r="AQ172" s="24" t="s">
        <v>6</v>
      </c>
      <c r="AR172" s="24" t="s">
        <v>28</v>
      </c>
      <c r="AT172" s="25" t="str">
        <f>W172</f>
        <v>AÑO 2006</v>
      </c>
      <c r="AU172" s="26" t="s">
        <v>1</v>
      </c>
      <c r="AV172" s="26" t="s">
        <v>2</v>
      </c>
      <c r="AW172" s="26" t="s">
        <v>3</v>
      </c>
      <c r="AX172" s="26" t="s">
        <v>52</v>
      </c>
      <c r="AY172" s="26" t="s">
        <v>53</v>
      </c>
      <c r="AZ172" s="26" t="s">
        <v>4</v>
      </c>
      <c r="BA172" s="26" t="s">
        <v>7</v>
      </c>
      <c r="BB172" s="26" t="s">
        <v>54</v>
      </c>
      <c r="BC172" s="26" t="s">
        <v>55</v>
      </c>
      <c r="BD172" s="26" t="s">
        <v>5</v>
      </c>
      <c r="BE172" s="26" t="s">
        <v>56</v>
      </c>
      <c r="BF172" s="26" t="s">
        <v>8</v>
      </c>
      <c r="BG172" s="26" t="s">
        <v>9</v>
      </c>
      <c r="BH172" s="26" t="s">
        <v>57</v>
      </c>
      <c r="BI172" s="26" t="s">
        <v>58</v>
      </c>
      <c r="BJ172" s="26" t="s">
        <v>59</v>
      </c>
      <c r="BK172" s="26" t="s">
        <v>60</v>
      </c>
      <c r="BL172" s="26" t="s">
        <v>61</v>
      </c>
      <c r="BM172" s="26" t="s">
        <v>6</v>
      </c>
      <c r="BN172" s="26" t="s">
        <v>28</v>
      </c>
    </row>
    <row r="173" spans="1:66" x14ac:dyDescent="0.25">
      <c r="A173" s="20" t="s">
        <v>45</v>
      </c>
      <c r="B173" s="30">
        <f t="shared" ref="B173:B191" si="57">C173+D173+E173+F173+G173+K173+T173+J173+H173+I173+M173+N173+O173+P173+Q173+R173+S173+L173+U173</f>
        <v>106</v>
      </c>
      <c r="C173" s="30">
        <v>17</v>
      </c>
      <c r="D173" s="30">
        <v>1</v>
      </c>
      <c r="E173" s="30">
        <v>4</v>
      </c>
      <c r="F173" s="30">
        <v>3</v>
      </c>
      <c r="G173" s="30">
        <v>2</v>
      </c>
      <c r="H173" s="30">
        <v>2</v>
      </c>
      <c r="I173" s="30">
        <v>3</v>
      </c>
      <c r="J173" s="30">
        <v>4</v>
      </c>
      <c r="K173" s="30">
        <v>15</v>
      </c>
      <c r="L173" s="30">
        <v>8</v>
      </c>
      <c r="M173" s="30">
        <v>1</v>
      </c>
      <c r="N173" s="30">
        <v>10</v>
      </c>
      <c r="O173" s="30">
        <v>12</v>
      </c>
      <c r="P173" s="30">
        <v>7</v>
      </c>
      <c r="Q173" s="30">
        <v>2</v>
      </c>
      <c r="R173" s="30">
        <v>13</v>
      </c>
      <c r="S173" s="30">
        <v>1</v>
      </c>
      <c r="T173" s="30">
        <v>1</v>
      </c>
      <c r="U173" s="30"/>
      <c r="X173" s="37" t="s">
        <v>45</v>
      </c>
      <c r="Y173" s="42">
        <f>SUM(Z173:AR173)</f>
        <v>472007</v>
      </c>
      <c r="Z173" s="42">
        <v>92613</v>
      </c>
      <c r="AA173" s="42">
        <v>11944</v>
      </c>
      <c r="AB173" s="42">
        <v>7568</v>
      </c>
      <c r="AC173" s="42">
        <v>11124</v>
      </c>
      <c r="AD173" s="42">
        <v>20359</v>
      </c>
      <c r="AE173" s="42">
        <v>5237</v>
      </c>
      <c r="AF173" s="42">
        <v>19724</v>
      </c>
      <c r="AG173" s="42">
        <v>19832</v>
      </c>
      <c r="AH173" s="42">
        <v>81338</v>
      </c>
      <c r="AI173" s="42">
        <v>51340</v>
      </c>
      <c r="AJ173" s="42">
        <v>10149</v>
      </c>
      <c r="AK173" s="42">
        <v>21096</v>
      </c>
      <c r="AL173" s="42">
        <v>70734</v>
      </c>
      <c r="AM173" s="42">
        <v>17457</v>
      </c>
      <c r="AN173" s="42">
        <v>6385</v>
      </c>
      <c r="AO173" s="42">
        <v>19938</v>
      </c>
      <c r="AP173" s="42">
        <v>3040</v>
      </c>
      <c r="AQ173" s="42">
        <v>1057</v>
      </c>
      <c r="AR173" s="42">
        <v>1072</v>
      </c>
      <c r="AT173" s="27" t="s">
        <v>45</v>
      </c>
      <c r="AU173" s="34">
        <f>B173*100000/Y173</f>
        <v>22.457294065554112</v>
      </c>
      <c r="AV173" s="34">
        <f t="shared" ref="AV173:BK188" si="58">C173*100000/Z173</f>
        <v>18.355954347661775</v>
      </c>
      <c r="AW173" s="34">
        <f t="shared" si="58"/>
        <v>8.3724045545880781</v>
      </c>
      <c r="AX173" s="34">
        <f t="shared" si="58"/>
        <v>52.854122621564485</v>
      </c>
      <c r="AY173" s="34">
        <f t="shared" si="58"/>
        <v>26.968716289104638</v>
      </c>
      <c r="AZ173" s="34">
        <f t="shared" si="58"/>
        <v>9.8236652094896613</v>
      </c>
      <c r="BA173" s="34">
        <f t="shared" si="58"/>
        <v>38.189803322512887</v>
      </c>
      <c r="BB173" s="34">
        <f t="shared" si="58"/>
        <v>15.209896572703306</v>
      </c>
      <c r="BC173" s="34">
        <f t="shared" si="58"/>
        <v>20.169423154497782</v>
      </c>
      <c r="BD173" s="34">
        <f t="shared" si="58"/>
        <v>18.441564828247561</v>
      </c>
      <c r="BE173" s="34">
        <f t="shared" si="58"/>
        <v>15.582391897156214</v>
      </c>
      <c r="BF173" s="34">
        <f t="shared" si="58"/>
        <v>9.8531875061582426</v>
      </c>
      <c r="BG173" s="34">
        <f t="shared" si="58"/>
        <v>47.402351156617371</v>
      </c>
      <c r="BH173" s="34">
        <f t="shared" si="58"/>
        <v>16.964967342437866</v>
      </c>
      <c r="BI173" s="34">
        <f t="shared" si="58"/>
        <v>40.098527811193215</v>
      </c>
      <c r="BJ173" s="34">
        <f t="shared" si="58"/>
        <v>31.323414252153484</v>
      </c>
      <c r="BK173" s="34">
        <f t="shared" si="58"/>
        <v>65.202126592436557</v>
      </c>
      <c r="BL173" s="34">
        <f t="shared" ref="BL173:BN188" si="59">S173*100000/AP173</f>
        <v>32.89473684210526</v>
      </c>
      <c r="BM173" s="34">
        <f t="shared" si="59"/>
        <v>94.607379375591293</v>
      </c>
      <c r="BN173" s="34">
        <f t="shared" si="59"/>
        <v>0</v>
      </c>
    </row>
    <row r="174" spans="1:66" x14ac:dyDescent="0.25">
      <c r="A174" s="20" t="s">
        <v>46</v>
      </c>
      <c r="B174" s="30">
        <f t="shared" si="57"/>
        <v>140</v>
      </c>
      <c r="C174" s="30">
        <v>29</v>
      </c>
      <c r="D174" s="30">
        <v>1</v>
      </c>
      <c r="E174" s="30">
        <v>4</v>
      </c>
      <c r="F174" s="30">
        <v>1</v>
      </c>
      <c r="G174" s="30">
        <v>1</v>
      </c>
      <c r="H174" s="30">
        <v>6</v>
      </c>
      <c r="I174" s="30">
        <v>10</v>
      </c>
      <c r="J174" s="30">
        <v>3</v>
      </c>
      <c r="K174" s="30">
        <v>22</v>
      </c>
      <c r="L174" s="30">
        <v>13</v>
      </c>
      <c r="M174" s="30">
        <v>5</v>
      </c>
      <c r="N174" s="30">
        <v>4</v>
      </c>
      <c r="O174" s="30">
        <v>16</v>
      </c>
      <c r="P174" s="30">
        <v>7</v>
      </c>
      <c r="Q174" s="30">
        <v>5</v>
      </c>
      <c r="R174" s="30">
        <v>13</v>
      </c>
      <c r="S174" s="30"/>
      <c r="T174" s="30"/>
      <c r="U174" s="30"/>
      <c r="W174" s="45"/>
      <c r="X174" s="37" t="s">
        <v>46</v>
      </c>
      <c r="Y174" s="42">
        <f t="shared" ref="Y174:Y191" si="60">SUM(Z174:AR174)</f>
        <v>1815244</v>
      </c>
      <c r="Z174" s="42">
        <v>355681</v>
      </c>
      <c r="AA174" s="42">
        <v>46344</v>
      </c>
      <c r="AB174" s="42">
        <v>28958</v>
      </c>
      <c r="AC174" s="42">
        <v>43748</v>
      </c>
      <c r="AD174" s="42">
        <v>82078</v>
      </c>
      <c r="AE174" s="42">
        <v>20016</v>
      </c>
      <c r="AF174" s="42">
        <v>77385</v>
      </c>
      <c r="AG174" s="42">
        <v>78288</v>
      </c>
      <c r="AH174" s="42">
        <v>304591</v>
      </c>
      <c r="AI174" s="42">
        <v>197441</v>
      </c>
      <c r="AJ174" s="42">
        <v>40709</v>
      </c>
      <c r="AK174" s="42">
        <v>83200</v>
      </c>
      <c r="AL174" s="42">
        <v>266202</v>
      </c>
      <c r="AM174" s="42">
        <v>67395</v>
      </c>
      <c r="AN174" s="42">
        <v>25124</v>
      </c>
      <c r="AO174" s="42">
        <v>77756</v>
      </c>
      <c r="AP174" s="42">
        <v>11844</v>
      </c>
      <c r="AQ174" s="42">
        <v>4199</v>
      </c>
      <c r="AR174" s="42">
        <v>4285</v>
      </c>
      <c r="AT174" s="27" t="s">
        <v>46</v>
      </c>
      <c r="AU174" s="34">
        <f t="shared" ref="AU174:AU192" si="61">B174*100000/Y174</f>
        <v>7.7124617957696042</v>
      </c>
      <c r="AV174" s="34">
        <f t="shared" si="58"/>
        <v>8.1533733879515626</v>
      </c>
      <c r="AW174" s="34">
        <f t="shared" si="58"/>
        <v>2.1577766269635767</v>
      </c>
      <c r="AX174" s="34">
        <f t="shared" si="58"/>
        <v>13.813108640099454</v>
      </c>
      <c r="AY174" s="34">
        <f t="shared" si="58"/>
        <v>2.2858187802870988</v>
      </c>
      <c r="AZ174" s="34">
        <f t="shared" si="58"/>
        <v>1.2183532737152465</v>
      </c>
      <c r="BA174" s="34">
        <f t="shared" si="58"/>
        <v>29.976019184652277</v>
      </c>
      <c r="BB174" s="34">
        <f t="shared" si="58"/>
        <v>12.922400982102475</v>
      </c>
      <c r="BC174" s="34">
        <f t="shared" si="58"/>
        <v>3.8320049049662783</v>
      </c>
      <c r="BD174" s="34">
        <f t="shared" si="58"/>
        <v>7.2228004110430053</v>
      </c>
      <c r="BE174" s="34">
        <f t="shared" si="58"/>
        <v>6.5842454201508298</v>
      </c>
      <c r="BF174" s="34">
        <f t="shared" si="58"/>
        <v>12.282296298115895</v>
      </c>
      <c r="BG174" s="34">
        <f t="shared" si="58"/>
        <v>4.8076923076923075</v>
      </c>
      <c r="BH174" s="34">
        <f t="shared" si="58"/>
        <v>6.0104732496374931</v>
      </c>
      <c r="BI174" s="34">
        <f t="shared" si="58"/>
        <v>10.386527190444395</v>
      </c>
      <c r="BJ174" s="34">
        <f t="shared" si="58"/>
        <v>19.901289603566312</v>
      </c>
      <c r="BK174" s="34">
        <f t="shared" si="58"/>
        <v>16.718967025052731</v>
      </c>
      <c r="BL174" s="34">
        <f t="shared" si="59"/>
        <v>0</v>
      </c>
      <c r="BM174" s="34">
        <f t="shared" si="59"/>
        <v>0</v>
      </c>
      <c r="BN174" s="34">
        <f t="shared" si="59"/>
        <v>0</v>
      </c>
    </row>
    <row r="175" spans="1:66" x14ac:dyDescent="0.25">
      <c r="A175" s="20" t="s">
        <v>47</v>
      </c>
      <c r="B175" s="30">
        <f t="shared" si="57"/>
        <v>46</v>
      </c>
      <c r="C175" s="30">
        <v>7</v>
      </c>
      <c r="D175" s="30">
        <v>2</v>
      </c>
      <c r="E175" s="30">
        <v>2</v>
      </c>
      <c r="F175" s="30"/>
      <c r="G175" s="30">
        <v>2</v>
      </c>
      <c r="H175" s="30">
        <v>4</v>
      </c>
      <c r="I175" s="30">
        <v>5</v>
      </c>
      <c r="J175" s="30">
        <v>1</v>
      </c>
      <c r="K175" s="30">
        <v>5</v>
      </c>
      <c r="L175" s="30">
        <v>4</v>
      </c>
      <c r="M175" s="30"/>
      <c r="N175" s="30">
        <v>5</v>
      </c>
      <c r="O175" s="30">
        <v>4</v>
      </c>
      <c r="P175" s="30">
        <v>1</v>
      </c>
      <c r="Q175" s="30">
        <v>3</v>
      </c>
      <c r="R175" s="30">
        <v>1</v>
      </c>
      <c r="S175" s="30"/>
      <c r="T175" s="30"/>
      <c r="U175" s="30"/>
      <c r="W175" s="45"/>
      <c r="X175" s="37" t="s">
        <v>47</v>
      </c>
      <c r="Y175" s="42">
        <f t="shared" si="60"/>
        <v>2074424</v>
      </c>
      <c r="Z175" s="42">
        <v>421985</v>
      </c>
      <c r="AA175" s="42">
        <v>54255</v>
      </c>
      <c r="AB175" s="42">
        <v>34369</v>
      </c>
      <c r="AC175" s="42">
        <v>48516</v>
      </c>
      <c r="AD175" s="42">
        <v>98598</v>
      </c>
      <c r="AE175" s="42">
        <v>22067</v>
      </c>
      <c r="AF175" s="42">
        <v>94736</v>
      </c>
      <c r="AG175" s="42">
        <v>97346</v>
      </c>
      <c r="AH175" s="42">
        <v>330238</v>
      </c>
      <c r="AI175" s="42">
        <v>224430</v>
      </c>
      <c r="AJ175" s="42">
        <v>52679</v>
      </c>
      <c r="AK175" s="42">
        <v>99474</v>
      </c>
      <c r="AL175" s="42">
        <v>280705</v>
      </c>
      <c r="AM175" s="42">
        <v>75761</v>
      </c>
      <c r="AN175" s="42">
        <v>28720</v>
      </c>
      <c r="AO175" s="42">
        <v>87221</v>
      </c>
      <c r="AP175" s="42">
        <v>13429</v>
      </c>
      <c r="AQ175" s="42">
        <v>4873</v>
      </c>
      <c r="AR175" s="42">
        <v>5022</v>
      </c>
      <c r="AT175" s="27" t="s">
        <v>47</v>
      </c>
      <c r="AU175" s="34">
        <f t="shared" si="61"/>
        <v>2.2174830217930377</v>
      </c>
      <c r="AV175" s="34">
        <f t="shared" si="58"/>
        <v>1.6588267355474722</v>
      </c>
      <c r="AW175" s="34">
        <f t="shared" si="58"/>
        <v>3.6862961938991798</v>
      </c>
      <c r="AX175" s="34">
        <f t="shared" si="58"/>
        <v>5.8191975326602465</v>
      </c>
      <c r="AY175" s="34">
        <f t="shared" si="58"/>
        <v>0</v>
      </c>
      <c r="AZ175" s="34">
        <f t="shared" si="58"/>
        <v>2.0284387107243553</v>
      </c>
      <c r="BA175" s="34">
        <f t="shared" si="58"/>
        <v>18.126614401595141</v>
      </c>
      <c r="BB175" s="34">
        <f t="shared" si="58"/>
        <v>5.277824691775038</v>
      </c>
      <c r="BC175" s="34">
        <f t="shared" si="58"/>
        <v>1.0272635752881474</v>
      </c>
      <c r="BD175" s="34">
        <f t="shared" si="58"/>
        <v>1.5140595570467359</v>
      </c>
      <c r="BE175" s="34">
        <f t="shared" si="58"/>
        <v>1.7822929198413759</v>
      </c>
      <c r="BF175" s="34">
        <f t="shared" si="58"/>
        <v>0</v>
      </c>
      <c r="BG175" s="34">
        <f t="shared" si="58"/>
        <v>5.0264390695055994</v>
      </c>
      <c r="BH175" s="34">
        <f t="shared" si="58"/>
        <v>1.424983523628008</v>
      </c>
      <c r="BI175" s="34">
        <f t="shared" si="58"/>
        <v>1.3199403386966908</v>
      </c>
      <c r="BJ175" s="34">
        <f t="shared" si="58"/>
        <v>10.445682451253482</v>
      </c>
      <c r="BK175" s="34">
        <f t="shared" si="58"/>
        <v>1.1465128810722189</v>
      </c>
      <c r="BL175" s="34">
        <f t="shared" si="59"/>
        <v>0</v>
      </c>
      <c r="BM175" s="34">
        <f t="shared" si="59"/>
        <v>0</v>
      </c>
      <c r="BN175" s="34">
        <f t="shared" si="59"/>
        <v>0</v>
      </c>
    </row>
    <row r="176" spans="1:66" x14ac:dyDescent="0.25">
      <c r="A176" s="20" t="s">
        <v>10</v>
      </c>
      <c r="B176" s="30">
        <f t="shared" si="57"/>
        <v>17</v>
      </c>
      <c r="C176" s="30">
        <v>4</v>
      </c>
      <c r="D176" s="30"/>
      <c r="E176" s="30"/>
      <c r="F176" s="30"/>
      <c r="G176" s="30"/>
      <c r="H176" s="30">
        <v>1</v>
      </c>
      <c r="I176" s="30"/>
      <c r="J176" s="30"/>
      <c r="K176" s="30">
        <v>1</v>
      </c>
      <c r="L176" s="30">
        <v>1</v>
      </c>
      <c r="M176" s="30"/>
      <c r="N176" s="30">
        <v>3</v>
      </c>
      <c r="O176" s="30">
        <v>1</v>
      </c>
      <c r="P176" s="30">
        <v>3</v>
      </c>
      <c r="Q176" s="30"/>
      <c r="R176" s="30">
        <v>3</v>
      </c>
      <c r="S176" s="30"/>
      <c r="T176" s="30"/>
      <c r="U176" s="30"/>
      <c r="W176" s="45"/>
      <c r="X176" s="37" t="s">
        <v>10</v>
      </c>
      <c r="Y176" s="42">
        <f t="shared" si="60"/>
        <v>2083098</v>
      </c>
      <c r="Z176" s="42">
        <v>442394</v>
      </c>
      <c r="AA176" s="42">
        <v>54497</v>
      </c>
      <c r="AB176" s="42">
        <v>36253</v>
      </c>
      <c r="AC176" s="42">
        <v>47337</v>
      </c>
      <c r="AD176" s="42">
        <v>98117</v>
      </c>
      <c r="AE176" s="42">
        <v>22306</v>
      </c>
      <c r="AF176" s="42">
        <v>101366</v>
      </c>
      <c r="AG176" s="42">
        <v>103239</v>
      </c>
      <c r="AH176" s="42">
        <v>311176</v>
      </c>
      <c r="AI176" s="42">
        <v>223751</v>
      </c>
      <c r="AJ176" s="42">
        <v>59109</v>
      </c>
      <c r="AK176" s="42">
        <v>108111</v>
      </c>
      <c r="AL176" s="42">
        <v>269627</v>
      </c>
      <c r="AM176" s="42">
        <v>74810</v>
      </c>
      <c r="AN176" s="42">
        <v>26755</v>
      </c>
      <c r="AO176" s="42">
        <v>81339</v>
      </c>
      <c r="AP176" s="42">
        <v>13018</v>
      </c>
      <c r="AQ176" s="42">
        <v>4880</v>
      </c>
      <c r="AR176" s="42">
        <v>5013</v>
      </c>
      <c r="AT176" s="28" t="s">
        <v>10</v>
      </c>
      <c r="AU176" s="34">
        <f t="shared" si="61"/>
        <v>0.816092185773305</v>
      </c>
      <c r="AV176" s="34">
        <f t="shared" si="58"/>
        <v>0.90417139472958497</v>
      </c>
      <c r="AW176" s="34">
        <f t="shared" si="58"/>
        <v>0</v>
      </c>
      <c r="AX176" s="34">
        <f t="shared" si="58"/>
        <v>0</v>
      </c>
      <c r="AY176" s="34">
        <f t="shared" si="58"/>
        <v>0</v>
      </c>
      <c r="AZ176" s="34">
        <f t="shared" si="58"/>
        <v>0</v>
      </c>
      <c r="BA176" s="34">
        <f t="shared" si="58"/>
        <v>4.4830987178337667</v>
      </c>
      <c r="BB176" s="34">
        <f t="shared" si="58"/>
        <v>0</v>
      </c>
      <c r="BC176" s="34">
        <f t="shared" si="58"/>
        <v>0</v>
      </c>
      <c r="BD176" s="34">
        <f t="shared" si="58"/>
        <v>0.3213615445921279</v>
      </c>
      <c r="BE176" s="34">
        <f t="shared" si="58"/>
        <v>0.44692537686982403</v>
      </c>
      <c r="BF176" s="34">
        <f t="shared" si="58"/>
        <v>0</v>
      </c>
      <c r="BG176" s="34">
        <f t="shared" si="58"/>
        <v>2.7749257707356327</v>
      </c>
      <c r="BH176" s="34">
        <f t="shared" si="58"/>
        <v>0.37088273800472504</v>
      </c>
      <c r="BI176" s="34">
        <f t="shared" si="58"/>
        <v>4.0101590696430955</v>
      </c>
      <c r="BJ176" s="34">
        <f t="shared" si="58"/>
        <v>0</v>
      </c>
      <c r="BK176" s="34">
        <f t="shared" si="58"/>
        <v>3.6882676206985581</v>
      </c>
      <c r="BL176" s="34">
        <f t="shared" si="59"/>
        <v>0</v>
      </c>
      <c r="BM176" s="34">
        <f t="shared" si="59"/>
        <v>0</v>
      </c>
      <c r="BN176" s="34">
        <f t="shared" si="59"/>
        <v>0</v>
      </c>
    </row>
    <row r="177" spans="1:66" x14ac:dyDescent="0.25">
      <c r="A177" s="20" t="s">
        <v>11</v>
      </c>
      <c r="B177" s="30">
        <f t="shared" si="57"/>
        <v>46</v>
      </c>
      <c r="C177" s="30">
        <v>5</v>
      </c>
      <c r="D177" s="30">
        <v>1</v>
      </c>
      <c r="E177" s="30"/>
      <c r="F177" s="30">
        <v>1</v>
      </c>
      <c r="G177" s="30">
        <v>2</v>
      </c>
      <c r="H177" s="30">
        <v>2</v>
      </c>
      <c r="I177" s="30">
        <v>9</v>
      </c>
      <c r="J177" s="30"/>
      <c r="K177" s="30">
        <v>4</v>
      </c>
      <c r="L177" s="30">
        <v>5</v>
      </c>
      <c r="M177" s="30">
        <v>1</v>
      </c>
      <c r="N177" s="30">
        <v>2</v>
      </c>
      <c r="O177" s="30">
        <v>8</v>
      </c>
      <c r="P177" s="30"/>
      <c r="Q177" s="30">
        <v>4</v>
      </c>
      <c r="R177" s="30">
        <v>1</v>
      </c>
      <c r="S177" s="30">
        <v>1</v>
      </c>
      <c r="T177" s="30"/>
      <c r="U177" s="30"/>
      <c r="W177" s="45"/>
      <c r="X177" s="37" t="s">
        <v>11</v>
      </c>
      <c r="Y177" s="42">
        <f t="shared" si="60"/>
        <v>2303986</v>
      </c>
      <c r="Z177" s="42">
        <v>487428</v>
      </c>
      <c r="AA177" s="42">
        <v>59818</v>
      </c>
      <c r="AB177" s="42">
        <v>44291</v>
      </c>
      <c r="AC177" s="42">
        <v>50934</v>
      </c>
      <c r="AD177" s="42">
        <v>109840</v>
      </c>
      <c r="AE177" s="42">
        <v>26317</v>
      </c>
      <c r="AF177" s="42">
        <v>118840</v>
      </c>
      <c r="AG177" s="42">
        <v>113277</v>
      </c>
      <c r="AH177" s="42">
        <v>333627</v>
      </c>
      <c r="AI177" s="42">
        <v>244616</v>
      </c>
      <c r="AJ177" s="42">
        <v>67536</v>
      </c>
      <c r="AK177" s="42">
        <v>128811</v>
      </c>
      <c r="AL177" s="42">
        <v>294898</v>
      </c>
      <c r="AM177" s="42">
        <v>80492</v>
      </c>
      <c r="AN177" s="42">
        <v>28053</v>
      </c>
      <c r="AO177" s="42">
        <v>90691</v>
      </c>
      <c r="AP177" s="42">
        <v>14792</v>
      </c>
      <c r="AQ177" s="42">
        <v>4981</v>
      </c>
      <c r="AR177" s="42">
        <v>4744</v>
      </c>
      <c r="AT177" s="27" t="s">
        <v>11</v>
      </c>
      <c r="AU177" s="34">
        <f t="shared" si="61"/>
        <v>1.9965399095307004</v>
      </c>
      <c r="AV177" s="34">
        <f t="shared" si="58"/>
        <v>1.0257925273065971</v>
      </c>
      <c r="AW177" s="34">
        <f t="shared" si="58"/>
        <v>1.671737604065666</v>
      </c>
      <c r="AX177" s="34">
        <f t="shared" si="58"/>
        <v>0</v>
      </c>
      <c r="AY177" s="34">
        <f t="shared" si="58"/>
        <v>1.9633250873679664</v>
      </c>
      <c r="AZ177" s="34">
        <f t="shared" si="58"/>
        <v>1.8208302986161691</v>
      </c>
      <c r="BA177" s="34">
        <f t="shared" si="58"/>
        <v>7.59965041608086</v>
      </c>
      <c r="BB177" s="34">
        <f t="shared" si="58"/>
        <v>7.5732076741837764</v>
      </c>
      <c r="BC177" s="34">
        <f t="shared" si="58"/>
        <v>0</v>
      </c>
      <c r="BD177" s="34">
        <f t="shared" si="58"/>
        <v>1.1989437305733648</v>
      </c>
      <c r="BE177" s="34">
        <f t="shared" si="58"/>
        <v>2.0440200150439871</v>
      </c>
      <c r="BF177" s="34">
        <f t="shared" si="58"/>
        <v>1.4806917791992418</v>
      </c>
      <c r="BG177" s="34">
        <f t="shared" si="58"/>
        <v>1.5526624278982386</v>
      </c>
      <c r="BH177" s="34">
        <f t="shared" si="58"/>
        <v>2.7128023926917102</v>
      </c>
      <c r="BI177" s="34">
        <f t="shared" si="58"/>
        <v>0</v>
      </c>
      <c r="BJ177" s="34">
        <f t="shared" si="58"/>
        <v>14.258724557088369</v>
      </c>
      <c r="BK177" s="34">
        <f t="shared" si="58"/>
        <v>1.102645245945022</v>
      </c>
      <c r="BL177" s="34">
        <f t="shared" si="59"/>
        <v>6.760411032990806</v>
      </c>
      <c r="BM177" s="34">
        <f t="shared" si="59"/>
        <v>0</v>
      </c>
      <c r="BN177" s="34">
        <f t="shared" si="59"/>
        <v>0</v>
      </c>
    </row>
    <row r="178" spans="1:66" x14ac:dyDescent="0.25">
      <c r="A178" s="20" t="s">
        <v>12</v>
      </c>
      <c r="B178" s="30">
        <f t="shared" si="57"/>
        <v>28</v>
      </c>
      <c r="C178" s="30">
        <v>5</v>
      </c>
      <c r="D178" s="30"/>
      <c r="E178" s="30">
        <v>1</v>
      </c>
      <c r="F178" s="30">
        <v>3</v>
      </c>
      <c r="G178" s="30"/>
      <c r="H178" s="30"/>
      <c r="I178" s="30">
        <v>1</v>
      </c>
      <c r="J178" s="30">
        <v>1</v>
      </c>
      <c r="K178" s="30">
        <v>4</v>
      </c>
      <c r="L178" s="30">
        <v>3</v>
      </c>
      <c r="M178" s="30">
        <v>1</v>
      </c>
      <c r="N178" s="30">
        <v>3</v>
      </c>
      <c r="O178" s="30">
        <v>1</v>
      </c>
      <c r="P178" s="30"/>
      <c r="Q178" s="30">
        <v>2</v>
      </c>
      <c r="R178" s="30">
        <v>3</v>
      </c>
      <c r="S178" s="30"/>
      <c r="T178" s="30"/>
      <c r="U178" s="30"/>
      <c r="W178" s="45"/>
      <c r="X178" s="37" t="s">
        <v>12</v>
      </c>
      <c r="Y178" s="42">
        <f t="shared" si="60"/>
        <v>2869180</v>
      </c>
      <c r="Z178" s="42">
        <v>563912</v>
      </c>
      <c r="AA178" s="42">
        <v>75262</v>
      </c>
      <c r="AB178" s="42">
        <v>60457</v>
      </c>
      <c r="AC178" s="42">
        <v>65372</v>
      </c>
      <c r="AD178" s="42">
        <v>132935</v>
      </c>
      <c r="AE178" s="42">
        <v>34527</v>
      </c>
      <c r="AF178" s="42">
        <v>148766</v>
      </c>
      <c r="AG178" s="42">
        <v>130019</v>
      </c>
      <c r="AH178" s="42">
        <v>435668</v>
      </c>
      <c r="AI178" s="42">
        <v>305993</v>
      </c>
      <c r="AJ178" s="42">
        <v>72341</v>
      </c>
      <c r="AK178" s="42">
        <v>165065</v>
      </c>
      <c r="AL178" s="42">
        <v>393843</v>
      </c>
      <c r="AM178" s="42">
        <v>99708</v>
      </c>
      <c r="AN178" s="42">
        <v>35208</v>
      </c>
      <c r="AO178" s="42">
        <v>120469</v>
      </c>
      <c r="AP178" s="42">
        <v>18727</v>
      </c>
      <c r="AQ178" s="42">
        <v>5646</v>
      </c>
      <c r="AR178" s="42">
        <v>5262</v>
      </c>
      <c r="AT178" s="27" t="s">
        <v>12</v>
      </c>
      <c r="AU178" s="34">
        <f t="shared" si="61"/>
        <v>0.97588858140653423</v>
      </c>
      <c r="AV178" s="34">
        <f t="shared" si="58"/>
        <v>0.88666316730269967</v>
      </c>
      <c r="AW178" s="34">
        <f t="shared" si="58"/>
        <v>0</v>
      </c>
      <c r="AX178" s="34">
        <f t="shared" si="58"/>
        <v>1.6540681806904081</v>
      </c>
      <c r="AY178" s="34">
        <f t="shared" si="58"/>
        <v>4.5891207244691916</v>
      </c>
      <c r="AZ178" s="34">
        <f t="shared" si="58"/>
        <v>0</v>
      </c>
      <c r="BA178" s="34">
        <f t="shared" si="58"/>
        <v>0</v>
      </c>
      <c r="BB178" s="34">
        <f t="shared" si="58"/>
        <v>0.67219660406275628</v>
      </c>
      <c r="BC178" s="34">
        <f t="shared" si="58"/>
        <v>0.76911835962436259</v>
      </c>
      <c r="BD178" s="34">
        <f t="shared" si="58"/>
        <v>0.91813031941753809</v>
      </c>
      <c r="BE178" s="34">
        <f t="shared" si="58"/>
        <v>0.9804145846473612</v>
      </c>
      <c r="BF178" s="34">
        <f t="shared" si="58"/>
        <v>1.3823419637549936</v>
      </c>
      <c r="BG178" s="34">
        <f t="shared" si="58"/>
        <v>1.817465846787629</v>
      </c>
      <c r="BH178" s="34">
        <f t="shared" si="58"/>
        <v>0.25390828324992448</v>
      </c>
      <c r="BI178" s="34">
        <f t="shared" si="58"/>
        <v>0</v>
      </c>
      <c r="BJ178" s="34">
        <f t="shared" si="58"/>
        <v>5.6805271529197912</v>
      </c>
      <c r="BK178" s="34">
        <f t="shared" si="58"/>
        <v>2.4902672056711683</v>
      </c>
      <c r="BL178" s="34">
        <f t="shared" si="59"/>
        <v>0</v>
      </c>
      <c r="BM178" s="34">
        <f t="shared" si="59"/>
        <v>0</v>
      </c>
      <c r="BN178" s="34">
        <f t="shared" si="59"/>
        <v>0</v>
      </c>
    </row>
    <row r="179" spans="1:66" x14ac:dyDescent="0.25">
      <c r="A179" s="20" t="s">
        <v>13</v>
      </c>
      <c r="B179" s="30">
        <f t="shared" si="57"/>
        <v>11</v>
      </c>
      <c r="C179" s="30">
        <v>2</v>
      </c>
      <c r="D179" s="30"/>
      <c r="E179" s="30">
        <v>1</v>
      </c>
      <c r="F179" s="30">
        <v>1</v>
      </c>
      <c r="G179" s="30"/>
      <c r="H179" s="30"/>
      <c r="I179" s="30"/>
      <c r="J179" s="30"/>
      <c r="K179" s="30">
        <v>2</v>
      </c>
      <c r="L179" s="30">
        <v>1</v>
      </c>
      <c r="M179" s="30">
        <v>1</v>
      </c>
      <c r="N179" s="30">
        <v>1</v>
      </c>
      <c r="O179" s="30">
        <v>2</v>
      </c>
      <c r="P179" s="30"/>
      <c r="Q179" s="30"/>
      <c r="R179" s="30"/>
      <c r="S179" s="30"/>
      <c r="T179" s="30"/>
      <c r="U179" s="30"/>
      <c r="W179" s="45"/>
      <c r="X179" s="37" t="s">
        <v>13</v>
      </c>
      <c r="Y179" s="42">
        <f t="shared" si="60"/>
        <v>3732624</v>
      </c>
      <c r="Z179" s="42">
        <v>673047</v>
      </c>
      <c r="AA179" s="42">
        <v>99826</v>
      </c>
      <c r="AB179" s="42">
        <v>79710</v>
      </c>
      <c r="AC179" s="42">
        <v>90106</v>
      </c>
      <c r="AD179" s="42">
        <v>171621</v>
      </c>
      <c r="AE179" s="42">
        <v>45720</v>
      </c>
      <c r="AF179" s="42">
        <v>180924</v>
      </c>
      <c r="AG179" s="42">
        <v>155044</v>
      </c>
      <c r="AH179" s="42">
        <v>614641</v>
      </c>
      <c r="AI179" s="42">
        <v>411117</v>
      </c>
      <c r="AJ179" s="42">
        <v>78054</v>
      </c>
      <c r="AK179" s="42">
        <v>214162</v>
      </c>
      <c r="AL179" s="42">
        <v>539812</v>
      </c>
      <c r="AM179" s="42">
        <v>129376</v>
      </c>
      <c r="AN179" s="42">
        <v>47375</v>
      </c>
      <c r="AO179" s="42">
        <v>165062</v>
      </c>
      <c r="AP179" s="42">
        <v>25208</v>
      </c>
      <c r="AQ179" s="42">
        <v>6160</v>
      </c>
      <c r="AR179" s="42">
        <v>5659</v>
      </c>
      <c r="AT179" s="27" t="s">
        <v>13</v>
      </c>
      <c r="AU179" s="34">
        <f t="shared" si="61"/>
        <v>0.29469884992434275</v>
      </c>
      <c r="AV179" s="34">
        <f t="shared" si="58"/>
        <v>0.29715606785261656</v>
      </c>
      <c r="AW179" s="34">
        <f t="shared" si="58"/>
        <v>0</v>
      </c>
      <c r="AX179" s="34">
        <f t="shared" si="58"/>
        <v>1.2545477355413372</v>
      </c>
      <c r="AY179" s="34">
        <f t="shared" si="58"/>
        <v>1.1098040086120791</v>
      </c>
      <c r="AZ179" s="34">
        <f t="shared" si="58"/>
        <v>0</v>
      </c>
      <c r="BA179" s="34">
        <f t="shared" si="58"/>
        <v>0</v>
      </c>
      <c r="BB179" s="34">
        <f t="shared" si="58"/>
        <v>0</v>
      </c>
      <c r="BC179" s="34">
        <f t="shared" si="58"/>
        <v>0</v>
      </c>
      <c r="BD179" s="34">
        <f t="shared" si="58"/>
        <v>0.3253931970044302</v>
      </c>
      <c r="BE179" s="34">
        <f t="shared" si="58"/>
        <v>0.24323975899804678</v>
      </c>
      <c r="BF179" s="34">
        <f t="shared" si="58"/>
        <v>1.2811643221359572</v>
      </c>
      <c r="BG179" s="34">
        <f t="shared" si="58"/>
        <v>0.46693624452517252</v>
      </c>
      <c r="BH179" s="34">
        <f t="shared" si="58"/>
        <v>0.37049935903610887</v>
      </c>
      <c r="BI179" s="34">
        <f t="shared" si="58"/>
        <v>0</v>
      </c>
      <c r="BJ179" s="34">
        <f t="shared" si="58"/>
        <v>0</v>
      </c>
      <c r="BK179" s="34">
        <f t="shared" si="58"/>
        <v>0</v>
      </c>
      <c r="BL179" s="34">
        <f t="shared" si="59"/>
        <v>0</v>
      </c>
      <c r="BM179" s="34">
        <f t="shared" si="59"/>
        <v>0</v>
      </c>
      <c r="BN179" s="34">
        <f t="shared" si="59"/>
        <v>0</v>
      </c>
    </row>
    <row r="180" spans="1:66" x14ac:dyDescent="0.25">
      <c r="A180" s="20" t="s">
        <v>14</v>
      </c>
      <c r="B180" s="30">
        <f t="shared" si="57"/>
        <v>10</v>
      </c>
      <c r="C180" s="30">
        <v>2</v>
      </c>
      <c r="D180" s="30"/>
      <c r="E180" s="30"/>
      <c r="F180" s="30"/>
      <c r="G180" s="30"/>
      <c r="H180" s="30"/>
      <c r="I180" s="30"/>
      <c r="J180" s="30"/>
      <c r="K180" s="30">
        <v>1</v>
      </c>
      <c r="L180" s="30">
        <v>2</v>
      </c>
      <c r="M180" s="30">
        <v>1</v>
      </c>
      <c r="N180" s="30"/>
      <c r="O180" s="30">
        <v>2</v>
      </c>
      <c r="P180" s="30"/>
      <c r="Q180" s="30"/>
      <c r="R180" s="30">
        <v>1</v>
      </c>
      <c r="S180" s="30">
        <v>1</v>
      </c>
      <c r="T180" s="30"/>
      <c r="U180" s="30"/>
      <c r="W180" s="45"/>
      <c r="X180" s="37" t="s">
        <v>14</v>
      </c>
      <c r="Y180" s="42">
        <f t="shared" si="60"/>
        <v>3921827</v>
      </c>
      <c r="Z180" s="42">
        <v>679031</v>
      </c>
      <c r="AA180" s="42">
        <v>106686</v>
      </c>
      <c r="AB180" s="42">
        <v>83623</v>
      </c>
      <c r="AC180" s="42">
        <v>96154</v>
      </c>
      <c r="AD180" s="42">
        <v>187068</v>
      </c>
      <c r="AE180" s="42">
        <v>47244</v>
      </c>
      <c r="AF180" s="42">
        <v>186654</v>
      </c>
      <c r="AG180" s="42">
        <v>158753</v>
      </c>
      <c r="AH180" s="42">
        <v>664002</v>
      </c>
      <c r="AI180" s="42">
        <v>424003</v>
      </c>
      <c r="AJ180" s="42">
        <v>79481</v>
      </c>
      <c r="AK180" s="42">
        <v>217865</v>
      </c>
      <c r="AL180" s="42">
        <v>591567</v>
      </c>
      <c r="AM180" s="42">
        <v>128111</v>
      </c>
      <c r="AN180" s="42">
        <v>51887</v>
      </c>
      <c r="AO180" s="42">
        <v>181833</v>
      </c>
      <c r="AP180" s="42">
        <v>26525</v>
      </c>
      <c r="AQ180" s="42">
        <v>6097</v>
      </c>
      <c r="AR180" s="42">
        <v>5243</v>
      </c>
      <c r="AT180" s="27" t="s">
        <v>14</v>
      </c>
      <c r="AU180" s="34">
        <f t="shared" si="61"/>
        <v>0.25498320043183953</v>
      </c>
      <c r="AV180" s="34">
        <f t="shared" si="58"/>
        <v>0.29453736280081472</v>
      </c>
      <c r="AW180" s="34">
        <f t="shared" si="58"/>
        <v>0</v>
      </c>
      <c r="AX180" s="34">
        <f t="shared" si="58"/>
        <v>0</v>
      </c>
      <c r="AY180" s="34">
        <f t="shared" si="58"/>
        <v>0</v>
      </c>
      <c r="AZ180" s="34">
        <f t="shared" si="58"/>
        <v>0</v>
      </c>
      <c r="BA180" s="34">
        <f t="shared" si="58"/>
        <v>0</v>
      </c>
      <c r="BB180" s="34">
        <f t="shared" si="58"/>
        <v>0</v>
      </c>
      <c r="BC180" s="34">
        <f t="shared" si="58"/>
        <v>0</v>
      </c>
      <c r="BD180" s="34">
        <f t="shared" si="58"/>
        <v>0.15060195601820475</v>
      </c>
      <c r="BE180" s="34">
        <f t="shared" si="58"/>
        <v>0.47169477574451124</v>
      </c>
      <c r="BF180" s="34">
        <f t="shared" si="58"/>
        <v>1.2581623281035719</v>
      </c>
      <c r="BG180" s="34">
        <f t="shared" si="58"/>
        <v>0</v>
      </c>
      <c r="BH180" s="34">
        <f t="shared" si="58"/>
        <v>0.33808511969058452</v>
      </c>
      <c r="BI180" s="34">
        <f t="shared" si="58"/>
        <v>0</v>
      </c>
      <c r="BJ180" s="34">
        <f t="shared" si="58"/>
        <v>0</v>
      </c>
      <c r="BK180" s="34">
        <f t="shared" si="58"/>
        <v>0.54995517865293975</v>
      </c>
      <c r="BL180" s="34">
        <f t="shared" si="59"/>
        <v>3.7700282752120642</v>
      </c>
      <c r="BM180" s="34">
        <f t="shared" si="59"/>
        <v>0</v>
      </c>
      <c r="BN180" s="34">
        <f t="shared" si="59"/>
        <v>0</v>
      </c>
    </row>
    <row r="181" spans="1:66" x14ac:dyDescent="0.25">
      <c r="A181" s="20" t="s">
        <v>15</v>
      </c>
      <c r="B181" s="30">
        <f t="shared" si="57"/>
        <v>4</v>
      </c>
      <c r="C181" s="30"/>
      <c r="D181" s="30"/>
      <c r="E181" s="30"/>
      <c r="F181" s="30"/>
      <c r="G181" s="30"/>
      <c r="H181" s="30">
        <v>1</v>
      </c>
      <c r="I181" s="30"/>
      <c r="J181" s="30"/>
      <c r="K181" s="30">
        <v>1</v>
      </c>
      <c r="L181" s="30"/>
      <c r="M181" s="30"/>
      <c r="N181" s="30"/>
      <c r="O181" s="30">
        <v>2</v>
      </c>
      <c r="P181" s="30"/>
      <c r="Q181" s="30"/>
      <c r="R181" s="30"/>
      <c r="S181" s="30"/>
      <c r="T181" s="30"/>
      <c r="U181" s="30"/>
      <c r="W181" s="45"/>
      <c r="X181" s="37" t="s">
        <v>15</v>
      </c>
      <c r="Y181" s="42">
        <f t="shared" si="60"/>
        <v>3707060</v>
      </c>
      <c r="Z181" s="42">
        <v>659173</v>
      </c>
      <c r="AA181" s="42">
        <v>102197</v>
      </c>
      <c r="AB181" s="42">
        <v>78989</v>
      </c>
      <c r="AC181" s="42">
        <v>87347</v>
      </c>
      <c r="AD181" s="42">
        <v>180026</v>
      </c>
      <c r="AE181" s="42">
        <v>45256</v>
      </c>
      <c r="AF181" s="42">
        <v>188614</v>
      </c>
      <c r="AG181" s="42">
        <v>157227</v>
      </c>
      <c r="AH181" s="42">
        <v>601444</v>
      </c>
      <c r="AI181" s="42">
        <v>398435</v>
      </c>
      <c r="AJ181" s="42">
        <v>82703</v>
      </c>
      <c r="AK181" s="42">
        <v>208592</v>
      </c>
      <c r="AL181" s="42">
        <v>538581</v>
      </c>
      <c r="AM181" s="42">
        <v>118570</v>
      </c>
      <c r="AN181" s="42">
        <v>50064</v>
      </c>
      <c r="AO181" s="42">
        <v>173801</v>
      </c>
      <c r="AP181" s="42">
        <v>25013</v>
      </c>
      <c r="AQ181" s="42">
        <v>5706</v>
      </c>
      <c r="AR181" s="42">
        <v>5322</v>
      </c>
      <c r="AT181" s="27" t="s">
        <v>15</v>
      </c>
      <c r="AU181" s="34">
        <f t="shared" si="61"/>
        <v>0.10790221900913392</v>
      </c>
      <c r="AV181" s="34">
        <f t="shared" si="58"/>
        <v>0</v>
      </c>
      <c r="AW181" s="34">
        <f t="shared" si="58"/>
        <v>0</v>
      </c>
      <c r="AX181" s="34">
        <f t="shared" si="58"/>
        <v>0</v>
      </c>
      <c r="AY181" s="34">
        <f t="shared" si="58"/>
        <v>0</v>
      </c>
      <c r="AZ181" s="34">
        <f t="shared" si="58"/>
        <v>0</v>
      </c>
      <c r="BA181" s="34">
        <f t="shared" si="58"/>
        <v>2.2096517588828002</v>
      </c>
      <c r="BB181" s="34">
        <f t="shared" si="58"/>
        <v>0</v>
      </c>
      <c r="BC181" s="34">
        <f t="shared" si="58"/>
        <v>0</v>
      </c>
      <c r="BD181" s="34">
        <f t="shared" si="58"/>
        <v>0.16626651857862079</v>
      </c>
      <c r="BE181" s="34">
        <f t="shared" si="58"/>
        <v>0</v>
      </c>
      <c r="BF181" s="34">
        <f t="shared" si="58"/>
        <v>0</v>
      </c>
      <c r="BG181" s="34">
        <f t="shared" si="58"/>
        <v>0</v>
      </c>
      <c r="BH181" s="34">
        <f t="shared" si="58"/>
        <v>0.3713461856248178</v>
      </c>
      <c r="BI181" s="34">
        <f t="shared" si="58"/>
        <v>0</v>
      </c>
      <c r="BJ181" s="34">
        <f t="shared" si="58"/>
        <v>0</v>
      </c>
      <c r="BK181" s="34">
        <f t="shared" si="58"/>
        <v>0</v>
      </c>
      <c r="BL181" s="34">
        <f t="shared" si="59"/>
        <v>0</v>
      </c>
      <c r="BM181" s="34">
        <f t="shared" si="59"/>
        <v>0</v>
      </c>
      <c r="BN181" s="34">
        <f t="shared" si="59"/>
        <v>0</v>
      </c>
    </row>
    <row r="182" spans="1:66" x14ac:dyDescent="0.25">
      <c r="A182" s="20" t="s">
        <v>16</v>
      </c>
      <c r="B182" s="30">
        <f t="shared" si="57"/>
        <v>10</v>
      </c>
      <c r="C182" s="30">
        <v>2</v>
      </c>
      <c r="D182" s="30"/>
      <c r="E182" s="30">
        <v>1</v>
      </c>
      <c r="F182" s="30">
        <v>1</v>
      </c>
      <c r="G182" s="30"/>
      <c r="H182" s="30">
        <v>1</v>
      </c>
      <c r="I182" s="30">
        <v>1</v>
      </c>
      <c r="J182" s="30"/>
      <c r="K182" s="30">
        <v>2</v>
      </c>
      <c r="L182" s="30">
        <v>1</v>
      </c>
      <c r="M182" s="30"/>
      <c r="N182" s="30"/>
      <c r="O182" s="30"/>
      <c r="P182" s="30"/>
      <c r="Q182" s="30"/>
      <c r="R182" s="30">
        <v>1</v>
      </c>
      <c r="S182" s="30"/>
      <c r="T182" s="30"/>
      <c r="U182" s="30"/>
      <c r="W182" s="45"/>
      <c r="X182" s="37" t="s">
        <v>16</v>
      </c>
      <c r="Y182" s="42">
        <f t="shared" si="60"/>
        <v>3501386</v>
      </c>
      <c r="Z182" s="42">
        <v>628498</v>
      </c>
      <c r="AA182" s="42">
        <v>99779</v>
      </c>
      <c r="AB182" s="42">
        <v>81567</v>
      </c>
      <c r="AC182" s="42">
        <v>79703</v>
      </c>
      <c r="AD182" s="42">
        <v>166823</v>
      </c>
      <c r="AE182" s="42">
        <v>44151</v>
      </c>
      <c r="AF182" s="42">
        <v>194257</v>
      </c>
      <c r="AG182" s="42">
        <v>152257</v>
      </c>
      <c r="AH182" s="42">
        <v>550108</v>
      </c>
      <c r="AI182" s="42">
        <v>369925</v>
      </c>
      <c r="AJ182" s="42">
        <v>85908</v>
      </c>
      <c r="AK182" s="42">
        <v>198782</v>
      </c>
      <c r="AL182" s="42">
        <v>487629</v>
      </c>
      <c r="AM182" s="42">
        <v>106069</v>
      </c>
      <c r="AN182" s="42">
        <v>47391</v>
      </c>
      <c r="AO182" s="42">
        <v>173651</v>
      </c>
      <c r="AP182" s="42">
        <v>23834</v>
      </c>
      <c r="AQ182" s="42">
        <v>5813</v>
      </c>
      <c r="AR182" s="42">
        <v>5241</v>
      </c>
      <c r="AT182" s="27" t="s">
        <v>16</v>
      </c>
      <c r="AU182" s="34">
        <f t="shared" si="61"/>
        <v>0.28560118764397868</v>
      </c>
      <c r="AV182" s="34">
        <f t="shared" si="58"/>
        <v>0.31821899194587733</v>
      </c>
      <c r="AW182" s="34">
        <f t="shared" si="58"/>
        <v>0</v>
      </c>
      <c r="AX182" s="34">
        <f t="shared" si="58"/>
        <v>1.2259859992398887</v>
      </c>
      <c r="AY182" s="34">
        <f t="shared" si="58"/>
        <v>1.2546579175187884</v>
      </c>
      <c r="AZ182" s="34">
        <f t="shared" si="58"/>
        <v>0</v>
      </c>
      <c r="BA182" s="34">
        <f t="shared" si="58"/>
        <v>2.2649543611696226</v>
      </c>
      <c r="BB182" s="34">
        <f t="shared" si="58"/>
        <v>0.51478196409910582</v>
      </c>
      <c r="BC182" s="34">
        <f t="shared" si="58"/>
        <v>0</v>
      </c>
      <c r="BD182" s="34">
        <f t="shared" si="58"/>
        <v>0.36356497269627053</v>
      </c>
      <c r="BE182" s="34">
        <f t="shared" si="58"/>
        <v>0.27032506589173483</v>
      </c>
      <c r="BF182" s="34">
        <f t="shared" si="58"/>
        <v>0</v>
      </c>
      <c r="BG182" s="34">
        <f t="shared" si="58"/>
        <v>0</v>
      </c>
      <c r="BH182" s="34">
        <f t="shared" si="58"/>
        <v>0</v>
      </c>
      <c r="BI182" s="34">
        <f t="shared" si="58"/>
        <v>0</v>
      </c>
      <c r="BJ182" s="34">
        <f t="shared" si="58"/>
        <v>0</v>
      </c>
      <c r="BK182" s="34">
        <f t="shared" si="58"/>
        <v>0.57586768863985816</v>
      </c>
      <c r="BL182" s="34">
        <f t="shared" si="59"/>
        <v>0</v>
      </c>
      <c r="BM182" s="34">
        <f t="shared" si="59"/>
        <v>0</v>
      </c>
      <c r="BN182" s="34">
        <f t="shared" si="59"/>
        <v>0</v>
      </c>
    </row>
    <row r="183" spans="1:66" x14ac:dyDescent="0.25">
      <c r="A183" s="20" t="s">
        <v>17</v>
      </c>
      <c r="B183" s="30">
        <f t="shared" si="57"/>
        <v>14</v>
      </c>
      <c r="C183" s="30">
        <v>1</v>
      </c>
      <c r="D183" s="30"/>
      <c r="E183" s="30"/>
      <c r="F183" s="30"/>
      <c r="G183" s="30">
        <v>2</v>
      </c>
      <c r="H183" s="30"/>
      <c r="I183" s="30"/>
      <c r="J183" s="30">
        <v>2</v>
      </c>
      <c r="K183" s="30">
        <v>2</v>
      </c>
      <c r="L183" s="30">
        <v>4</v>
      </c>
      <c r="M183" s="30"/>
      <c r="N183" s="30"/>
      <c r="O183" s="30">
        <v>1</v>
      </c>
      <c r="P183" s="30"/>
      <c r="Q183" s="30"/>
      <c r="R183" s="30">
        <v>2</v>
      </c>
      <c r="S183" s="30"/>
      <c r="T183" s="30"/>
      <c r="U183" s="30"/>
      <c r="W183" s="45"/>
      <c r="X183" s="37" t="s">
        <v>17</v>
      </c>
      <c r="Y183" s="42">
        <f t="shared" si="60"/>
        <v>3160374</v>
      </c>
      <c r="Z183" s="42">
        <v>551284</v>
      </c>
      <c r="AA183" s="42">
        <v>92989</v>
      </c>
      <c r="AB183" s="42">
        <v>84537</v>
      </c>
      <c r="AC183" s="42">
        <v>70014</v>
      </c>
      <c r="AD183" s="42">
        <v>136123</v>
      </c>
      <c r="AE183" s="42">
        <v>44283</v>
      </c>
      <c r="AF183" s="42">
        <v>187201</v>
      </c>
      <c r="AG183" s="42">
        <v>135404</v>
      </c>
      <c r="AH183" s="42">
        <v>495645</v>
      </c>
      <c r="AI183" s="42">
        <v>333068</v>
      </c>
      <c r="AJ183" s="42">
        <v>77404</v>
      </c>
      <c r="AK183" s="42">
        <v>194187</v>
      </c>
      <c r="AL183" s="42">
        <v>426962</v>
      </c>
      <c r="AM183" s="42">
        <v>90342</v>
      </c>
      <c r="AN183" s="42">
        <v>42919</v>
      </c>
      <c r="AO183" s="42">
        <v>165090</v>
      </c>
      <c r="AP183" s="42">
        <v>22664</v>
      </c>
      <c r="AQ183" s="42">
        <v>5243</v>
      </c>
      <c r="AR183" s="42">
        <v>5015</v>
      </c>
      <c r="AT183" s="27" t="s">
        <v>17</v>
      </c>
      <c r="AU183" s="34">
        <f t="shared" si="61"/>
        <v>0.44298554538165419</v>
      </c>
      <c r="AV183" s="34">
        <f t="shared" si="58"/>
        <v>0.18139470762801024</v>
      </c>
      <c r="AW183" s="34">
        <f t="shared" si="58"/>
        <v>0</v>
      </c>
      <c r="AX183" s="34">
        <f t="shared" si="58"/>
        <v>0</v>
      </c>
      <c r="AY183" s="34">
        <f t="shared" si="58"/>
        <v>0</v>
      </c>
      <c r="AZ183" s="34">
        <f t="shared" si="58"/>
        <v>1.4692594197894551</v>
      </c>
      <c r="BA183" s="34">
        <f t="shared" si="58"/>
        <v>0</v>
      </c>
      <c r="BB183" s="34">
        <f t="shared" si="58"/>
        <v>0</v>
      </c>
      <c r="BC183" s="34">
        <f t="shared" si="58"/>
        <v>1.4770612389589672</v>
      </c>
      <c r="BD183" s="34">
        <f t="shared" si="58"/>
        <v>0.40351461227289692</v>
      </c>
      <c r="BE183" s="34">
        <f t="shared" si="58"/>
        <v>1.2009559609449121</v>
      </c>
      <c r="BF183" s="34">
        <f t="shared" si="58"/>
        <v>0</v>
      </c>
      <c r="BG183" s="34">
        <f t="shared" si="58"/>
        <v>0</v>
      </c>
      <c r="BH183" s="34">
        <f t="shared" si="58"/>
        <v>0.23421288077159091</v>
      </c>
      <c r="BI183" s="34">
        <f t="shared" si="58"/>
        <v>0</v>
      </c>
      <c r="BJ183" s="34">
        <f t="shared" si="58"/>
        <v>0</v>
      </c>
      <c r="BK183" s="34">
        <f t="shared" si="58"/>
        <v>1.2114604155309225</v>
      </c>
      <c r="BL183" s="34">
        <f t="shared" si="59"/>
        <v>0</v>
      </c>
      <c r="BM183" s="34">
        <f t="shared" si="59"/>
        <v>0</v>
      </c>
      <c r="BN183" s="34">
        <f t="shared" si="59"/>
        <v>0</v>
      </c>
    </row>
    <row r="184" spans="1:66" x14ac:dyDescent="0.25">
      <c r="A184" s="20" t="s">
        <v>18</v>
      </c>
      <c r="B184" s="30">
        <f t="shared" si="57"/>
        <v>6</v>
      </c>
      <c r="C184" s="30"/>
      <c r="D184" s="30"/>
      <c r="E184" s="30">
        <v>1</v>
      </c>
      <c r="F184" s="30"/>
      <c r="G184" s="30"/>
      <c r="H184" s="30"/>
      <c r="I184" s="30">
        <v>2</v>
      </c>
      <c r="J184" s="30"/>
      <c r="K184" s="30">
        <v>1</v>
      </c>
      <c r="L184" s="30"/>
      <c r="M184" s="30"/>
      <c r="N184" s="30"/>
      <c r="O184" s="30">
        <v>1</v>
      </c>
      <c r="P184" s="30"/>
      <c r="Q184" s="30"/>
      <c r="R184" s="30">
        <v>1</v>
      </c>
      <c r="S184" s="30"/>
      <c r="T184" s="30"/>
      <c r="U184" s="30"/>
      <c r="W184" s="45"/>
      <c r="X184" s="37" t="s">
        <v>18</v>
      </c>
      <c r="Y184" s="42">
        <f t="shared" si="60"/>
        <v>2680877</v>
      </c>
      <c r="Z184" s="42">
        <v>450579</v>
      </c>
      <c r="AA184" s="42">
        <v>79754</v>
      </c>
      <c r="AB184" s="42">
        <v>77658</v>
      </c>
      <c r="AC184" s="42">
        <v>60258</v>
      </c>
      <c r="AD184" s="42">
        <v>114595</v>
      </c>
      <c r="AE184" s="42">
        <v>38676</v>
      </c>
      <c r="AF184" s="42">
        <v>159463</v>
      </c>
      <c r="AG184" s="42">
        <v>104154</v>
      </c>
      <c r="AH184" s="42">
        <v>434786</v>
      </c>
      <c r="AI184" s="42">
        <v>282780</v>
      </c>
      <c r="AJ184" s="42">
        <v>61122</v>
      </c>
      <c r="AK184" s="42">
        <v>175078</v>
      </c>
      <c r="AL184" s="42">
        <v>361180</v>
      </c>
      <c r="AM184" s="42">
        <v>71546</v>
      </c>
      <c r="AN184" s="42">
        <v>37278</v>
      </c>
      <c r="AO184" s="42">
        <v>145266</v>
      </c>
      <c r="AP184" s="42">
        <v>18818</v>
      </c>
      <c r="AQ184" s="42">
        <v>4145</v>
      </c>
      <c r="AR184" s="42">
        <v>3741</v>
      </c>
      <c r="AT184" s="27" t="s">
        <v>18</v>
      </c>
      <c r="AU184" s="34">
        <f t="shared" si="61"/>
        <v>0.22380735856214218</v>
      </c>
      <c r="AV184" s="34">
        <f t="shared" si="58"/>
        <v>0</v>
      </c>
      <c r="AW184" s="34">
        <f t="shared" si="58"/>
        <v>0</v>
      </c>
      <c r="AX184" s="34">
        <f t="shared" si="58"/>
        <v>1.2876973396172964</v>
      </c>
      <c r="AY184" s="34">
        <f t="shared" si="58"/>
        <v>0</v>
      </c>
      <c r="AZ184" s="34">
        <f t="shared" si="58"/>
        <v>0</v>
      </c>
      <c r="BA184" s="34">
        <f t="shared" si="58"/>
        <v>0</v>
      </c>
      <c r="BB184" s="34">
        <f t="shared" si="58"/>
        <v>1.2542094404344581</v>
      </c>
      <c r="BC184" s="34">
        <f t="shared" si="58"/>
        <v>0</v>
      </c>
      <c r="BD184" s="34">
        <f t="shared" si="58"/>
        <v>0.2299982060139931</v>
      </c>
      <c r="BE184" s="34">
        <f t="shared" si="58"/>
        <v>0</v>
      </c>
      <c r="BF184" s="34">
        <f t="shared" si="58"/>
        <v>0</v>
      </c>
      <c r="BG184" s="34">
        <f t="shared" si="58"/>
        <v>0</v>
      </c>
      <c r="BH184" s="34">
        <f t="shared" si="58"/>
        <v>0.27687025859682152</v>
      </c>
      <c r="BI184" s="34">
        <f t="shared" si="58"/>
        <v>0</v>
      </c>
      <c r="BJ184" s="34">
        <f t="shared" si="58"/>
        <v>0</v>
      </c>
      <c r="BK184" s="34">
        <f t="shared" si="58"/>
        <v>0.68839232855589061</v>
      </c>
      <c r="BL184" s="34">
        <f t="shared" si="59"/>
        <v>0</v>
      </c>
      <c r="BM184" s="34">
        <f t="shared" si="59"/>
        <v>0</v>
      </c>
      <c r="BN184" s="34">
        <f t="shared" si="59"/>
        <v>0</v>
      </c>
    </row>
    <row r="185" spans="1:66" x14ac:dyDescent="0.25">
      <c r="A185" s="20" t="s">
        <v>19</v>
      </c>
      <c r="B185" s="30">
        <f t="shared" si="57"/>
        <v>9</v>
      </c>
      <c r="C185" s="30">
        <v>2</v>
      </c>
      <c r="D185" s="30"/>
      <c r="E185" s="30"/>
      <c r="F185" s="30"/>
      <c r="G185" s="30"/>
      <c r="H185" s="30">
        <v>1</v>
      </c>
      <c r="I185" s="30"/>
      <c r="J185" s="30"/>
      <c r="K185" s="30">
        <v>1</v>
      </c>
      <c r="L185" s="30">
        <v>1</v>
      </c>
      <c r="M185" s="30"/>
      <c r="N185" s="30"/>
      <c r="O185" s="30">
        <v>1</v>
      </c>
      <c r="P185" s="30"/>
      <c r="Q185" s="30"/>
      <c r="R185" s="30">
        <v>3</v>
      </c>
      <c r="S185" s="30"/>
      <c r="T185" s="30"/>
      <c r="U185" s="30"/>
      <c r="W185" s="45"/>
      <c r="X185" s="37" t="s">
        <v>19</v>
      </c>
      <c r="Y185" s="42">
        <f t="shared" si="60"/>
        <v>2474804</v>
      </c>
      <c r="Z185" s="42">
        <v>401965</v>
      </c>
      <c r="AA185" s="42">
        <v>73837</v>
      </c>
      <c r="AB185" s="42">
        <v>72278</v>
      </c>
      <c r="AC185" s="42">
        <v>54659</v>
      </c>
      <c r="AD185" s="42">
        <v>98922</v>
      </c>
      <c r="AE185" s="42">
        <v>35263</v>
      </c>
      <c r="AF185" s="42">
        <v>146643</v>
      </c>
      <c r="AG185" s="42">
        <v>94399</v>
      </c>
      <c r="AH185" s="42">
        <v>407094</v>
      </c>
      <c r="AI185" s="42">
        <v>267163</v>
      </c>
      <c r="AJ185" s="42">
        <v>54648</v>
      </c>
      <c r="AK185" s="42">
        <v>170143</v>
      </c>
      <c r="AL185" s="42">
        <v>336941</v>
      </c>
      <c r="AM185" s="42">
        <v>64471</v>
      </c>
      <c r="AN185" s="42">
        <v>34769</v>
      </c>
      <c r="AO185" s="42">
        <v>138620</v>
      </c>
      <c r="AP185" s="42">
        <v>17024</v>
      </c>
      <c r="AQ185" s="42">
        <v>3268</v>
      </c>
      <c r="AR185" s="42">
        <v>2697</v>
      </c>
      <c r="AT185" s="27" t="s">
        <v>19</v>
      </c>
      <c r="AU185" s="34">
        <f t="shared" si="61"/>
        <v>0.36366516297856316</v>
      </c>
      <c r="AV185" s="34">
        <f t="shared" si="58"/>
        <v>0.49755575734205715</v>
      </c>
      <c r="AW185" s="34">
        <f t="shared" si="58"/>
        <v>0</v>
      </c>
      <c r="AX185" s="34">
        <f t="shared" si="58"/>
        <v>0</v>
      </c>
      <c r="AY185" s="34">
        <f t="shared" si="58"/>
        <v>0</v>
      </c>
      <c r="AZ185" s="34">
        <f t="shared" si="58"/>
        <v>0</v>
      </c>
      <c r="BA185" s="34">
        <f t="shared" si="58"/>
        <v>2.8358335932847463</v>
      </c>
      <c r="BB185" s="34">
        <f t="shared" si="58"/>
        <v>0</v>
      </c>
      <c r="BC185" s="34">
        <f t="shared" si="58"/>
        <v>0</v>
      </c>
      <c r="BD185" s="34">
        <f t="shared" si="58"/>
        <v>0.2456435123091964</v>
      </c>
      <c r="BE185" s="34">
        <f t="shared" si="58"/>
        <v>0.37430332793088861</v>
      </c>
      <c r="BF185" s="34">
        <f t="shared" si="58"/>
        <v>0</v>
      </c>
      <c r="BG185" s="34">
        <f t="shared" si="58"/>
        <v>0</v>
      </c>
      <c r="BH185" s="34">
        <f t="shared" si="58"/>
        <v>0.29678786493777842</v>
      </c>
      <c r="BI185" s="34">
        <f t="shared" si="58"/>
        <v>0</v>
      </c>
      <c r="BJ185" s="34">
        <f t="shared" si="58"/>
        <v>0</v>
      </c>
      <c r="BK185" s="34">
        <f t="shared" si="58"/>
        <v>2.1641898715914007</v>
      </c>
      <c r="BL185" s="34">
        <f t="shared" si="59"/>
        <v>0</v>
      </c>
      <c r="BM185" s="34">
        <f t="shared" si="59"/>
        <v>0</v>
      </c>
      <c r="BN185" s="34">
        <f t="shared" si="59"/>
        <v>0</v>
      </c>
    </row>
    <row r="186" spans="1:66" x14ac:dyDescent="0.25">
      <c r="A186" s="20" t="s">
        <v>20</v>
      </c>
      <c r="B186" s="30">
        <f t="shared" si="57"/>
        <v>9</v>
      </c>
      <c r="C186" s="30">
        <v>1</v>
      </c>
      <c r="D186" s="30"/>
      <c r="E186" s="30"/>
      <c r="F186" s="30"/>
      <c r="G186" s="30"/>
      <c r="H186" s="30"/>
      <c r="I186" s="30">
        <v>1</v>
      </c>
      <c r="J186" s="30"/>
      <c r="K186" s="30">
        <v>2</v>
      </c>
      <c r="L186" s="30">
        <v>1</v>
      </c>
      <c r="M186" s="30"/>
      <c r="N186" s="30">
        <v>1</v>
      </c>
      <c r="O186" s="30">
        <v>1</v>
      </c>
      <c r="P186" s="30"/>
      <c r="Q186" s="30"/>
      <c r="R186" s="30">
        <v>2</v>
      </c>
      <c r="S186" s="30"/>
      <c r="T186" s="30"/>
      <c r="U186" s="30"/>
      <c r="W186" s="45"/>
      <c r="X186" s="37" t="s">
        <v>20</v>
      </c>
      <c r="Y186" s="42">
        <f t="shared" si="60"/>
        <v>2201306</v>
      </c>
      <c r="Z186" s="42">
        <v>365873</v>
      </c>
      <c r="AA186" s="42">
        <v>67043</v>
      </c>
      <c r="AB186" s="42">
        <v>61041</v>
      </c>
      <c r="AC186" s="42">
        <v>46936</v>
      </c>
      <c r="AD186" s="42">
        <v>88648</v>
      </c>
      <c r="AE186" s="42">
        <v>28157</v>
      </c>
      <c r="AF186" s="42">
        <v>135677</v>
      </c>
      <c r="AG186" s="42">
        <v>84406</v>
      </c>
      <c r="AH186" s="42">
        <v>353174</v>
      </c>
      <c r="AI186" s="42">
        <v>241120</v>
      </c>
      <c r="AJ186" s="42">
        <v>51757</v>
      </c>
      <c r="AK186" s="42">
        <v>161286</v>
      </c>
      <c r="AL186" s="42">
        <v>287800</v>
      </c>
      <c r="AM186" s="42">
        <v>55917</v>
      </c>
      <c r="AN186" s="42">
        <v>30770</v>
      </c>
      <c r="AO186" s="42">
        <v>121213</v>
      </c>
      <c r="AP186" s="42">
        <v>15204</v>
      </c>
      <c r="AQ186" s="42">
        <v>2928</v>
      </c>
      <c r="AR186" s="42">
        <v>2356</v>
      </c>
      <c r="AT186" s="27" t="s">
        <v>20</v>
      </c>
      <c r="AU186" s="34">
        <f t="shared" si="61"/>
        <v>0.40884820193103549</v>
      </c>
      <c r="AV186" s="34">
        <f t="shared" si="58"/>
        <v>0.2733188838750058</v>
      </c>
      <c r="AW186" s="34">
        <f t="shared" si="58"/>
        <v>0</v>
      </c>
      <c r="AX186" s="34">
        <f t="shared" si="58"/>
        <v>0</v>
      </c>
      <c r="AY186" s="34">
        <f t="shared" si="58"/>
        <v>0</v>
      </c>
      <c r="AZ186" s="34">
        <f t="shared" si="58"/>
        <v>0</v>
      </c>
      <c r="BA186" s="34">
        <f t="shared" si="58"/>
        <v>0</v>
      </c>
      <c r="BB186" s="34">
        <f t="shared" si="58"/>
        <v>0.73704459856865934</v>
      </c>
      <c r="BC186" s="34">
        <f t="shared" si="58"/>
        <v>0</v>
      </c>
      <c r="BD186" s="34">
        <f t="shared" si="58"/>
        <v>0.56629310198372473</v>
      </c>
      <c r="BE186" s="34">
        <f t="shared" si="58"/>
        <v>0.41473125414731254</v>
      </c>
      <c r="BF186" s="34">
        <f t="shared" si="58"/>
        <v>0</v>
      </c>
      <c r="BG186" s="34">
        <f t="shared" si="58"/>
        <v>0.62001661644532069</v>
      </c>
      <c r="BH186" s="34">
        <f t="shared" si="58"/>
        <v>0.34746351633078526</v>
      </c>
      <c r="BI186" s="34">
        <f t="shared" si="58"/>
        <v>0</v>
      </c>
      <c r="BJ186" s="34">
        <f t="shared" si="58"/>
        <v>0</v>
      </c>
      <c r="BK186" s="34">
        <f t="shared" si="58"/>
        <v>1.6499880375867275</v>
      </c>
      <c r="BL186" s="34">
        <f t="shared" si="59"/>
        <v>0</v>
      </c>
      <c r="BM186" s="34">
        <f t="shared" si="59"/>
        <v>0</v>
      </c>
      <c r="BN186" s="34">
        <f t="shared" si="59"/>
        <v>0</v>
      </c>
    </row>
    <row r="187" spans="1:66" x14ac:dyDescent="0.25">
      <c r="A187" s="20" t="s">
        <v>21</v>
      </c>
      <c r="B187" s="30">
        <f t="shared" si="57"/>
        <v>7</v>
      </c>
      <c r="C187" s="30">
        <v>4</v>
      </c>
      <c r="D187" s="30"/>
      <c r="E187" s="30"/>
      <c r="F187" s="30"/>
      <c r="G187" s="30"/>
      <c r="H187" s="30">
        <v>1</v>
      </c>
      <c r="I187" s="30"/>
      <c r="J187" s="30"/>
      <c r="K187" s="30"/>
      <c r="L187" s="30"/>
      <c r="M187" s="30"/>
      <c r="N187" s="30">
        <v>2</v>
      </c>
      <c r="O187" s="30"/>
      <c r="P187" s="30"/>
      <c r="Q187" s="30"/>
      <c r="R187" s="30"/>
      <c r="S187" s="30"/>
      <c r="T187" s="30"/>
      <c r="U187" s="30"/>
      <c r="W187" s="45"/>
      <c r="X187" s="37" t="s">
        <v>21</v>
      </c>
      <c r="Y187" s="42">
        <f t="shared" si="60"/>
        <v>1845322</v>
      </c>
      <c r="Z187" s="42">
        <v>312194</v>
      </c>
      <c r="AA187" s="42">
        <v>55834</v>
      </c>
      <c r="AB187" s="42">
        <v>49307</v>
      </c>
      <c r="AC187" s="42">
        <v>36285</v>
      </c>
      <c r="AD187" s="42">
        <v>70455</v>
      </c>
      <c r="AE187" s="42">
        <v>23138</v>
      </c>
      <c r="AF187" s="42">
        <v>119008</v>
      </c>
      <c r="AG187" s="42">
        <v>81132</v>
      </c>
      <c r="AH187" s="42">
        <v>286481</v>
      </c>
      <c r="AI187" s="42">
        <v>212893</v>
      </c>
      <c r="AJ187" s="42">
        <v>47233</v>
      </c>
      <c r="AK187" s="42">
        <v>135733</v>
      </c>
      <c r="AL187" s="42">
        <v>227338</v>
      </c>
      <c r="AM187" s="42">
        <v>51104</v>
      </c>
      <c r="AN187" s="42">
        <v>23901</v>
      </c>
      <c r="AO187" s="42">
        <v>96263</v>
      </c>
      <c r="AP187" s="42">
        <v>12285</v>
      </c>
      <c r="AQ187" s="42">
        <v>2570</v>
      </c>
      <c r="AR187" s="42">
        <v>2168</v>
      </c>
      <c r="AT187" s="27" t="s">
        <v>21</v>
      </c>
      <c r="AU187" s="34">
        <f t="shared" si="61"/>
        <v>0.37933758986236549</v>
      </c>
      <c r="AV187" s="34">
        <f t="shared" si="58"/>
        <v>1.281254604508735</v>
      </c>
      <c r="AW187" s="34">
        <f t="shared" si="58"/>
        <v>0</v>
      </c>
      <c r="AX187" s="34">
        <f t="shared" si="58"/>
        <v>0</v>
      </c>
      <c r="AY187" s="34">
        <f t="shared" si="58"/>
        <v>0</v>
      </c>
      <c r="AZ187" s="34">
        <f t="shared" si="58"/>
        <v>0</v>
      </c>
      <c r="BA187" s="34">
        <f t="shared" si="58"/>
        <v>4.3218947186446535</v>
      </c>
      <c r="BB187" s="34">
        <f t="shared" si="58"/>
        <v>0</v>
      </c>
      <c r="BC187" s="34">
        <f t="shared" si="58"/>
        <v>0</v>
      </c>
      <c r="BD187" s="34">
        <f t="shared" si="58"/>
        <v>0</v>
      </c>
      <c r="BE187" s="34">
        <f t="shared" si="58"/>
        <v>0</v>
      </c>
      <c r="BF187" s="34">
        <f t="shared" si="58"/>
        <v>0</v>
      </c>
      <c r="BG187" s="34">
        <f t="shared" si="58"/>
        <v>1.4734810252480974</v>
      </c>
      <c r="BH187" s="34">
        <f t="shared" si="58"/>
        <v>0</v>
      </c>
      <c r="BI187" s="34">
        <f t="shared" si="58"/>
        <v>0</v>
      </c>
      <c r="BJ187" s="34">
        <f t="shared" si="58"/>
        <v>0</v>
      </c>
      <c r="BK187" s="34">
        <f t="shared" si="58"/>
        <v>0</v>
      </c>
      <c r="BL187" s="34">
        <f t="shared" si="59"/>
        <v>0</v>
      </c>
      <c r="BM187" s="34">
        <f t="shared" si="59"/>
        <v>0</v>
      </c>
      <c r="BN187" s="34">
        <f t="shared" si="59"/>
        <v>0</v>
      </c>
    </row>
    <row r="188" spans="1:66" x14ac:dyDescent="0.25">
      <c r="A188" s="20" t="s">
        <v>22</v>
      </c>
      <c r="B188" s="30">
        <f t="shared" si="57"/>
        <v>9</v>
      </c>
      <c r="C188" s="30">
        <v>1</v>
      </c>
      <c r="D188" s="30"/>
      <c r="E188" s="30">
        <v>1</v>
      </c>
      <c r="F188" s="30"/>
      <c r="G188" s="30"/>
      <c r="H188" s="30">
        <v>1</v>
      </c>
      <c r="I188" s="30">
        <v>1</v>
      </c>
      <c r="J188" s="30"/>
      <c r="K188" s="30">
        <v>1</v>
      </c>
      <c r="L188" s="30"/>
      <c r="M188" s="30"/>
      <c r="N188" s="30">
        <v>1</v>
      </c>
      <c r="O188" s="30">
        <v>1</v>
      </c>
      <c r="P188" s="30"/>
      <c r="Q188" s="30"/>
      <c r="R188" s="30">
        <v>1</v>
      </c>
      <c r="S188" s="30">
        <v>1</v>
      </c>
      <c r="T188" s="30"/>
      <c r="U188" s="30"/>
      <c r="W188" s="45"/>
      <c r="X188" s="37" t="s">
        <v>22</v>
      </c>
      <c r="Y188" s="42">
        <f t="shared" si="60"/>
        <v>1960825</v>
      </c>
      <c r="Z188" s="42">
        <v>320174</v>
      </c>
      <c r="AA188" s="42">
        <v>66780</v>
      </c>
      <c r="AB188" s="42">
        <v>61920</v>
      </c>
      <c r="AC188" s="42">
        <v>34784</v>
      </c>
      <c r="AD188" s="42">
        <v>68686</v>
      </c>
      <c r="AE188" s="42">
        <v>27295</v>
      </c>
      <c r="AF188" s="42">
        <v>142865</v>
      </c>
      <c r="AG188" s="42">
        <v>92480</v>
      </c>
      <c r="AH188" s="42">
        <v>302680</v>
      </c>
      <c r="AI188" s="42">
        <v>200344</v>
      </c>
      <c r="AJ188" s="42">
        <v>57374</v>
      </c>
      <c r="AK188" s="42">
        <v>159150</v>
      </c>
      <c r="AL188" s="42">
        <v>224868</v>
      </c>
      <c r="AM188" s="42">
        <v>50431</v>
      </c>
      <c r="AN188" s="42">
        <v>26059</v>
      </c>
      <c r="AO188" s="42">
        <v>106154</v>
      </c>
      <c r="AP188" s="42">
        <v>14514</v>
      </c>
      <c r="AQ188" s="42">
        <v>2336</v>
      </c>
      <c r="AR188" s="42">
        <v>1931</v>
      </c>
      <c r="AT188" s="27" t="s">
        <v>22</v>
      </c>
      <c r="AU188" s="34">
        <f t="shared" si="61"/>
        <v>0.4589904759476241</v>
      </c>
      <c r="AV188" s="34">
        <f t="shared" si="58"/>
        <v>0.31233017046980704</v>
      </c>
      <c r="AW188" s="34">
        <f t="shared" si="58"/>
        <v>0</v>
      </c>
      <c r="AX188" s="34">
        <f t="shared" si="58"/>
        <v>1.6149870801033592</v>
      </c>
      <c r="AY188" s="34">
        <f t="shared" si="58"/>
        <v>0</v>
      </c>
      <c r="AZ188" s="34">
        <f t="shared" si="58"/>
        <v>0</v>
      </c>
      <c r="BA188" s="34">
        <f t="shared" si="58"/>
        <v>3.6636746656896868</v>
      </c>
      <c r="BB188" s="34">
        <f t="shared" si="58"/>
        <v>0.6999615021173835</v>
      </c>
      <c r="BC188" s="34">
        <f t="shared" si="58"/>
        <v>0</v>
      </c>
      <c r="BD188" s="34">
        <f t="shared" si="58"/>
        <v>0.33038192150125545</v>
      </c>
      <c r="BE188" s="34">
        <f t="shared" si="58"/>
        <v>0</v>
      </c>
      <c r="BF188" s="34">
        <f t="shared" si="58"/>
        <v>0</v>
      </c>
      <c r="BG188" s="34">
        <f t="shared" si="58"/>
        <v>0.62833804586867736</v>
      </c>
      <c r="BH188" s="34">
        <f t="shared" si="58"/>
        <v>0.44470533824288028</v>
      </c>
      <c r="BI188" s="34">
        <f t="shared" si="58"/>
        <v>0</v>
      </c>
      <c r="BJ188" s="34">
        <f t="shared" si="58"/>
        <v>0</v>
      </c>
      <c r="BK188" s="34">
        <f>R188*100000/AO188</f>
        <v>0.94202762024982567</v>
      </c>
      <c r="BL188" s="34">
        <f t="shared" si="59"/>
        <v>6.8898994074686506</v>
      </c>
      <c r="BM188" s="34">
        <f t="shared" si="59"/>
        <v>0</v>
      </c>
      <c r="BN188" s="34">
        <f t="shared" si="59"/>
        <v>0</v>
      </c>
    </row>
    <row r="189" spans="1:66" x14ac:dyDescent="0.25">
      <c r="A189" s="20" t="s">
        <v>48</v>
      </c>
      <c r="B189" s="30">
        <f t="shared" si="57"/>
        <v>3</v>
      </c>
      <c r="C189" s="30">
        <v>1</v>
      </c>
      <c r="D189" s="30"/>
      <c r="E189" s="30"/>
      <c r="F189" s="30"/>
      <c r="G189" s="30"/>
      <c r="H189" s="30"/>
      <c r="I189" s="30"/>
      <c r="J189" s="30"/>
      <c r="K189" s="30"/>
      <c r="L189" s="30">
        <v>1</v>
      </c>
      <c r="M189" s="30"/>
      <c r="N189" s="30"/>
      <c r="O189" s="30"/>
      <c r="P189" s="30"/>
      <c r="Q189" s="30"/>
      <c r="R189" s="30">
        <v>1</v>
      </c>
      <c r="S189" s="30"/>
      <c r="T189" s="30"/>
      <c r="U189" s="30"/>
      <c r="W189" s="45"/>
      <c r="X189" s="37" t="s">
        <v>48</v>
      </c>
      <c r="Y189" s="42">
        <f t="shared" si="60"/>
        <v>1614751</v>
      </c>
      <c r="Z189" s="42">
        <v>251240</v>
      </c>
      <c r="AA189" s="42">
        <v>59144</v>
      </c>
      <c r="AB189" s="42">
        <v>54007</v>
      </c>
      <c r="AC189" s="42">
        <v>28047</v>
      </c>
      <c r="AD189" s="42">
        <v>47151</v>
      </c>
      <c r="AE189" s="42">
        <v>23915</v>
      </c>
      <c r="AF189" s="42">
        <v>127730</v>
      </c>
      <c r="AG189" s="42">
        <v>83528</v>
      </c>
      <c r="AH189" s="42">
        <v>253051</v>
      </c>
      <c r="AI189" s="42">
        <v>162990</v>
      </c>
      <c r="AJ189" s="42">
        <v>46406</v>
      </c>
      <c r="AK189" s="42">
        <v>126956</v>
      </c>
      <c r="AL189" s="42">
        <v>183050</v>
      </c>
      <c r="AM189" s="42">
        <v>41569</v>
      </c>
      <c r="AN189" s="42">
        <v>22900</v>
      </c>
      <c r="AO189" s="42">
        <v>87281</v>
      </c>
      <c r="AP189" s="42">
        <v>12514</v>
      </c>
      <c r="AQ189" s="42">
        <v>1712</v>
      </c>
      <c r="AR189" s="42">
        <v>1560</v>
      </c>
      <c r="AT189" s="27" t="s">
        <v>48</v>
      </c>
      <c r="AU189" s="34">
        <f t="shared" si="61"/>
        <v>0.18578715851546151</v>
      </c>
      <c r="AV189" s="34">
        <f t="shared" ref="AV189:BJ192" si="62">C189*100000/Z189</f>
        <v>0.39802579207132621</v>
      </c>
      <c r="AW189" s="34">
        <f t="shared" si="62"/>
        <v>0</v>
      </c>
      <c r="AX189" s="34">
        <f t="shared" si="62"/>
        <v>0</v>
      </c>
      <c r="AY189" s="34">
        <f t="shared" si="62"/>
        <v>0</v>
      </c>
      <c r="AZ189" s="34">
        <f t="shared" si="62"/>
        <v>0</v>
      </c>
      <c r="BA189" s="34">
        <f t="shared" si="62"/>
        <v>0</v>
      </c>
      <c r="BB189" s="34">
        <f t="shared" si="62"/>
        <v>0</v>
      </c>
      <c r="BC189" s="34">
        <f t="shared" si="62"/>
        <v>0</v>
      </c>
      <c r="BD189" s="34">
        <f t="shared" si="62"/>
        <v>0</v>
      </c>
      <c r="BE189" s="34">
        <f t="shared" si="62"/>
        <v>0.61353457267317013</v>
      </c>
      <c r="BF189" s="34">
        <f t="shared" si="62"/>
        <v>0</v>
      </c>
      <c r="BG189" s="34">
        <f t="shared" si="62"/>
        <v>0</v>
      </c>
      <c r="BH189" s="34">
        <f t="shared" si="62"/>
        <v>0</v>
      </c>
      <c r="BI189" s="34">
        <f t="shared" si="62"/>
        <v>0</v>
      </c>
      <c r="BJ189" s="34">
        <f t="shared" si="62"/>
        <v>0</v>
      </c>
      <c r="BK189" s="34">
        <f>R189*100000/AO189</f>
        <v>1.1457247281768081</v>
      </c>
      <c r="BL189" s="34">
        <f t="shared" ref="BL189:BN192" si="63">S189*100000/AP189</f>
        <v>0</v>
      </c>
      <c r="BM189" s="34">
        <f t="shared" si="63"/>
        <v>0</v>
      </c>
      <c r="BN189" s="34">
        <f t="shared" si="63"/>
        <v>0</v>
      </c>
    </row>
    <row r="190" spans="1:66" x14ac:dyDescent="0.25">
      <c r="A190" s="20" t="s">
        <v>49</v>
      </c>
      <c r="B190" s="30">
        <f t="shared" si="57"/>
        <v>5</v>
      </c>
      <c r="C190" s="30"/>
      <c r="D190" s="30"/>
      <c r="E190" s="30"/>
      <c r="F190" s="30"/>
      <c r="G190" s="30"/>
      <c r="H190" s="30"/>
      <c r="I190" s="30">
        <v>1</v>
      </c>
      <c r="J190" s="30"/>
      <c r="K190" s="30"/>
      <c r="L190" s="30"/>
      <c r="M190" s="30"/>
      <c r="N190" s="30"/>
      <c r="O190" s="30">
        <v>1</v>
      </c>
      <c r="P190" s="30">
        <v>1</v>
      </c>
      <c r="Q190" s="30"/>
      <c r="R190" s="30">
        <v>2</v>
      </c>
      <c r="S190" s="30"/>
      <c r="T190" s="30"/>
      <c r="U190" s="30"/>
      <c r="W190" s="45"/>
      <c r="X190" s="37" t="s">
        <v>49</v>
      </c>
      <c r="Y190" s="42">
        <f t="shared" si="60"/>
        <v>1120532</v>
      </c>
      <c r="Z190" s="42">
        <v>161367</v>
      </c>
      <c r="AA190" s="42">
        <v>43868</v>
      </c>
      <c r="AB190" s="42">
        <v>38592</v>
      </c>
      <c r="AC190" s="42">
        <v>20024</v>
      </c>
      <c r="AD190" s="42">
        <v>28680</v>
      </c>
      <c r="AE190" s="42">
        <v>17197</v>
      </c>
      <c r="AF190" s="42">
        <v>96561</v>
      </c>
      <c r="AG190" s="42">
        <v>58881</v>
      </c>
      <c r="AH190" s="42">
        <v>181745</v>
      </c>
      <c r="AI190" s="42">
        <v>111381</v>
      </c>
      <c r="AJ190" s="42">
        <v>31611</v>
      </c>
      <c r="AK190" s="42">
        <v>89943</v>
      </c>
      <c r="AL190" s="42">
        <v>125418</v>
      </c>
      <c r="AM190" s="42">
        <v>27471</v>
      </c>
      <c r="AN190" s="42">
        <v>17174</v>
      </c>
      <c r="AO190" s="42">
        <v>59158</v>
      </c>
      <c r="AP190" s="42">
        <v>9497</v>
      </c>
      <c r="AQ190" s="42">
        <v>1021</v>
      </c>
      <c r="AR190" s="42">
        <v>943</v>
      </c>
      <c r="AT190" s="27" t="s">
        <v>49</v>
      </c>
      <c r="AU190" s="34">
        <f t="shared" si="61"/>
        <v>0.44621661853476741</v>
      </c>
      <c r="AV190" s="34">
        <f t="shared" si="62"/>
        <v>0</v>
      </c>
      <c r="AW190" s="34">
        <f t="shared" si="62"/>
        <v>0</v>
      </c>
      <c r="AX190" s="34">
        <f t="shared" si="62"/>
        <v>0</v>
      </c>
      <c r="AY190" s="34">
        <f t="shared" si="62"/>
        <v>0</v>
      </c>
      <c r="AZ190" s="34">
        <f t="shared" si="62"/>
        <v>0</v>
      </c>
      <c r="BA190" s="34">
        <f t="shared" si="62"/>
        <v>0</v>
      </c>
      <c r="BB190" s="34">
        <f t="shared" si="62"/>
        <v>1.0356147927216992</v>
      </c>
      <c r="BC190" s="34">
        <f t="shared" si="62"/>
        <v>0</v>
      </c>
      <c r="BD190" s="34">
        <f t="shared" si="62"/>
        <v>0</v>
      </c>
      <c r="BE190" s="34">
        <f t="shared" si="62"/>
        <v>0</v>
      </c>
      <c r="BF190" s="34">
        <f t="shared" si="62"/>
        <v>0</v>
      </c>
      <c r="BG190" s="34">
        <f t="shared" si="62"/>
        <v>0</v>
      </c>
      <c r="BH190" s="34">
        <f t="shared" si="62"/>
        <v>0.79733371605351699</v>
      </c>
      <c r="BI190" s="34">
        <f t="shared" si="62"/>
        <v>3.6402023952531759</v>
      </c>
      <c r="BJ190" s="34">
        <f t="shared" si="62"/>
        <v>0</v>
      </c>
      <c r="BK190" s="34">
        <f>R190*100000/AO190</f>
        <v>3.3807769025322019</v>
      </c>
      <c r="BL190" s="34">
        <f t="shared" si="63"/>
        <v>0</v>
      </c>
      <c r="BM190" s="34">
        <f t="shared" si="63"/>
        <v>0</v>
      </c>
      <c r="BN190" s="34">
        <f t="shared" si="63"/>
        <v>0</v>
      </c>
    </row>
    <row r="191" spans="1:66" x14ac:dyDescent="0.25">
      <c r="A191" s="20" t="s">
        <v>50</v>
      </c>
      <c r="B191" s="30">
        <f t="shared" si="57"/>
        <v>7</v>
      </c>
      <c r="C191" s="30"/>
      <c r="D191" s="30"/>
      <c r="E191" s="30"/>
      <c r="F191" s="30"/>
      <c r="G191" s="30"/>
      <c r="H191" s="30"/>
      <c r="I191" s="30">
        <v>2</v>
      </c>
      <c r="J191" s="30"/>
      <c r="K191" s="30">
        <v>1</v>
      </c>
      <c r="L191" s="30"/>
      <c r="M191" s="30"/>
      <c r="N191" s="30"/>
      <c r="O191" s="30">
        <v>1</v>
      </c>
      <c r="P191" s="30"/>
      <c r="Q191" s="30">
        <v>1</v>
      </c>
      <c r="R191" s="30">
        <v>2</v>
      </c>
      <c r="S191" s="30"/>
      <c r="T191" s="30"/>
      <c r="U191" s="30"/>
      <c r="W191" s="45"/>
      <c r="X191" s="37" t="s">
        <v>50</v>
      </c>
      <c r="Y191" s="42">
        <f t="shared" si="60"/>
        <v>820892</v>
      </c>
      <c r="Z191" s="42">
        <v>105452</v>
      </c>
      <c r="AA191" s="42">
        <v>33101</v>
      </c>
      <c r="AB191" s="42">
        <v>28676</v>
      </c>
      <c r="AC191" s="42">
        <v>15854</v>
      </c>
      <c r="AD191" s="42">
        <v>21120</v>
      </c>
      <c r="AE191" s="42">
        <v>13424</v>
      </c>
      <c r="AF191" s="42">
        <v>76183</v>
      </c>
      <c r="AG191" s="42">
        <v>41559</v>
      </c>
      <c r="AH191" s="42">
        <v>135196</v>
      </c>
      <c r="AI191" s="42">
        <v>73888</v>
      </c>
      <c r="AJ191" s="42">
        <v>21698</v>
      </c>
      <c r="AK191" s="42">
        <v>75741</v>
      </c>
      <c r="AL191" s="42">
        <v>96768</v>
      </c>
      <c r="AM191" s="42">
        <v>16827</v>
      </c>
      <c r="AN191" s="42">
        <v>13907</v>
      </c>
      <c r="AO191" s="42">
        <v>43274</v>
      </c>
      <c r="AP191" s="42">
        <v>6919</v>
      </c>
      <c r="AQ191" s="42">
        <v>655</v>
      </c>
      <c r="AR191" s="42">
        <v>650</v>
      </c>
      <c r="AT191" s="27" t="s">
        <v>50</v>
      </c>
      <c r="AU191" s="34">
        <f t="shared" si="61"/>
        <v>0.85273093171817971</v>
      </c>
      <c r="AV191" s="34">
        <f t="shared" si="62"/>
        <v>0</v>
      </c>
      <c r="AW191" s="34">
        <f t="shared" si="62"/>
        <v>0</v>
      </c>
      <c r="AX191" s="34">
        <f t="shared" si="62"/>
        <v>0</v>
      </c>
      <c r="AY191" s="34">
        <f t="shared" si="62"/>
        <v>0</v>
      </c>
      <c r="AZ191" s="34">
        <f t="shared" si="62"/>
        <v>0</v>
      </c>
      <c r="BA191" s="34">
        <f t="shared" si="62"/>
        <v>0</v>
      </c>
      <c r="BB191" s="34">
        <f t="shared" si="62"/>
        <v>2.6252576034023338</v>
      </c>
      <c r="BC191" s="34">
        <f t="shared" si="62"/>
        <v>0</v>
      </c>
      <c r="BD191" s="34">
        <f t="shared" si="62"/>
        <v>0.7396668540489364</v>
      </c>
      <c r="BE191" s="34">
        <f t="shared" si="62"/>
        <v>0</v>
      </c>
      <c r="BF191" s="34">
        <f t="shared" si="62"/>
        <v>0</v>
      </c>
      <c r="BG191" s="34">
        <f t="shared" si="62"/>
        <v>0</v>
      </c>
      <c r="BH191" s="34">
        <f t="shared" si="62"/>
        <v>1.0333994708994709</v>
      </c>
      <c r="BI191" s="34">
        <f t="shared" si="62"/>
        <v>0</v>
      </c>
      <c r="BJ191" s="34">
        <f t="shared" si="62"/>
        <v>7.1906234270511256</v>
      </c>
      <c r="BK191" s="34">
        <f>R191*100000/AO191</f>
        <v>4.6217128067661877</v>
      </c>
      <c r="BL191" s="34">
        <f t="shared" si="63"/>
        <v>0</v>
      </c>
      <c r="BM191" s="34">
        <f t="shared" si="63"/>
        <v>0</v>
      </c>
      <c r="BN191" s="34">
        <f t="shared" si="63"/>
        <v>0</v>
      </c>
    </row>
    <row r="192" spans="1:66" x14ac:dyDescent="0.25">
      <c r="A192" s="19" t="s">
        <v>23</v>
      </c>
      <c r="B192" s="32">
        <f t="shared" ref="B192:U192" si="64">SUM(B173:B191)</f>
        <v>487</v>
      </c>
      <c r="C192" s="32">
        <f t="shared" si="64"/>
        <v>83</v>
      </c>
      <c r="D192" s="32">
        <f t="shared" si="64"/>
        <v>5</v>
      </c>
      <c r="E192" s="32">
        <f t="shared" si="64"/>
        <v>15</v>
      </c>
      <c r="F192" s="32">
        <f t="shared" si="64"/>
        <v>10</v>
      </c>
      <c r="G192" s="32">
        <f t="shared" si="64"/>
        <v>9</v>
      </c>
      <c r="H192" s="32">
        <f t="shared" si="64"/>
        <v>20</v>
      </c>
      <c r="I192" s="32">
        <f t="shared" si="64"/>
        <v>36</v>
      </c>
      <c r="J192" s="32">
        <f t="shared" si="64"/>
        <v>11</v>
      </c>
      <c r="K192" s="32">
        <f t="shared" si="64"/>
        <v>65</v>
      </c>
      <c r="L192" s="32">
        <f t="shared" si="64"/>
        <v>45</v>
      </c>
      <c r="M192" s="32">
        <f t="shared" si="64"/>
        <v>10</v>
      </c>
      <c r="N192" s="32">
        <f t="shared" si="64"/>
        <v>32</v>
      </c>
      <c r="O192" s="32">
        <f t="shared" si="64"/>
        <v>55</v>
      </c>
      <c r="P192" s="32">
        <f t="shared" si="64"/>
        <v>19</v>
      </c>
      <c r="Q192" s="32">
        <f t="shared" si="64"/>
        <v>17</v>
      </c>
      <c r="R192" s="32">
        <f t="shared" si="64"/>
        <v>50</v>
      </c>
      <c r="S192" s="32">
        <f t="shared" si="64"/>
        <v>4</v>
      </c>
      <c r="T192" s="32">
        <f t="shared" si="64"/>
        <v>1</v>
      </c>
      <c r="U192" s="32">
        <f t="shared" si="64"/>
        <v>0</v>
      </c>
      <c r="W192" s="45"/>
      <c r="X192" s="37" t="s">
        <v>51</v>
      </c>
      <c r="Y192" s="39">
        <f>SUM(Y173:Y191)</f>
        <v>44360519</v>
      </c>
      <c r="Z192" s="39">
        <v>7923890</v>
      </c>
      <c r="AA192" s="39">
        <v>1282958</v>
      </c>
      <c r="AB192" s="39">
        <v>1063801</v>
      </c>
      <c r="AC192" s="39">
        <v>987202</v>
      </c>
      <c r="AD192" s="39">
        <v>1921845</v>
      </c>
      <c r="AE192" s="39">
        <v>564189</v>
      </c>
      <c r="AF192" s="39">
        <v>2502597</v>
      </c>
      <c r="AG192" s="39">
        <v>1941225</v>
      </c>
      <c r="AH192" s="39">
        <v>7076685</v>
      </c>
      <c r="AI192" s="39">
        <v>4736678</v>
      </c>
      <c r="AJ192" s="39">
        <v>1077922</v>
      </c>
      <c r="AK192" s="39">
        <v>2733375</v>
      </c>
      <c r="AL192" s="39">
        <v>6003923</v>
      </c>
      <c r="AM192" s="39">
        <v>1367427</v>
      </c>
      <c r="AN192" s="39">
        <v>596639</v>
      </c>
      <c r="AO192" s="39">
        <v>2134080</v>
      </c>
      <c r="AP192" s="39">
        <v>304869</v>
      </c>
      <c r="AQ192" s="39">
        <v>73290</v>
      </c>
      <c r="AR192" s="39">
        <v>67924</v>
      </c>
      <c r="AT192" s="29" t="s">
        <v>23</v>
      </c>
      <c r="AU192" s="35">
        <f t="shared" si="61"/>
        <v>1.0978230439549186</v>
      </c>
      <c r="AV192" s="35">
        <f t="shared" si="62"/>
        <v>1.0474653232187725</v>
      </c>
      <c r="AW192" s="35">
        <f t="shared" si="62"/>
        <v>0.3897243713356166</v>
      </c>
      <c r="AX192" s="35">
        <f t="shared" si="62"/>
        <v>1.4100381556324915</v>
      </c>
      <c r="AY192" s="35">
        <f t="shared" si="62"/>
        <v>1.0129639121476659</v>
      </c>
      <c r="AZ192" s="35">
        <f t="shared" si="62"/>
        <v>0.46829999297550012</v>
      </c>
      <c r="BA192" s="35">
        <f t="shared" si="62"/>
        <v>3.5449113683535129</v>
      </c>
      <c r="BB192" s="35">
        <f t="shared" si="62"/>
        <v>1.438505680299305</v>
      </c>
      <c r="BC192" s="35">
        <f t="shared" si="62"/>
        <v>0.56665250035415782</v>
      </c>
      <c r="BD192" s="35">
        <f t="shared" si="62"/>
        <v>0.91850916071578714</v>
      </c>
      <c r="BE192" s="35">
        <f t="shared" si="62"/>
        <v>0.95003291336248741</v>
      </c>
      <c r="BF192" s="35">
        <f t="shared" si="62"/>
        <v>0.92771091043693332</v>
      </c>
      <c r="BG192" s="35">
        <f t="shared" si="62"/>
        <v>1.170713861069191</v>
      </c>
      <c r="BH192" s="35">
        <f t="shared" si="62"/>
        <v>0.91606771106158424</v>
      </c>
      <c r="BI192" s="35">
        <f t="shared" si="62"/>
        <v>1.389470882175063</v>
      </c>
      <c r="BJ192" s="35">
        <f t="shared" si="62"/>
        <v>2.8492941292808549</v>
      </c>
      <c r="BK192" s="35">
        <f>R192*100000/AO192</f>
        <v>2.3429299745089218</v>
      </c>
      <c r="BL192" s="35">
        <f t="shared" si="63"/>
        <v>1.3120389413157783</v>
      </c>
      <c r="BM192" s="35">
        <f t="shared" si="63"/>
        <v>1.3644426251876109</v>
      </c>
      <c r="BN192" s="35">
        <f t="shared" si="63"/>
        <v>0</v>
      </c>
    </row>
    <row r="193" spans="1:66" x14ac:dyDescent="0.25">
      <c r="A193" s="22" t="s">
        <v>26</v>
      </c>
      <c r="B193" s="10">
        <f>C193+D193+E193+F193+G193+K193+T193+J193+H193+I193+M193+N193+O193+P193+Q193+R193+S193+L193+U193</f>
        <v>2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2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</row>
    <row r="195" spans="1:66" x14ac:dyDescent="0.25">
      <c r="A195" s="31" t="s">
        <v>63</v>
      </c>
      <c r="AT195" s="36" t="s">
        <v>64</v>
      </c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</row>
    <row r="196" spans="1:66" ht="23.25" customHeight="1" x14ac:dyDescent="0.25">
      <c r="A196" s="19" t="s">
        <v>34</v>
      </c>
      <c r="B196" s="12" t="s">
        <v>1</v>
      </c>
      <c r="C196" s="12" t="s">
        <v>2</v>
      </c>
      <c r="D196" s="12" t="s">
        <v>3</v>
      </c>
      <c r="E196" s="12" t="s">
        <v>52</v>
      </c>
      <c r="F196" s="12" t="s">
        <v>53</v>
      </c>
      <c r="G196" s="12" t="s">
        <v>4</v>
      </c>
      <c r="H196" s="12" t="s">
        <v>7</v>
      </c>
      <c r="I196" s="12" t="s">
        <v>54</v>
      </c>
      <c r="J196" s="12" t="s">
        <v>55</v>
      </c>
      <c r="K196" s="12" t="s">
        <v>5</v>
      </c>
      <c r="L196" s="12" t="s">
        <v>56</v>
      </c>
      <c r="M196" s="12" t="s">
        <v>8</v>
      </c>
      <c r="N196" s="12" t="s">
        <v>9</v>
      </c>
      <c r="O196" s="12" t="s">
        <v>57</v>
      </c>
      <c r="P196" s="12" t="s">
        <v>58</v>
      </c>
      <c r="Q196" s="12" t="s">
        <v>59</v>
      </c>
      <c r="R196" s="12" t="s">
        <v>60</v>
      </c>
      <c r="S196" s="12" t="s">
        <v>61</v>
      </c>
      <c r="T196" s="12" t="s">
        <v>6</v>
      </c>
      <c r="U196" s="12" t="s">
        <v>28</v>
      </c>
      <c r="W196" s="44" t="str">
        <f>A196</f>
        <v>AÑO 2007</v>
      </c>
      <c r="X196" s="38" t="s">
        <v>62</v>
      </c>
      <c r="Y196" s="24" t="s">
        <v>51</v>
      </c>
      <c r="Z196" s="24" t="s">
        <v>2</v>
      </c>
      <c r="AA196" s="24" t="s">
        <v>3</v>
      </c>
      <c r="AB196" s="24" t="s">
        <v>52</v>
      </c>
      <c r="AC196" s="24" t="s">
        <v>53</v>
      </c>
      <c r="AD196" s="24" t="s">
        <v>4</v>
      </c>
      <c r="AE196" s="24" t="s">
        <v>7</v>
      </c>
      <c r="AF196" s="24" t="s">
        <v>54</v>
      </c>
      <c r="AG196" s="24" t="s">
        <v>55</v>
      </c>
      <c r="AH196" s="24" t="s">
        <v>5</v>
      </c>
      <c r="AI196" s="24" t="s">
        <v>56</v>
      </c>
      <c r="AJ196" s="24" t="s">
        <v>8</v>
      </c>
      <c r="AK196" s="24" t="s">
        <v>9</v>
      </c>
      <c r="AL196" s="24" t="s">
        <v>57</v>
      </c>
      <c r="AM196" s="24" t="s">
        <v>58</v>
      </c>
      <c r="AN196" s="24" t="s">
        <v>59</v>
      </c>
      <c r="AO196" s="24" t="s">
        <v>60</v>
      </c>
      <c r="AP196" s="24" t="s">
        <v>61</v>
      </c>
      <c r="AQ196" s="24" t="s">
        <v>6</v>
      </c>
      <c r="AR196" s="24" t="s">
        <v>28</v>
      </c>
      <c r="AT196" s="25" t="str">
        <f>W196</f>
        <v>AÑO 2007</v>
      </c>
      <c r="AU196" s="26" t="s">
        <v>1</v>
      </c>
      <c r="AV196" s="26" t="s">
        <v>2</v>
      </c>
      <c r="AW196" s="26" t="s">
        <v>3</v>
      </c>
      <c r="AX196" s="26" t="s">
        <v>52</v>
      </c>
      <c r="AY196" s="26" t="s">
        <v>53</v>
      </c>
      <c r="AZ196" s="26" t="s">
        <v>4</v>
      </c>
      <c r="BA196" s="26" t="s">
        <v>7</v>
      </c>
      <c r="BB196" s="26" t="s">
        <v>54</v>
      </c>
      <c r="BC196" s="26" t="s">
        <v>55</v>
      </c>
      <c r="BD196" s="26" t="s">
        <v>5</v>
      </c>
      <c r="BE196" s="26" t="s">
        <v>56</v>
      </c>
      <c r="BF196" s="26" t="s">
        <v>8</v>
      </c>
      <c r="BG196" s="26" t="s">
        <v>9</v>
      </c>
      <c r="BH196" s="26" t="s">
        <v>57</v>
      </c>
      <c r="BI196" s="26" t="s">
        <v>58</v>
      </c>
      <c r="BJ196" s="26" t="s">
        <v>59</v>
      </c>
      <c r="BK196" s="26" t="s">
        <v>60</v>
      </c>
      <c r="BL196" s="26" t="s">
        <v>61</v>
      </c>
      <c r="BM196" s="26" t="s">
        <v>6</v>
      </c>
      <c r="BN196" s="26" t="s">
        <v>28</v>
      </c>
    </row>
    <row r="197" spans="1:66" x14ac:dyDescent="0.25">
      <c r="A197" s="20" t="s">
        <v>45</v>
      </c>
      <c r="B197" s="30">
        <f t="shared" ref="B197:B215" si="65">C197+D197+E197+F197+G197+K197+T197+J197+H197+I197+M197+N197+O197+P197+Q197+R197+S197+L197</f>
        <v>108</v>
      </c>
      <c r="C197" s="30">
        <v>30</v>
      </c>
      <c r="D197" s="30">
        <v>1</v>
      </c>
      <c r="E197" s="30"/>
      <c r="F197" s="30"/>
      <c r="G197" s="30">
        <v>2</v>
      </c>
      <c r="H197" s="30">
        <v>2</v>
      </c>
      <c r="I197" s="30">
        <v>2</v>
      </c>
      <c r="J197" s="30">
        <v>3</v>
      </c>
      <c r="K197" s="30">
        <v>15</v>
      </c>
      <c r="L197" s="30">
        <v>11</v>
      </c>
      <c r="M197" s="30">
        <v>2</v>
      </c>
      <c r="N197" s="30">
        <v>5</v>
      </c>
      <c r="O197" s="30">
        <v>20</v>
      </c>
      <c r="P197" s="30">
        <v>1</v>
      </c>
      <c r="Q197" s="30">
        <v>3</v>
      </c>
      <c r="R197" s="30">
        <v>11</v>
      </c>
      <c r="S197" s="30"/>
      <c r="T197" s="30"/>
      <c r="U197" s="30"/>
      <c r="X197" s="37" t="s">
        <v>45</v>
      </c>
      <c r="Y197" s="42">
        <f>SUM(Z197:AR197)</f>
        <v>482498</v>
      </c>
      <c r="Z197" s="42">
        <v>93951</v>
      </c>
      <c r="AA197" s="42">
        <v>12576</v>
      </c>
      <c r="AB197" s="42">
        <v>7509</v>
      </c>
      <c r="AC197" s="42">
        <v>11702</v>
      </c>
      <c r="AD197" s="42">
        <v>20071</v>
      </c>
      <c r="AE197" s="42">
        <v>5266</v>
      </c>
      <c r="AF197" s="42">
        <v>20057</v>
      </c>
      <c r="AG197" s="42">
        <v>20953</v>
      </c>
      <c r="AH197" s="42">
        <v>82824</v>
      </c>
      <c r="AI197" s="42">
        <v>53186</v>
      </c>
      <c r="AJ197" s="42">
        <v>10105</v>
      </c>
      <c r="AK197" s="42">
        <v>21601</v>
      </c>
      <c r="AL197" s="42">
        <v>72666</v>
      </c>
      <c r="AM197" s="42">
        <v>17876</v>
      </c>
      <c r="AN197" s="42">
        <v>6608</v>
      </c>
      <c r="AO197" s="42">
        <v>20220</v>
      </c>
      <c r="AP197" s="42">
        <v>3194</v>
      </c>
      <c r="AQ197" s="42">
        <v>1051</v>
      </c>
      <c r="AR197" s="42">
        <v>1082</v>
      </c>
      <c r="AT197" s="27" t="s">
        <v>45</v>
      </c>
      <c r="AU197" s="34">
        <f>B197*100000/Y197</f>
        <v>22.383512470518014</v>
      </c>
      <c r="AV197" s="34">
        <f t="shared" ref="AV197:BK212" si="66">C197*100000/Z197</f>
        <v>31.931538780853849</v>
      </c>
      <c r="AW197" s="34">
        <f t="shared" si="66"/>
        <v>7.9516539440203564</v>
      </c>
      <c r="AX197" s="34">
        <f t="shared" si="66"/>
        <v>0</v>
      </c>
      <c r="AY197" s="34">
        <f t="shared" si="66"/>
        <v>0</v>
      </c>
      <c r="AZ197" s="34">
        <f t="shared" si="66"/>
        <v>9.9646255791938625</v>
      </c>
      <c r="BA197" s="34">
        <f t="shared" si="66"/>
        <v>37.979491074819599</v>
      </c>
      <c r="BB197" s="34">
        <f t="shared" si="66"/>
        <v>9.9715809941666258</v>
      </c>
      <c r="BC197" s="34">
        <f t="shared" si="66"/>
        <v>14.317758793490192</v>
      </c>
      <c r="BD197" s="34">
        <f t="shared" si="66"/>
        <v>18.110692552883222</v>
      </c>
      <c r="BE197" s="34">
        <f t="shared" si="66"/>
        <v>20.682134396269696</v>
      </c>
      <c r="BF197" s="34">
        <f t="shared" si="66"/>
        <v>19.792182088075212</v>
      </c>
      <c r="BG197" s="34">
        <f t="shared" si="66"/>
        <v>23.14707652423499</v>
      </c>
      <c r="BH197" s="34">
        <f t="shared" si="66"/>
        <v>27.523188286131067</v>
      </c>
      <c r="BI197" s="34">
        <f t="shared" si="66"/>
        <v>5.5940926381740885</v>
      </c>
      <c r="BJ197" s="34">
        <f t="shared" si="66"/>
        <v>45.399515738498792</v>
      </c>
      <c r="BK197" s="34">
        <f t="shared" si="66"/>
        <v>54.401582591493572</v>
      </c>
      <c r="BL197" s="34">
        <f t="shared" ref="BL197:BN212" si="67">S197*100000/AP197</f>
        <v>0</v>
      </c>
      <c r="BM197" s="34">
        <f t="shared" si="67"/>
        <v>0</v>
      </c>
      <c r="BN197" s="34">
        <f t="shared" si="67"/>
        <v>0</v>
      </c>
    </row>
    <row r="198" spans="1:66" x14ac:dyDescent="0.25">
      <c r="A198" s="20" t="s">
        <v>46</v>
      </c>
      <c r="B198" s="30">
        <f t="shared" si="65"/>
        <v>150</v>
      </c>
      <c r="C198" s="30">
        <v>35</v>
      </c>
      <c r="D198" s="30">
        <v>1</v>
      </c>
      <c r="E198" s="30">
        <v>4</v>
      </c>
      <c r="F198" s="30">
        <v>2</v>
      </c>
      <c r="G198" s="30">
        <v>6</v>
      </c>
      <c r="H198" s="30">
        <v>2</v>
      </c>
      <c r="I198" s="30">
        <v>3</v>
      </c>
      <c r="J198" s="30">
        <v>6</v>
      </c>
      <c r="K198" s="30">
        <v>19</v>
      </c>
      <c r="L198" s="30">
        <v>15</v>
      </c>
      <c r="M198" s="30">
        <v>1</v>
      </c>
      <c r="N198" s="30">
        <v>12</v>
      </c>
      <c r="O198" s="30">
        <v>20</v>
      </c>
      <c r="P198" s="30">
        <v>5</v>
      </c>
      <c r="Q198" s="30">
        <v>4</v>
      </c>
      <c r="R198" s="30">
        <v>14</v>
      </c>
      <c r="S198" s="30">
        <v>1</v>
      </c>
      <c r="T198" s="30"/>
      <c r="U198" s="30"/>
      <c r="W198" s="45"/>
      <c r="X198" s="37" t="s">
        <v>46</v>
      </c>
      <c r="Y198" s="42">
        <f t="shared" ref="Y198:Y215" si="68">SUM(Z198:AR198)</f>
        <v>1880027</v>
      </c>
      <c r="Z198" s="42">
        <v>367903</v>
      </c>
      <c r="AA198" s="42">
        <v>48338</v>
      </c>
      <c r="AB198" s="42">
        <v>29867</v>
      </c>
      <c r="AC198" s="42">
        <v>45375</v>
      </c>
      <c r="AD198" s="42">
        <v>83259</v>
      </c>
      <c r="AE198" s="42">
        <v>20887</v>
      </c>
      <c r="AF198" s="42">
        <v>79737</v>
      </c>
      <c r="AG198" s="42">
        <v>82122</v>
      </c>
      <c r="AH198" s="42">
        <v>318385</v>
      </c>
      <c r="AI198" s="42">
        <v>206400</v>
      </c>
      <c r="AJ198" s="42">
        <v>40990</v>
      </c>
      <c r="AK198" s="42">
        <v>85278</v>
      </c>
      <c r="AL198" s="42">
        <v>274587</v>
      </c>
      <c r="AM198" s="42">
        <v>69853</v>
      </c>
      <c r="AN198" s="42">
        <v>25886</v>
      </c>
      <c r="AO198" s="42">
        <v>79962</v>
      </c>
      <c r="AP198" s="42">
        <v>12493</v>
      </c>
      <c r="AQ198" s="42">
        <v>4305</v>
      </c>
      <c r="AR198" s="42">
        <v>4400</v>
      </c>
      <c r="AT198" s="27" t="s">
        <v>46</v>
      </c>
      <c r="AU198" s="34">
        <f t="shared" ref="AU198:AU216" si="69">B198*100000/Y198</f>
        <v>7.9786088178520842</v>
      </c>
      <c r="AV198" s="34">
        <f t="shared" si="66"/>
        <v>9.5133771673511767</v>
      </c>
      <c r="AW198" s="34">
        <f t="shared" si="66"/>
        <v>2.0687657743390293</v>
      </c>
      <c r="AX198" s="34">
        <f t="shared" si="66"/>
        <v>13.392707670673319</v>
      </c>
      <c r="AY198" s="34">
        <f t="shared" si="66"/>
        <v>4.4077134986225897</v>
      </c>
      <c r="AZ198" s="34">
        <f t="shared" si="66"/>
        <v>7.206428133895435</v>
      </c>
      <c r="BA198" s="34">
        <f t="shared" si="66"/>
        <v>9.5753339397711503</v>
      </c>
      <c r="BB198" s="34">
        <f t="shared" si="66"/>
        <v>3.7623687873885396</v>
      </c>
      <c r="BC198" s="34">
        <f t="shared" si="66"/>
        <v>7.3062029663184047</v>
      </c>
      <c r="BD198" s="34">
        <f t="shared" si="66"/>
        <v>5.9676178211913253</v>
      </c>
      <c r="BE198" s="34">
        <f t="shared" si="66"/>
        <v>7.2674418604651159</v>
      </c>
      <c r="BF198" s="34">
        <f t="shared" si="66"/>
        <v>2.4396194193705782</v>
      </c>
      <c r="BG198" s="34">
        <f t="shared" si="66"/>
        <v>14.071624569056498</v>
      </c>
      <c r="BH198" s="34">
        <f t="shared" si="66"/>
        <v>7.2836660147785581</v>
      </c>
      <c r="BI198" s="34">
        <f t="shared" si="66"/>
        <v>7.1578887091463503</v>
      </c>
      <c r="BJ198" s="34">
        <f t="shared" si="66"/>
        <v>15.452368075407556</v>
      </c>
      <c r="BK198" s="34">
        <f t="shared" si="66"/>
        <v>17.508316450313899</v>
      </c>
      <c r="BL198" s="34">
        <f t="shared" si="67"/>
        <v>8.0044825102057153</v>
      </c>
      <c r="BM198" s="34">
        <f t="shared" si="67"/>
        <v>0</v>
      </c>
      <c r="BN198" s="34">
        <f t="shared" si="67"/>
        <v>0</v>
      </c>
    </row>
    <row r="199" spans="1:66" x14ac:dyDescent="0.25">
      <c r="A199" s="20" t="s">
        <v>47</v>
      </c>
      <c r="B199" s="30">
        <f t="shared" si="65"/>
        <v>47</v>
      </c>
      <c r="C199" s="30">
        <v>8</v>
      </c>
      <c r="D199" s="30">
        <v>1</v>
      </c>
      <c r="E199" s="30">
        <v>1</v>
      </c>
      <c r="F199" s="30">
        <v>3</v>
      </c>
      <c r="G199" s="30">
        <v>1</v>
      </c>
      <c r="H199" s="30">
        <v>3</v>
      </c>
      <c r="I199" s="30">
        <v>1</v>
      </c>
      <c r="J199" s="30"/>
      <c r="K199" s="30">
        <v>8</v>
      </c>
      <c r="L199" s="30">
        <v>5</v>
      </c>
      <c r="M199" s="30"/>
      <c r="N199" s="30">
        <v>3</v>
      </c>
      <c r="O199" s="30">
        <v>2</v>
      </c>
      <c r="P199" s="30">
        <v>2</v>
      </c>
      <c r="Q199" s="30">
        <v>1</v>
      </c>
      <c r="R199" s="30">
        <v>8</v>
      </c>
      <c r="S199" s="30"/>
      <c r="T199" s="30"/>
      <c r="U199" s="30"/>
      <c r="W199" s="45"/>
      <c r="X199" s="37" t="s">
        <v>47</v>
      </c>
      <c r="Y199" s="42">
        <f t="shared" si="68"/>
        <v>2147007</v>
      </c>
      <c r="Z199" s="42">
        <v>431508</v>
      </c>
      <c r="AA199" s="42">
        <v>56292</v>
      </c>
      <c r="AB199" s="42">
        <v>35304</v>
      </c>
      <c r="AC199" s="42">
        <v>50978</v>
      </c>
      <c r="AD199" s="42">
        <v>102279</v>
      </c>
      <c r="AE199" s="42">
        <v>22982</v>
      </c>
      <c r="AF199" s="42">
        <v>96707</v>
      </c>
      <c r="AG199" s="42">
        <v>100578</v>
      </c>
      <c r="AH199" s="42">
        <v>344926</v>
      </c>
      <c r="AI199" s="42">
        <v>233909</v>
      </c>
      <c r="AJ199" s="42">
        <v>52848</v>
      </c>
      <c r="AK199" s="42">
        <v>101532</v>
      </c>
      <c r="AL199" s="42">
        <v>294132</v>
      </c>
      <c r="AM199" s="42">
        <v>78957</v>
      </c>
      <c r="AN199" s="42">
        <v>29799</v>
      </c>
      <c r="AO199" s="42">
        <v>90097</v>
      </c>
      <c r="AP199" s="42">
        <v>14018</v>
      </c>
      <c r="AQ199" s="42">
        <v>4961</v>
      </c>
      <c r="AR199" s="42">
        <v>5200</v>
      </c>
      <c r="AT199" s="27" t="s">
        <v>47</v>
      </c>
      <c r="AU199" s="34">
        <f t="shared" si="69"/>
        <v>2.189093934020709</v>
      </c>
      <c r="AV199" s="34">
        <f t="shared" si="66"/>
        <v>1.8539633100660937</v>
      </c>
      <c r="AW199" s="34">
        <f t="shared" si="66"/>
        <v>1.7764513607617423</v>
      </c>
      <c r="AX199" s="34">
        <f t="shared" si="66"/>
        <v>2.8325402220711533</v>
      </c>
      <c r="AY199" s="34">
        <f t="shared" si="66"/>
        <v>5.8848915218329472</v>
      </c>
      <c r="AZ199" s="34">
        <f t="shared" si="66"/>
        <v>0.9777178110853646</v>
      </c>
      <c r="BA199" s="34">
        <f t="shared" si="66"/>
        <v>13.053694195457314</v>
      </c>
      <c r="BB199" s="34">
        <f t="shared" si="66"/>
        <v>1.0340513096259836</v>
      </c>
      <c r="BC199" s="34">
        <f t="shared" si="66"/>
        <v>0</v>
      </c>
      <c r="BD199" s="34">
        <f t="shared" si="66"/>
        <v>2.3193380609174143</v>
      </c>
      <c r="BE199" s="34">
        <f t="shared" si="66"/>
        <v>2.1375834191929339</v>
      </c>
      <c r="BF199" s="34">
        <f t="shared" si="66"/>
        <v>0</v>
      </c>
      <c r="BG199" s="34">
        <f t="shared" si="66"/>
        <v>2.95473348303983</v>
      </c>
      <c r="BH199" s="34">
        <f t="shared" si="66"/>
        <v>0.67996681761930022</v>
      </c>
      <c r="BI199" s="34">
        <f t="shared" si="66"/>
        <v>2.5330243043682006</v>
      </c>
      <c r="BJ199" s="34">
        <f t="shared" si="66"/>
        <v>3.3558173093056816</v>
      </c>
      <c r="BK199" s="34">
        <f t="shared" si="66"/>
        <v>8.879318956236057</v>
      </c>
      <c r="BL199" s="34">
        <f t="shared" si="67"/>
        <v>0</v>
      </c>
      <c r="BM199" s="34">
        <f t="shared" si="67"/>
        <v>0</v>
      </c>
      <c r="BN199" s="34">
        <f t="shared" si="67"/>
        <v>0</v>
      </c>
    </row>
    <row r="200" spans="1:66" x14ac:dyDescent="0.25">
      <c r="A200" s="20" t="s">
        <v>10</v>
      </c>
      <c r="B200" s="30">
        <f t="shared" si="65"/>
        <v>22</v>
      </c>
      <c r="C200" s="30">
        <v>4</v>
      </c>
      <c r="D200" s="30"/>
      <c r="E200" s="30"/>
      <c r="F200" s="30"/>
      <c r="G200" s="30">
        <v>1</v>
      </c>
      <c r="H200" s="30">
        <v>1</v>
      </c>
      <c r="I200" s="30">
        <v>1</v>
      </c>
      <c r="J200" s="30">
        <v>1</v>
      </c>
      <c r="K200" s="30">
        <v>3</v>
      </c>
      <c r="L200" s="30">
        <v>2</v>
      </c>
      <c r="M200" s="30"/>
      <c r="N200" s="30">
        <v>1</v>
      </c>
      <c r="O200" s="30">
        <v>2</v>
      </c>
      <c r="P200" s="30"/>
      <c r="Q200" s="30">
        <v>2</v>
      </c>
      <c r="R200" s="30">
        <v>4</v>
      </c>
      <c r="S200" s="30"/>
      <c r="T200" s="30"/>
      <c r="U200" s="30"/>
      <c r="W200" s="45"/>
      <c r="X200" s="37" t="s">
        <v>10</v>
      </c>
      <c r="Y200" s="42">
        <f t="shared" si="68"/>
        <v>2086603</v>
      </c>
      <c r="Z200" s="42">
        <v>435667</v>
      </c>
      <c r="AA200" s="42">
        <v>55183</v>
      </c>
      <c r="AB200" s="42">
        <v>35668</v>
      </c>
      <c r="AC200" s="42">
        <v>47885</v>
      </c>
      <c r="AD200" s="42">
        <v>98316</v>
      </c>
      <c r="AE200" s="42">
        <v>22296</v>
      </c>
      <c r="AF200" s="42">
        <v>100676</v>
      </c>
      <c r="AG200" s="42">
        <v>103275</v>
      </c>
      <c r="AH200" s="42">
        <v>317173</v>
      </c>
      <c r="AI200" s="42">
        <v>226051</v>
      </c>
      <c r="AJ200" s="42">
        <v>57516</v>
      </c>
      <c r="AK200" s="42">
        <v>105404</v>
      </c>
      <c r="AL200" s="42">
        <v>272422</v>
      </c>
      <c r="AM200" s="42">
        <v>75759</v>
      </c>
      <c r="AN200" s="42">
        <v>27574</v>
      </c>
      <c r="AO200" s="42">
        <v>82383</v>
      </c>
      <c r="AP200" s="42">
        <v>13377</v>
      </c>
      <c r="AQ200" s="42">
        <v>4875</v>
      </c>
      <c r="AR200" s="42">
        <v>5103</v>
      </c>
      <c r="AT200" s="28" t="s">
        <v>10</v>
      </c>
      <c r="AU200" s="34">
        <f t="shared" si="69"/>
        <v>1.0543452683620218</v>
      </c>
      <c r="AV200" s="34">
        <f t="shared" si="66"/>
        <v>0.91813242683058394</v>
      </c>
      <c r="AW200" s="34">
        <f t="shared" si="66"/>
        <v>0</v>
      </c>
      <c r="AX200" s="34">
        <f t="shared" si="66"/>
        <v>0</v>
      </c>
      <c r="AY200" s="34">
        <f t="shared" si="66"/>
        <v>0</v>
      </c>
      <c r="AZ200" s="34">
        <f t="shared" si="66"/>
        <v>1.0171284429797796</v>
      </c>
      <c r="BA200" s="34">
        <f t="shared" si="66"/>
        <v>4.4851094366702551</v>
      </c>
      <c r="BB200" s="34">
        <f t="shared" si="66"/>
        <v>0.99328539075847277</v>
      </c>
      <c r="BC200" s="34">
        <f t="shared" si="66"/>
        <v>0.96828854998789637</v>
      </c>
      <c r="BD200" s="34">
        <f t="shared" si="66"/>
        <v>0.9458560470153512</v>
      </c>
      <c r="BE200" s="34">
        <f t="shared" si="66"/>
        <v>0.88475609486354845</v>
      </c>
      <c r="BF200" s="34">
        <f t="shared" si="66"/>
        <v>0</v>
      </c>
      <c r="BG200" s="34">
        <f t="shared" si="66"/>
        <v>0.94873059845926155</v>
      </c>
      <c r="BH200" s="34">
        <f t="shared" si="66"/>
        <v>0.73415509760592024</v>
      </c>
      <c r="BI200" s="34">
        <f t="shared" si="66"/>
        <v>0</v>
      </c>
      <c r="BJ200" s="34">
        <f t="shared" si="66"/>
        <v>7.2532095452237613</v>
      </c>
      <c r="BK200" s="34">
        <f t="shared" si="66"/>
        <v>4.8553706468567546</v>
      </c>
      <c r="BL200" s="34">
        <f t="shared" si="67"/>
        <v>0</v>
      </c>
      <c r="BM200" s="34">
        <f t="shared" si="67"/>
        <v>0</v>
      </c>
      <c r="BN200" s="34">
        <f t="shared" si="67"/>
        <v>0</v>
      </c>
    </row>
    <row r="201" spans="1:66" x14ac:dyDescent="0.25">
      <c r="A201" s="20" t="s">
        <v>11</v>
      </c>
      <c r="B201" s="30">
        <f t="shared" si="65"/>
        <v>47</v>
      </c>
      <c r="C201" s="30">
        <v>8</v>
      </c>
      <c r="D201" s="30"/>
      <c r="E201" s="30">
        <v>1</v>
      </c>
      <c r="F201" s="30"/>
      <c r="G201" s="30"/>
      <c r="H201" s="30">
        <v>2</v>
      </c>
      <c r="I201" s="30">
        <v>3</v>
      </c>
      <c r="J201" s="30"/>
      <c r="K201" s="30">
        <v>4</v>
      </c>
      <c r="L201" s="30">
        <v>1</v>
      </c>
      <c r="M201" s="30"/>
      <c r="N201" s="30">
        <v>5</v>
      </c>
      <c r="O201" s="30">
        <v>9</v>
      </c>
      <c r="P201" s="30">
        <v>2</v>
      </c>
      <c r="Q201" s="30">
        <v>10</v>
      </c>
      <c r="R201" s="30">
        <v>2</v>
      </c>
      <c r="S201" s="30"/>
      <c r="T201" s="30"/>
      <c r="U201" s="30"/>
      <c r="W201" s="45"/>
      <c r="X201" s="37" t="s">
        <v>11</v>
      </c>
      <c r="Y201" s="42">
        <f t="shared" si="68"/>
        <v>2313112</v>
      </c>
      <c r="Z201" s="42">
        <v>487520</v>
      </c>
      <c r="AA201" s="42">
        <v>60434</v>
      </c>
      <c r="AB201" s="42">
        <v>42733</v>
      </c>
      <c r="AC201" s="42">
        <v>52152</v>
      </c>
      <c r="AD201" s="42">
        <v>110112</v>
      </c>
      <c r="AE201" s="42">
        <v>26005</v>
      </c>
      <c r="AF201" s="42">
        <v>117469</v>
      </c>
      <c r="AG201" s="42">
        <v>115840</v>
      </c>
      <c r="AH201" s="42">
        <v>337321</v>
      </c>
      <c r="AI201" s="42">
        <v>248393</v>
      </c>
      <c r="AJ201" s="42">
        <v>66938</v>
      </c>
      <c r="AK201" s="42">
        <v>125791</v>
      </c>
      <c r="AL201" s="42">
        <v>297549</v>
      </c>
      <c r="AM201" s="42">
        <v>81993</v>
      </c>
      <c r="AN201" s="42">
        <v>28611</v>
      </c>
      <c r="AO201" s="42">
        <v>89371</v>
      </c>
      <c r="AP201" s="42">
        <v>14983</v>
      </c>
      <c r="AQ201" s="42">
        <v>5032</v>
      </c>
      <c r="AR201" s="42">
        <v>4865</v>
      </c>
      <c r="AT201" s="27" t="s">
        <v>11</v>
      </c>
      <c r="AU201" s="34">
        <f t="shared" si="69"/>
        <v>2.0318946942474034</v>
      </c>
      <c r="AV201" s="34">
        <f t="shared" si="66"/>
        <v>1.6409583196586808</v>
      </c>
      <c r="AW201" s="34">
        <f t="shared" si="66"/>
        <v>0</v>
      </c>
      <c r="AX201" s="34">
        <f t="shared" si="66"/>
        <v>2.340111857346781</v>
      </c>
      <c r="AY201" s="34">
        <f t="shared" si="66"/>
        <v>0</v>
      </c>
      <c r="AZ201" s="34">
        <f t="shared" si="66"/>
        <v>0</v>
      </c>
      <c r="BA201" s="34">
        <f t="shared" si="66"/>
        <v>7.6908286867910016</v>
      </c>
      <c r="BB201" s="34">
        <f t="shared" si="66"/>
        <v>2.5538652750938544</v>
      </c>
      <c r="BC201" s="34">
        <f t="shared" si="66"/>
        <v>0</v>
      </c>
      <c r="BD201" s="34">
        <f t="shared" si="66"/>
        <v>1.1858141058516962</v>
      </c>
      <c r="BE201" s="34">
        <f t="shared" si="66"/>
        <v>0.40258783460081404</v>
      </c>
      <c r="BF201" s="34">
        <f t="shared" si="66"/>
        <v>0</v>
      </c>
      <c r="BG201" s="34">
        <f t="shared" si="66"/>
        <v>3.9748471671264238</v>
      </c>
      <c r="BH201" s="34">
        <f t="shared" si="66"/>
        <v>3.0247118961918877</v>
      </c>
      <c r="BI201" s="34">
        <f t="shared" si="66"/>
        <v>2.4392326174185599</v>
      </c>
      <c r="BJ201" s="34">
        <f t="shared" si="66"/>
        <v>34.951592045017648</v>
      </c>
      <c r="BK201" s="34">
        <f t="shared" si="66"/>
        <v>2.2378623938414028</v>
      </c>
      <c r="BL201" s="34">
        <f t="shared" si="67"/>
        <v>0</v>
      </c>
      <c r="BM201" s="34">
        <f t="shared" si="67"/>
        <v>0</v>
      </c>
      <c r="BN201" s="34">
        <f t="shared" si="67"/>
        <v>0</v>
      </c>
    </row>
    <row r="202" spans="1:66" x14ac:dyDescent="0.25">
      <c r="A202" s="20" t="s">
        <v>12</v>
      </c>
      <c r="B202" s="30">
        <f t="shared" si="65"/>
        <v>20</v>
      </c>
      <c r="C202" s="30">
        <v>3</v>
      </c>
      <c r="D202" s="30"/>
      <c r="E202" s="30">
        <v>2</v>
      </c>
      <c r="F202" s="30">
        <v>1</v>
      </c>
      <c r="G202" s="30">
        <v>1</v>
      </c>
      <c r="H202" s="30">
        <v>1</v>
      </c>
      <c r="I202" s="30">
        <v>1</v>
      </c>
      <c r="J202" s="30"/>
      <c r="K202" s="30">
        <v>2</v>
      </c>
      <c r="L202" s="30">
        <v>4</v>
      </c>
      <c r="M202" s="30"/>
      <c r="N202" s="30"/>
      <c r="O202" s="30">
        <v>3</v>
      </c>
      <c r="P202" s="30">
        <v>1</v>
      </c>
      <c r="Q202" s="30">
        <v>1</v>
      </c>
      <c r="R202" s="30"/>
      <c r="S202" s="30"/>
      <c r="T202" s="30"/>
      <c r="U202" s="30"/>
      <c r="W202" s="45"/>
      <c r="X202" s="37" t="s">
        <v>12</v>
      </c>
      <c r="Y202" s="42">
        <f t="shared" si="68"/>
        <v>2833199</v>
      </c>
      <c r="Z202" s="42">
        <v>553603</v>
      </c>
      <c r="AA202" s="42">
        <v>75581</v>
      </c>
      <c r="AB202" s="42">
        <v>58110</v>
      </c>
      <c r="AC202" s="42">
        <v>66424</v>
      </c>
      <c r="AD202" s="42">
        <v>130735</v>
      </c>
      <c r="AE202" s="42">
        <v>33445</v>
      </c>
      <c r="AF202" s="42">
        <v>146323</v>
      </c>
      <c r="AG202" s="42">
        <v>133572</v>
      </c>
      <c r="AH202" s="42">
        <v>430409</v>
      </c>
      <c r="AI202" s="42">
        <v>304403</v>
      </c>
      <c r="AJ202" s="42">
        <v>71653</v>
      </c>
      <c r="AK202" s="42">
        <v>157125</v>
      </c>
      <c r="AL202" s="42">
        <v>393169</v>
      </c>
      <c r="AM202" s="42">
        <v>98052</v>
      </c>
      <c r="AN202" s="42">
        <v>34833</v>
      </c>
      <c r="AO202" s="42">
        <v>116108</v>
      </c>
      <c r="AP202" s="42">
        <v>18706</v>
      </c>
      <c r="AQ202" s="42">
        <v>5673</v>
      </c>
      <c r="AR202" s="42">
        <v>5275</v>
      </c>
      <c r="AT202" s="27" t="s">
        <v>12</v>
      </c>
      <c r="AU202" s="34">
        <f t="shared" si="69"/>
        <v>0.70591582165601496</v>
      </c>
      <c r="AV202" s="34">
        <f t="shared" si="66"/>
        <v>0.54190457782923862</v>
      </c>
      <c r="AW202" s="34">
        <f t="shared" si="66"/>
        <v>0</v>
      </c>
      <c r="AX202" s="34">
        <f t="shared" si="66"/>
        <v>3.4417484081913612</v>
      </c>
      <c r="AY202" s="34">
        <f t="shared" si="66"/>
        <v>1.5054799470071059</v>
      </c>
      <c r="AZ202" s="34">
        <f t="shared" si="66"/>
        <v>0.76490610777527057</v>
      </c>
      <c r="BA202" s="34">
        <f t="shared" si="66"/>
        <v>2.989983555090447</v>
      </c>
      <c r="BB202" s="34">
        <f t="shared" si="66"/>
        <v>0.6834195581009137</v>
      </c>
      <c r="BC202" s="34">
        <f t="shared" si="66"/>
        <v>0</v>
      </c>
      <c r="BD202" s="34">
        <f t="shared" si="66"/>
        <v>0.4646742981675569</v>
      </c>
      <c r="BE202" s="34">
        <f t="shared" si="66"/>
        <v>1.3140474962467519</v>
      </c>
      <c r="BF202" s="34">
        <f t="shared" si="66"/>
        <v>0</v>
      </c>
      <c r="BG202" s="34">
        <f t="shared" si="66"/>
        <v>0</v>
      </c>
      <c r="BH202" s="34">
        <f t="shared" si="66"/>
        <v>0.76303065602832365</v>
      </c>
      <c r="BI202" s="34">
        <f t="shared" si="66"/>
        <v>1.0198670093419817</v>
      </c>
      <c r="BJ202" s="34">
        <f t="shared" si="66"/>
        <v>2.8708408692906153</v>
      </c>
      <c r="BK202" s="34">
        <f t="shared" si="66"/>
        <v>0</v>
      </c>
      <c r="BL202" s="34">
        <f t="shared" si="67"/>
        <v>0</v>
      </c>
      <c r="BM202" s="34">
        <f t="shared" si="67"/>
        <v>0</v>
      </c>
      <c r="BN202" s="34">
        <f t="shared" si="67"/>
        <v>0</v>
      </c>
    </row>
    <row r="203" spans="1:66" x14ac:dyDescent="0.25">
      <c r="A203" s="20" t="s">
        <v>13</v>
      </c>
      <c r="B203" s="30">
        <f t="shared" si="65"/>
        <v>12</v>
      </c>
      <c r="C203" s="30">
        <v>2</v>
      </c>
      <c r="D203" s="30"/>
      <c r="E203" s="30">
        <v>2</v>
      </c>
      <c r="F203" s="30"/>
      <c r="G203" s="30"/>
      <c r="H203" s="30"/>
      <c r="I203" s="30">
        <v>2</v>
      </c>
      <c r="J203" s="30"/>
      <c r="K203" s="30">
        <v>2</v>
      </c>
      <c r="L203" s="30">
        <v>1</v>
      </c>
      <c r="M203" s="30"/>
      <c r="N203" s="30"/>
      <c r="O203" s="30">
        <v>1</v>
      </c>
      <c r="P203" s="30"/>
      <c r="Q203" s="30"/>
      <c r="R203" s="30">
        <v>2</v>
      </c>
      <c r="S203" s="30"/>
      <c r="T203" s="30"/>
      <c r="U203" s="30"/>
      <c r="W203" s="45"/>
      <c r="X203" s="37" t="s">
        <v>13</v>
      </c>
      <c r="Y203" s="42">
        <f t="shared" si="68"/>
        <v>3707703</v>
      </c>
      <c r="Z203" s="42">
        <v>667194</v>
      </c>
      <c r="AA203" s="42">
        <v>99755</v>
      </c>
      <c r="AB203" s="42">
        <v>76768</v>
      </c>
      <c r="AC203" s="42">
        <v>92466</v>
      </c>
      <c r="AD203" s="42">
        <v>171256</v>
      </c>
      <c r="AE203" s="42">
        <v>44832</v>
      </c>
      <c r="AF203" s="42">
        <v>178586</v>
      </c>
      <c r="AG203" s="42">
        <v>160292</v>
      </c>
      <c r="AH203" s="42">
        <v>609027</v>
      </c>
      <c r="AI203" s="42">
        <v>410343</v>
      </c>
      <c r="AJ203" s="42">
        <v>77831</v>
      </c>
      <c r="AK203" s="42">
        <v>207837</v>
      </c>
      <c r="AL203" s="42">
        <v>538834</v>
      </c>
      <c r="AM203" s="42">
        <v>130004</v>
      </c>
      <c r="AN203" s="42">
        <v>46892</v>
      </c>
      <c r="AO203" s="42">
        <v>158745</v>
      </c>
      <c r="AP203" s="42">
        <v>25062</v>
      </c>
      <c r="AQ203" s="42">
        <v>6163</v>
      </c>
      <c r="AR203" s="42">
        <v>5816</v>
      </c>
      <c r="AT203" s="27" t="s">
        <v>13</v>
      </c>
      <c r="AU203" s="34">
        <f t="shared" si="69"/>
        <v>0.32365051893315078</v>
      </c>
      <c r="AV203" s="34">
        <f t="shared" si="66"/>
        <v>0.29976288755594327</v>
      </c>
      <c r="AW203" s="34">
        <f t="shared" si="66"/>
        <v>0</v>
      </c>
      <c r="AX203" s="34">
        <f t="shared" si="66"/>
        <v>2.6052521884118383</v>
      </c>
      <c r="AY203" s="34">
        <f t="shared" si="66"/>
        <v>0</v>
      </c>
      <c r="AZ203" s="34">
        <f t="shared" si="66"/>
        <v>0</v>
      </c>
      <c r="BA203" s="34">
        <f t="shared" si="66"/>
        <v>0</v>
      </c>
      <c r="BB203" s="34">
        <f t="shared" si="66"/>
        <v>1.1199086154569786</v>
      </c>
      <c r="BC203" s="34">
        <f t="shared" si="66"/>
        <v>0</v>
      </c>
      <c r="BD203" s="34">
        <f t="shared" si="66"/>
        <v>0.32839266567820474</v>
      </c>
      <c r="BE203" s="34">
        <f t="shared" si="66"/>
        <v>0.2436985643717573</v>
      </c>
      <c r="BF203" s="34">
        <f t="shared" si="66"/>
        <v>0</v>
      </c>
      <c r="BG203" s="34">
        <f t="shared" si="66"/>
        <v>0</v>
      </c>
      <c r="BH203" s="34">
        <f t="shared" si="66"/>
        <v>0.18558591328683788</v>
      </c>
      <c r="BI203" s="34">
        <f t="shared" si="66"/>
        <v>0</v>
      </c>
      <c r="BJ203" s="34">
        <f t="shared" si="66"/>
        <v>0</v>
      </c>
      <c r="BK203" s="34">
        <f t="shared" si="66"/>
        <v>1.2598822010142052</v>
      </c>
      <c r="BL203" s="34">
        <f t="shared" si="67"/>
        <v>0</v>
      </c>
      <c r="BM203" s="34">
        <f t="shared" si="67"/>
        <v>0</v>
      </c>
      <c r="BN203" s="34">
        <f t="shared" si="67"/>
        <v>0</v>
      </c>
    </row>
    <row r="204" spans="1:66" x14ac:dyDescent="0.25">
      <c r="A204" s="20" t="s">
        <v>14</v>
      </c>
      <c r="B204" s="30">
        <f t="shared" si="65"/>
        <v>11</v>
      </c>
      <c r="C204" s="30">
        <v>1</v>
      </c>
      <c r="D204" s="30"/>
      <c r="E204" s="30"/>
      <c r="F204" s="30">
        <v>1</v>
      </c>
      <c r="G204" s="30">
        <v>1</v>
      </c>
      <c r="H204" s="30">
        <v>1</v>
      </c>
      <c r="I204" s="30"/>
      <c r="J204" s="30"/>
      <c r="K204" s="30">
        <v>1</v>
      </c>
      <c r="L204" s="30"/>
      <c r="M204" s="30"/>
      <c r="N204" s="30"/>
      <c r="O204" s="30">
        <v>1</v>
      </c>
      <c r="P204" s="30">
        <v>1</v>
      </c>
      <c r="Q204" s="30">
        <v>3</v>
      </c>
      <c r="R204" s="30">
        <v>1</v>
      </c>
      <c r="S204" s="30"/>
      <c r="T204" s="30"/>
      <c r="U204" s="30"/>
      <c r="W204" s="45"/>
      <c r="X204" s="37" t="s">
        <v>14</v>
      </c>
      <c r="Y204" s="42">
        <f t="shared" si="68"/>
        <v>4043692</v>
      </c>
      <c r="Z204" s="42">
        <v>695826</v>
      </c>
      <c r="AA204" s="42">
        <v>110639</v>
      </c>
      <c r="AB204" s="42">
        <v>85107</v>
      </c>
      <c r="AC204" s="42">
        <v>100793</v>
      </c>
      <c r="AD204" s="42">
        <v>188794</v>
      </c>
      <c r="AE204" s="42">
        <v>48933</v>
      </c>
      <c r="AF204" s="42">
        <v>190600</v>
      </c>
      <c r="AG204" s="42">
        <v>168322</v>
      </c>
      <c r="AH204" s="42">
        <v>688009</v>
      </c>
      <c r="AI204" s="42">
        <v>442577</v>
      </c>
      <c r="AJ204" s="42">
        <v>79944</v>
      </c>
      <c r="AK204" s="42">
        <v>222540</v>
      </c>
      <c r="AL204" s="42">
        <v>611384</v>
      </c>
      <c r="AM204" s="42">
        <v>133350</v>
      </c>
      <c r="AN204" s="42">
        <v>53608</v>
      </c>
      <c r="AO204" s="42">
        <v>184112</v>
      </c>
      <c r="AP204" s="42">
        <v>27535</v>
      </c>
      <c r="AQ204" s="42">
        <v>6152</v>
      </c>
      <c r="AR204" s="42">
        <v>5467</v>
      </c>
      <c r="AT204" s="27" t="s">
        <v>14</v>
      </c>
      <c r="AU204" s="34">
        <f t="shared" si="69"/>
        <v>0.27202863126073895</v>
      </c>
      <c r="AV204" s="34">
        <f t="shared" si="66"/>
        <v>0.1437140894419007</v>
      </c>
      <c r="AW204" s="34">
        <f t="shared" si="66"/>
        <v>0</v>
      </c>
      <c r="AX204" s="34">
        <f t="shared" si="66"/>
        <v>0</v>
      </c>
      <c r="AY204" s="34">
        <f t="shared" si="66"/>
        <v>0.99213239014614107</v>
      </c>
      <c r="AZ204" s="34">
        <f t="shared" si="66"/>
        <v>0.52967784993167155</v>
      </c>
      <c r="BA204" s="34">
        <f t="shared" si="66"/>
        <v>2.0436106512987147</v>
      </c>
      <c r="BB204" s="34">
        <f t="shared" si="66"/>
        <v>0</v>
      </c>
      <c r="BC204" s="34">
        <f t="shared" si="66"/>
        <v>0</v>
      </c>
      <c r="BD204" s="34">
        <f t="shared" si="66"/>
        <v>0.14534693586857148</v>
      </c>
      <c r="BE204" s="34">
        <f t="shared" si="66"/>
        <v>0</v>
      </c>
      <c r="BF204" s="34">
        <f t="shared" si="66"/>
        <v>0</v>
      </c>
      <c r="BG204" s="34">
        <f t="shared" si="66"/>
        <v>0</v>
      </c>
      <c r="BH204" s="34">
        <f t="shared" si="66"/>
        <v>0.16356332517697553</v>
      </c>
      <c r="BI204" s="34">
        <f t="shared" si="66"/>
        <v>0.74990626171728536</v>
      </c>
      <c r="BJ204" s="34">
        <f t="shared" si="66"/>
        <v>5.5961796746754215</v>
      </c>
      <c r="BK204" s="34">
        <f t="shared" si="66"/>
        <v>0.54314764925697401</v>
      </c>
      <c r="BL204" s="34">
        <f t="shared" si="67"/>
        <v>0</v>
      </c>
      <c r="BM204" s="34">
        <f t="shared" si="67"/>
        <v>0</v>
      </c>
      <c r="BN204" s="34">
        <f t="shared" si="67"/>
        <v>0</v>
      </c>
    </row>
    <row r="205" spans="1:66" x14ac:dyDescent="0.25">
      <c r="A205" s="20" t="s">
        <v>15</v>
      </c>
      <c r="B205" s="30">
        <f t="shared" si="65"/>
        <v>10</v>
      </c>
      <c r="C205" s="30"/>
      <c r="D205" s="30"/>
      <c r="E205" s="30">
        <v>1</v>
      </c>
      <c r="F205" s="30"/>
      <c r="G205" s="30">
        <v>1</v>
      </c>
      <c r="H205" s="30">
        <v>1</v>
      </c>
      <c r="I205" s="30"/>
      <c r="J205" s="30">
        <v>1</v>
      </c>
      <c r="K205" s="30">
        <v>1</v>
      </c>
      <c r="L205" s="30">
        <v>2</v>
      </c>
      <c r="M205" s="30"/>
      <c r="N205" s="30"/>
      <c r="O205" s="30">
        <v>1</v>
      </c>
      <c r="P205" s="30">
        <v>1</v>
      </c>
      <c r="Q205" s="30"/>
      <c r="R205" s="30">
        <v>1</v>
      </c>
      <c r="S205" s="30"/>
      <c r="T205" s="30"/>
      <c r="U205" s="30"/>
      <c r="W205" s="45"/>
      <c r="X205" s="37" t="s">
        <v>15</v>
      </c>
      <c r="Y205" s="42">
        <f t="shared" si="68"/>
        <v>3811570</v>
      </c>
      <c r="Z205" s="42">
        <v>669925</v>
      </c>
      <c r="AA205" s="42">
        <v>105771</v>
      </c>
      <c r="AB205" s="42">
        <v>80418</v>
      </c>
      <c r="AC205" s="42">
        <v>92089</v>
      </c>
      <c r="AD205" s="42">
        <v>185883</v>
      </c>
      <c r="AE205" s="42">
        <v>46272</v>
      </c>
      <c r="AF205" s="42">
        <v>190704</v>
      </c>
      <c r="AG205" s="42">
        <v>163244</v>
      </c>
      <c r="AH205" s="42">
        <v>623392</v>
      </c>
      <c r="AI205" s="42">
        <v>412795</v>
      </c>
      <c r="AJ205" s="42">
        <v>82679</v>
      </c>
      <c r="AK205" s="42">
        <v>211796</v>
      </c>
      <c r="AL205" s="42">
        <v>559686</v>
      </c>
      <c r="AM205" s="42">
        <v>122192</v>
      </c>
      <c r="AN205" s="42">
        <v>51504</v>
      </c>
      <c r="AO205" s="42">
        <v>176060</v>
      </c>
      <c r="AP205" s="42">
        <v>25957</v>
      </c>
      <c r="AQ205" s="42">
        <v>5775</v>
      </c>
      <c r="AR205" s="42">
        <v>5428</v>
      </c>
      <c r="AT205" s="27" t="s">
        <v>15</v>
      </c>
      <c r="AU205" s="34">
        <f t="shared" si="69"/>
        <v>0.26235908037895145</v>
      </c>
      <c r="AV205" s="34">
        <f t="shared" si="66"/>
        <v>0</v>
      </c>
      <c r="AW205" s="34">
        <f t="shared" si="66"/>
        <v>0</v>
      </c>
      <c r="AX205" s="34">
        <f t="shared" si="66"/>
        <v>1.2435026984008555</v>
      </c>
      <c r="AY205" s="34">
        <f t="shared" si="66"/>
        <v>0</v>
      </c>
      <c r="AZ205" s="34">
        <f t="shared" si="66"/>
        <v>0.53797281085413939</v>
      </c>
      <c r="BA205" s="34">
        <f t="shared" si="66"/>
        <v>2.1611341632088519</v>
      </c>
      <c r="BB205" s="34">
        <f t="shared" si="66"/>
        <v>0</v>
      </c>
      <c r="BC205" s="34">
        <f t="shared" si="66"/>
        <v>0.61257994168238961</v>
      </c>
      <c r="BD205" s="34">
        <f t="shared" si="66"/>
        <v>0.16041270981982444</v>
      </c>
      <c r="BE205" s="34">
        <f t="shared" si="66"/>
        <v>0.4845019925144442</v>
      </c>
      <c r="BF205" s="34">
        <f t="shared" si="66"/>
        <v>0</v>
      </c>
      <c r="BG205" s="34">
        <f t="shared" si="66"/>
        <v>0</v>
      </c>
      <c r="BH205" s="34">
        <f t="shared" si="66"/>
        <v>0.17867161229689504</v>
      </c>
      <c r="BI205" s="34">
        <f t="shared" si="66"/>
        <v>0.81838418227052512</v>
      </c>
      <c r="BJ205" s="34">
        <f t="shared" si="66"/>
        <v>0</v>
      </c>
      <c r="BK205" s="34">
        <f t="shared" si="66"/>
        <v>0.56798818584573441</v>
      </c>
      <c r="BL205" s="34">
        <f t="shared" si="67"/>
        <v>0</v>
      </c>
      <c r="BM205" s="34">
        <f t="shared" si="67"/>
        <v>0</v>
      </c>
      <c r="BN205" s="34">
        <f t="shared" si="67"/>
        <v>0</v>
      </c>
    </row>
    <row r="206" spans="1:66" x14ac:dyDescent="0.25">
      <c r="A206" s="20" t="s">
        <v>16</v>
      </c>
      <c r="B206" s="30">
        <f t="shared" si="65"/>
        <v>8</v>
      </c>
      <c r="C206" s="30">
        <v>3</v>
      </c>
      <c r="D206" s="30"/>
      <c r="E206" s="30"/>
      <c r="F206" s="30">
        <v>1</v>
      </c>
      <c r="G206" s="30"/>
      <c r="H206" s="30"/>
      <c r="I206" s="30"/>
      <c r="J206" s="30"/>
      <c r="K206" s="30">
        <v>1</v>
      </c>
      <c r="L206" s="30">
        <v>2</v>
      </c>
      <c r="M206" s="30"/>
      <c r="N206" s="30"/>
      <c r="O206" s="30">
        <v>1</v>
      </c>
      <c r="P206" s="30"/>
      <c r="Q206" s="30"/>
      <c r="R206" s="30"/>
      <c r="S206" s="30"/>
      <c r="T206" s="30"/>
      <c r="U206" s="30"/>
      <c r="W206" s="45"/>
      <c r="X206" s="37" t="s">
        <v>16</v>
      </c>
      <c r="Y206" s="42">
        <f t="shared" si="68"/>
        <v>3616720</v>
      </c>
      <c r="Z206" s="42">
        <v>650458</v>
      </c>
      <c r="AA206" s="42">
        <v>102627</v>
      </c>
      <c r="AB206" s="42">
        <v>81864</v>
      </c>
      <c r="AC206" s="42">
        <v>84062</v>
      </c>
      <c r="AD206" s="42">
        <v>173502</v>
      </c>
      <c r="AE206" s="42">
        <v>45204</v>
      </c>
      <c r="AF206" s="42">
        <v>196764</v>
      </c>
      <c r="AG206" s="42">
        <v>158100</v>
      </c>
      <c r="AH206" s="42">
        <v>570569</v>
      </c>
      <c r="AI206" s="42">
        <v>385419</v>
      </c>
      <c r="AJ206" s="42">
        <v>86931</v>
      </c>
      <c r="AK206" s="42">
        <v>202351</v>
      </c>
      <c r="AL206" s="42">
        <v>506592</v>
      </c>
      <c r="AM206" s="42">
        <v>111821</v>
      </c>
      <c r="AN206" s="42">
        <v>48906</v>
      </c>
      <c r="AO206" s="42">
        <v>175684</v>
      </c>
      <c r="AP206" s="42">
        <v>24539</v>
      </c>
      <c r="AQ206" s="42">
        <v>5902</v>
      </c>
      <c r="AR206" s="42">
        <v>5425</v>
      </c>
      <c r="AT206" s="27" t="s">
        <v>16</v>
      </c>
      <c r="AU206" s="34">
        <f t="shared" si="69"/>
        <v>0.22119489482182753</v>
      </c>
      <c r="AV206" s="34">
        <f t="shared" si="66"/>
        <v>0.46121348342245005</v>
      </c>
      <c r="AW206" s="34">
        <f t="shared" si="66"/>
        <v>0</v>
      </c>
      <c r="AX206" s="34">
        <f t="shared" si="66"/>
        <v>0</v>
      </c>
      <c r="AY206" s="34">
        <f t="shared" si="66"/>
        <v>1.1895981537436653</v>
      </c>
      <c r="AZ206" s="34">
        <f t="shared" si="66"/>
        <v>0</v>
      </c>
      <c r="BA206" s="34">
        <f t="shared" si="66"/>
        <v>0</v>
      </c>
      <c r="BB206" s="34">
        <f t="shared" si="66"/>
        <v>0</v>
      </c>
      <c r="BC206" s="34">
        <f t="shared" si="66"/>
        <v>0</v>
      </c>
      <c r="BD206" s="34">
        <f t="shared" si="66"/>
        <v>0.17526364033096786</v>
      </c>
      <c r="BE206" s="34">
        <f t="shared" si="66"/>
        <v>0.51891577737475314</v>
      </c>
      <c r="BF206" s="34">
        <f t="shared" si="66"/>
        <v>0</v>
      </c>
      <c r="BG206" s="34">
        <f t="shared" si="66"/>
        <v>0</v>
      </c>
      <c r="BH206" s="34">
        <f t="shared" si="66"/>
        <v>0.19739751121217863</v>
      </c>
      <c r="BI206" s="34">
        <f t="shared" si="66"/>
        <v>0</v>
      </c>
      <c r="BJ206" s="34">
        <f t="shared" si="66"/>
        <v>0</v>
      </c>
      <c r="BK206" s="34">
        <f t="shared" si="66"/>
        <v>0</v>
      </c>
      <c r="BL206" s="34">
        <f t="shared" si="67"/>
        <v>0</v>
      </c>
      <c r="BM206" s="34">
        <f t="shared" si="67"/>
        <v>0</v>
      </c>
      <c r="BN206" s="34">
        <f t="shared" si="67"/>
        <v>0</v>
      </c>
    </row>
    <row r="207" spans="1:66" x14ac:dyDescent="0.25">
      <c r="A207" s="20" t="s">
        <v>17</v>
      </c>
      <c r="B207" s="30">
        <f t="shared" si="65"/>
        <v>7</v>
      </c>
      <c r="C207" s="30">
        <v>2</v>
      </c>
      <c r="D207" s="30"/>
      <c r="E207" s="30"/>
      <c r="F207" s="30"/>
      <c r="G207" s="30">
        <v>1</v>
      </c>
      <c r="H207" s="30"/>
      <c r="I207" s="30"/>
      <c r="J207" s="30"/>
      <c r="K207" s="30"/>
      <c r="L207" s="30"/>
      <c r="M207" s="30"/>
      <c r="N207" s="30"/>
      <c r="O207" s="30">
        <v>3</v>
      </c>
      <c r="P207" s="30"/>
      <c r="Q207" s="30"/>
      <c r="R207" s="30">
        <v>1</v>
      </c>
      <c r="S207" s="30"/>
      <c r="T207" s="30"/>
      <c r="U207" s="30"/>
      <c r="W207" s="45"/>
      <c r="X207" s="37" t="s">
        <v>17</v>
      </c>
      <c r="Y207" s="42">
        <f t="shared" si="68"/>
        <v>3262773</v>
      </c>
      <c r="Z207" s="42">
        <v>570630</v>
      </c>
      <c r="AA207" s="42">
        <v>95786</v>
      </c>
      <c r="AB207" s="42">
        <v>84613</v>
      </c>
      <c r="AC207" s="42">
        <v>73318</v>
      </c>
      <c r="AD207" s="42">
        <v>143999</v>
      </c>
      <c r="AE207" s="42">
        <v>44791</v>
      </c>
      <c r="AF207" s="42">
        <v>191465</v>
      </c>
      <c r="AG207" s="42">
        <v>142747</v>
      </c>
      <c r="AH207" s="42">
        <v>509423</v>
      </c>
      <c r="AI207" s="42">
        <v>346641</v>
      </c>
      <c r="AJ207" s="42">
        <v>80624</v>
      </c>
      <c r="AK207" s="42">
        <v>196829</v>
      </c>
      <c r="AL207" s="42">
        <v>442051</v>
      </c>
      <c r="AM207" s="42">
        <v>94446</v>
      </c>
      <c r="AN207" s="42">
        <v>44257</v>
      </c>
      <c r="AO207" s="42">
        <v>167234</v>
      </c>
      <c r="AP207" s="42">
        <v>23311</v>
      </c>
      <c r="AQ207" s="42">
        <v>5439</v>
      </c>
      <c r="AR207" s="42">
        <v>5169</v>
      </c>
      <c r="AT207" s="27" t="s">
        <v>17</v>
      </c>
      <c r="AU207" s="34">
        <f t="shared" si="69"/>
        <v>0.21454143454049668</v>
      </c>
      <c r="AV207" s="34">
        <f t="shared" si="66"/>
        <v>0.35048980950878855</v>
      </c>
      <c r="AW207" s="34">
        <f t="shared" si="66"/>
        <v>0</v>
      </c>
      <c r="AX207" s="34">
        <f t="shared" si="66"/>
        <v>0</v>
      </c>
      <c r="AY207" s="34">
        <f t="shared" si="66"/>
        <v>0</v>
      </c>
      <c r="AZ207" s="34">
        <f t="shared" si="66"/>
        <v>0.69444926700879872</v>
      </c>
      <c r="BA207" s="34">
        <f t="shared" si="66"/>
        <v>0</v>
      </c>
      <c r="BB207" s="34">
        <f t="shared" si="66"/>
        <v>0</v>
      </c>
      <c r="BC207" s="34">
        <f t="shared" si="66"/>
        <v>0</v>
      </c>
      <c r="BD207" s="34">
        <f t="shared" si="66"/>
        <v>0</v>
      </c>
      <c r="BE207" s="34">
        <f t="shared" si="66"/>
        <v>0</v>
      </c>
      <c r="BF207" s="34">
        <f t="shared" si="66"/>
        <v>0</v>
      </c>
      <c r="BG207" s="34">
        <f t="shared" si="66"/>
        <v>0</v>
      </c>
      <c r="BH207" s="34">
        <f t="shared" si="66"/>
        <v>0.67865472535974358</v>
      </c>
      <c r="BI207" s="34">
        <f t="shared" si="66"/>
        <v>0</v>
      </c>
      <c r="BJ207" s="34">
        <f t="shared" si="66"/>
        <v>0</v>
      </c>
      <c r="BK207" s="34">
        <f t="shared" si="66"/>
        <v>0.59796452874415484</v>
      </c>
      <c r="BL207" s="34">
        <f t="shared" si="67"/>
        <v>0</v>
      </c>
      <c r="BM207" s="34">
        <f t="shared" si="67"/>
        <v>0</v>
      </c>
      <c r="BN207" s="34">
        <f t="shared" si="67"/>
        <v>0</v>
      </c>
    </row>
    <row r="208" spans="1:66" x14ac:dyDescent="0.25">
      <c r="A208" s="20" t="s">
        <v>18</v>
      </c>
      <c r="B208" s="30">
        <f t="shared" si="65"/>
        <v>16</v>
      </c>
      <c r="C208" s="30">
        <v>2</v>
      </c>
      <c r="D208" s="30">
        <v>1</v>
      </c>
      <c r="E208" s="30"/>
      <c r="F208" s="30">
        <v>2</v>
      </c>
      <c r="G208" s="30">
        <v>2</v>
      </c>
      <c r="H208" s="30"/>
      <c r="I208" s="30">
        <v>1</v>
      </c>
      <c r="J208" s="30"/>
      <c r="K208" s="30">
        <v>1</v>
      </c>
      <c r="L208" s="30">
        <v>5</v>
      </c>
      <c r="M208" s="30"/>
      <c r="N208" s="30"/>
      <c r="O208" s="30">
        <v>1</v>
      </c>
      <c r="P208" s="30"/>
      <c r="Q208" s="30"/>
      <c r="R208" s="30">
        <v>1</v>
      </c>
      <c r="S208" s="30"/>
      <c r="T208" s="30"/>
      <c r="U208" s="30"/>
      <c r="W208" s="45"/>
      <c r="X208" s="37" t="s">
        <v>18</v>
      </c>
      <c r="Y208" s="42">
        <f t="shared" si="68"/>
        <v>2780415</v>
      </c>
      <c r="Z208" s="42">
        <v>470112</v>
      </c>
      <c r="AA208" s="42">
        <v>82777</v>
      </c>
      <c r="AB208" s="42">
        <v>79813</v>
      </c>
      <c r="AC208" s="42">
        <v>62937</v>
      </c>
      <c r="AD208" s="42">
        <v>119862</v>
      </c>
      <c r="AE208" s="42">
        <v>40046</v>
      </c>
      <c r="AF208" s="42">
        <v>166388</v>
      </c>
      <c r="AG208" s="42">
        <v>110475</v>
      </c>
      <c r="AH208" s="42">
        <v>446753</v>
      </c>
      <c r="AI208" s="42">
        <v>293680</v>
      </c>
      <c r="AJ208" s="42">
        <v>63564</v>
      </c>
      <c r="AK208" s="42">
        <v>179319</v>
      </c>
      <c r="AL208" s="42">
        <v>373978</v>
      </c>
      <c r="AM208" s="42">
        <v>74904</v>
      </c>
      <c r="AN208" s="42">
        <v>38669</v>
      </c>
      <c r="AO208" s="42">
        <v>148865</v>
      </c>
      <c r="AP208" s="42">
        <v>19732</v>
      </c>
      <c r="AQ208" s="42">
        <v>4416</v>
      </c>
      <c r="AR208" s="42">
        <v>4125</v>
      </c>
      <c r="AT208" s="27" t="s">
        <v>18</v>
      </c>
      <c r="AU208" s="34">
        <f t="shared" si="69"/>
        <v>0.57545366429112199</v>
      </c>
      <c r="AV208" s="34">
        <f t="shared" si="66"/>
        <v>0.42543053570213057</v>
      </c>
      <c r="AW208" s="34">
        <f t="shared" si="66"/>
        <v>1.2080650422218733</v>
      </c>
      <c r="AX208" s="34">
        <f t="shared" si="66"/>
        <v>0</v>
      </c>
      <c r="AY208" s="34">
        <f t="shared" si="66"/>
        <v>3.1777809555587333</v>
      </c>
      <c r="AZ208" s="34">
        <f t="shared" si="66"/>
        <v>1.6685855400377101</v>
      </c>
      <c r="BA208" s="34">
        <f t="shared" si="66"/>
        <v>0</v>
      </c>
      <c r="BB208" s="34">
        <f t="shared" si="66"/>
        <v>0.60100488015962694</v>
      </c>
      <c r="BC208" s="34">
        <f t="shared" si="66"/>
        <v>0</v>
      </c>
      <c r="BD208" s="34">
        <f t="shared" si="66"/>
        <v>0.22383733293341063</v>
      </c>
      <c r="BE208" s="34">
        <f t="shared" si="66"/>
        <v>1.7025333696540452</v>
      </c>
      <c r="BF208" s="34">
        <f t="shared" si="66"/>
        <v>0</v>
      </c>
      <c r="BG208" s="34">
        <f t="shared" si="66"/>
        <v>0</v>
      </c>
      <c r="BH208" s="34">
        <f t="shared" si="66"/>
        <v>0.26739540828604891</v>
      </c>
      <c r="BI208" s="34">
        <f t="shared" si="66"/>
        <v>0</v>
      </c>
      <c r="BJ208" s="34">
        <f t="shared" si="66"/>
        <v>0</v>
      </c>
      <c r="BK208" s="34">
        <f t="shared" si="66"/>
        <v>0.671749571759648</v>
      </c>
      <c r="BL208" s="34">
        <f t="shared" si="67"/>
        <v>0</v>
      </c>
      <c r="BM208" s="34">
        <f t="shared" si="67"/>
        <v>0</v>
      </c>
      <c r="BN208" s="34">
        <f t="shared" si="67"/>
        <v>0</v>
      </c>
    </row>
    <row r="209" spans="1:66" x14ac:dyDescent="0.25">
      <c r="A209" s="20" t="s">
        <v>19</v>
      </c>
      <c r="B209" s="30">
        <f t="shared" si="65"/>
        <v>5</v>
      </c>
      <c r="C209" s="30">
        <v>1</v>
      </c>
      <c r="D209" s="30"/>
      <c r="E209" s="30"/>
      <c r="F209" s="30"/>
      <c r="G209" s="30"/>
      <c r="H209" s="30"/>
      <c r="I209" s="30"/>
      <c r="J209" s="30"/>
      <c r="K209" s="30">
        <v>1</v>
      </c>
      <c r="L209" s="30">
        <v>2</v>
      </c>
      <c r="M209" s="30">
        <v>1</v>
      </c>
      <c r="N209" s="30"/>
      <c r="O209" s="30"/>
      <c r="P209" s="30"/>
      <c r="Q209" s="30"/>
      <c r="R209" s="30"/>
      <c r="S209" s="30"/>
      <c r="T209" s="30"/>
      <c r="U209" s="30"/>
      <c r="W209" s="45"/>
      <c r="X209" s="37" t="s">
        <v>19</v>
      </c>
      <c r="Y209" s="42">
        <f t="shared" si="68"/>
        <v>2523417</v>
      </c>
      <c r="Z209" s="42">
        <v>412182</v>
      </c>
      <c r="AA209" s="42">
        <v>74892</v>
      </c>
      <c r="AB209" s="42">
        <v>73083</v>
      </c>
      <c r="AC209" s="42">
        <v>56646</v>
      </c>
      <c r="AD209" s="42">
        <v>102907</v>
      </c>
      <c r="AE209" s="42">
        <v>36118</v>
      </c>
      <c r="AF209" s="42">
        <v>149585</v>
      </c>
      <c r="AG209" s="42">
        <v>97693</v>
      </c>
      <c r="AH209" s="42">
        <v>412983</v>
      </c>
      <c r="AI209" s="42">
        <v>274032</v>
      </c>
      <c r="AJ209" s="42">
        <v>56290</v>
      </c>
      <c r="AK209" s="42">
        <v>170816</v>
      </c>
      <c r="AL209" s="42">
        <v>341647</v>
      </c>
      <c r="AM209" s="42">
        <v>66508</v>
      </c>
      <c r="AN209" s="42">
        <v>35265</v>
      </c>
      <c r="AO209" s="42">
        <v>139134</v>
      </c>
      <c r="AP209" s="42">
        <v>17345</v>
      </c>
      <c r="AQ209" s="42">
        <v>3382</v>
      </c>
      <c r="AR209" s="42">
        <v>2909</v>
      </c>
      <c r="AT209" s="27" t="s">
        <v>19</v>
      </c>
      <c r="AU209" s="34">
        <f t="shared" si="69"/>
        <v>0.19814402455083721</v>
      </c>
      <c r="AV209" s="34">
        <f t="shared" si="66"/>
        <v>0.24261127366066446</v>
      </c>
      <c r="AW209" s="34">
        <f t="shared" si="66"/>
        <v>0</v>
      </c>
      <c r="AX209" s="34">
        <f t="shared" si="66"/>
        <v>0</v>
      </c>
      <c r="AY209" s="34">
        <f t="shared" si="66"/>
        <v>0</v>
      </c>
      <c r="AZ209" s="34">
        <f t="shared" si="66"/>
        <v>0</v>
      </c>
      <c r="BA209" s="34">
        <f t="shared" si="66"/>
        <v>0</v>
      </c>
      <c r="BB209" s="34">
        <f t="shared" si="66"/>
        <v>0</v>
      </c>
      <c r="BC209" s="34">
        <f t="shared" si="66"/>
        <v>0</v>
      </c>
      <c r="BD209" s="34">
        <f t="shared" si="66"/>
        <v>0.24214071765665898</v>
      </c>
      <c r="BE209" s="34">
        <f t="shared" si="66"/>
        <v>0.72984177030419806</v>
      </c>
      <c r="BF209" s="34">
        <f t="shared" si="66"/>
        <v>1.7765144785930005</v>
      </c>
      <c r="BG209" s="34">
        <f t="shared" si="66"/>
        <v>0</v>
      </c>
      <c r="BH209" s="34">
        <f t="shared" si="66"/>
        <v>0</v>
      </c>
      <c r="BI209" s="34">
        <f t="shared" si="66"/>
        <v>0</v>
      </c>
      <c r="BJ209" s="34">
        <f t="shared" si="66"/>
        <v>0</v>
      </c>
      <c r="BK209" s="34">
        <f t="shared" si="66"/>
        <v>0</v>
      </c>
      <c r="BL209" s="34">
        <f t="shared" si="67"/>
        <v>0</v>
      </c>
      <c r="BM209" s="34">
        <f t="shared" si="67"/>
        <v>0</v>
      </c>
      <c r="BN209" s="34">
        <f t="shared" si="67"/>
        <v>0</v>
      </c>
    </row>
    <row r="210" spans="1:66" x14ac:dyDescent="0.25">
      <c r="A210" s="20" t="s">
        <v>20</v>
      </c>
      <c r="B210" s="30">
        <f t="shared" si="65"/>
        <v>6</v>
      </c>
      <c r="C210" s="30">
        <v>1</v>
      </c>
      <c r="D210" s="30"/>
      <c r="E210" s="30"/>
      <c r="F210" s="30"/>
      <c r="G210" s="30"/>
      <c r="H210" s="30"/>
      <c r="I210" s="30"/>
      <c r="J210" s="30">
        <v>1</v>
      </c>
      <c r="K210" s="30"/>
      <c r="L210" s="30">
        <v>2</v>
      </c>
      <c r="M210" s="30"/>
      <c r="N210" s="30">
        <v>1</v>
      </c>
      <c r="O210" s="30"/>
      <c r="P210" s="30"/>
      <c r="Q210" s="30"/>
      <c r="R210" s="30">
        <v>1</v>
      </c>
      <c r="S210" s="30"/>
      <c r="T210" s="30"/>
      <c r="U210" s="30"/>
      <c r="W210" s="45"/>
      <c r="X210" s="37" t="s">
        <v>20</v>
      </c>
      <c r="Y210" s="42">
        <f t="shared" si="68"/>
        <v>2295835</v>
      </c>
      <c r="Z210" s="42">
        <v>382124</v>
      </c>
      <c r="AA210" s="42">
        <v>69257</v>
      </c>
      <c r="AB210" s="42">
        <v>64743</v>
      </c>
      <c r="AC210" s="42">
        <v>49880</v>
      </c>
      <c r="AD210" s="42">
        <v>92205</v>
      </c>
      <c r="AE210" s="42">
        <v>29850</v>
      </c>
      <c r="AF210" s="42">
        <v>138702</v>
      </c>
      <c r="AG210" s="42">
        <v>88025</v>
      </c>
      <c r="AH210" s="42">
        <v>369237</v>
      </c>
      <c r="AI210" s="42">
        <v>252646</v>
      </c>
      <c r="AJ210" s="42">
        <v>53576</v>
      </c>
      <c r="AK210" s="42">
        <v>166138</v>
      </c>
      <c r="AL210" s="42">
        <v>300805</v>
      </c>
      <c r="AM210" s="42">
        <v>59049</v>
      </c>
      <c r="AN210" s="42">
        <v>32046</v>
      </c>
      <c r="AO210" s="42">
        <v>126333</v>
      </c>
      <c r="AP210" s="42">
        <v>15755</v>
      </c>
      <c r="AQ210" s="42">
        <v>3014</v>
      </c>
      <c r="AR210" s="42">
        <v>2450</v>
      </c>
      <c r="AT210" s="27" t="s">
        <v>20</v>
      </c>
      <c r="AU210" s="34">
        <f t="shared" si="69"/>
        <v>0.26134282298161671</v>
      </c>
      <c r="AV210" s="34">
        <f t="shared" si="66"/>
        <v>0.26169515654604264</v>
      </c>
      <c r="AW210" s="34">
        <f t="shared" si="66"/>
        <v>0</v>
      </c>
      <c r="AX210" s="34">
        <f t="shared" si="66"/>
        <v>0</v>
      </c>
      <c r="AY210" s="34">
        <f t="shared" si="66"/>
        <v>0</v>
      </c>
      <c r="AZ210" s="34">
        <f t="shared" si="66"/>
        <v>0</v>
      </c>
      <c r="BA210" s="34">
        <f t="shared" si="66"/>
        <v>0</v>
      </c>
      <c r="BB210" s="34">
        <f t="shared" si="66"/>
        <v>0</v>
      </c>
      <c r="BC210" s="34">
        <f t="shared" si="66"/>
        <v>1.1360408974723091</v>
      </c>
      <c r="BD210" s="34">
        <f t="shared" si="66"/>
        <v>0</v>
      </c>
      <c r="BE210" s="34">
        <f t="shared" si="66"/>
        <v>0.79162147827394858</v>
      </c>
      <c r="BF210" s="34">
        <f t="shared" si="66"/>
        <v>0</v>
      </c>
      <c r="BG210" s="34">
        <f t="shared" si="66"/>
        <v>0.60190925616054125</v>
      </c>
      <c r="BH210" s="34">
        <f t="shared" si="66"/>
        <v>0</v>
      </c>
      <c r="BI210" s="34">
        <f t="shared" si="66"/>
        <v>0</v>
      </c>
      <c r="BJ210" s="34">
        <f t="shared" si="66"/>
        <v>0</v>
      </c>
      <c r="BK210" s="34">
        <f t="shared" si="66"/>
        <v>0.79155881677788065</v>
      </c>
      <c r="BL210" s="34">
        <f t="shared" si="67"/>
        <v>0</v>
      </c>
      <c r="BM210" s="34">
        <f t="shared" si="67"/>
        <v>0</v>
      </c>
      <c r="BN210" s="34">
        <f t="shared" si="67"/>
        <v>0</v>
      </c>
    </row>
    <row r="211" spans="1:66" x14ac:dyDescent="0.25">
      <c r="A211" s="20" t="s">
        <v>21</v>
      </c>
      <c r="B211" s="30">
        <f t="shared" si="65"/>
        <v>9</v>
      </c>
      <c r="C211" s="30">
        <v>1</v>
      </c>
      <c r="D211" s="30">
        <v>1</v>
      </c>
      <c r="E211" s="30"/>
      <c r="F211" s="30">
        <v>1</v>
      </c>
      <c r="G211" s="30"/>
      <c r="H211" s="30"/>
      <c r="I211" s="30">
        <v>1</v>
      </c>
      <c r="J211" s="30"/>
      <c r="K211" s="30">
        <v>2</v>
      </c>
      <c r="L211" s="30"/>
      <c r="M211" s="30"/>
      <c r="N211" s="30"/>
      <c r="O211" s="30">
        <v>1</v>
      </c>
      <c r="P211" s="30">
        <v>2</v>
      </c>
      <c r="Q211" s="30"/>
      <c r="R211" s="30"/>
      <c r="S211" s="30"/>
      <c r="T211" s="30"/>
      <c r="U211" s="30"/>
      <c r="W211" s="45"/>
      <c r="X211" s="37" t="s">
        <v>21</v>
      </c>
      <c r="Y211" s="42">
        <f t="shared" si="68"/>
        <v>1817446</v>
      </c>
      <c r="Z211" s="42">
        <v>306676</v>
      </c>
      <c r="AA211" s="42">
        <v>54748</v>
      </c>
      <c r="AB211" s="42">
        <v>47561</v>
      </c>
      <c r="AC211" s="42">
        <v>37196</v>
      </c>
      <c r="AD211" s="42">
        <v>72403</v>
      </c>
      <c r="AE211" s="42">
        <v>22700</v>
      </c>
      <c r="AF211" s="42">
        <v>115954</v>
      </c>
      <c r="AG211" s="42">
        <v>77496</v>
      </c>
      <c r="AH211" s="42">
        <v>280665</v>
      </c>
      <c r="AI211" s="42">
        <v>213109</v>
      </c>
      <c r="AJ211" s="42">
        <v>44728</v>
      </c>
      <c r="AK211" s="42">
        <v>132731</v>
      </c>
      <c r="AL211" s="42">
        <v>225515</v>
      </c>
      <c r="AM211" s="42">
        <v>50264</v>
      </c>
      <c r="AN211" s="42">
        <v>24172</v>
      </c>
      <c r="AO211" s="42">
        <v>94644</v>
      </c>
      <c r="AP211" s="42">
        <v>12235</v>
      </c>
      <c r="AQ211" s="42">
        <v>2568</v>
      </c>
      <c r="AR211" s="42">
        <v>2081</v>
      </c>
      <c r="AT211" s="27" t="s">
        <v>21</v>
      </c>
      <c r="AU211" s="34">
        <f t="shared" si="69"/>
        <v>0.4952004076049577</v>
      </c>
      <c r="AV211" s="34">
        <f t="shared" si="66"/>
        <v>0.32607703243814318</v>
      </c>
      <c r="AW211" s="34">
        <f t="shared" si="66"/>
        <v>1.8265507415796012</v>
      </c>
      <c r="AX211" s="34">
        <f t="shared" si="66"/>
        <v>0</v>
      </c>
      <c r="AY211" s="34">
        <f t="shared" si="66"/>
        <v>2.6884611248521346</v>
      </c>
      <c r="AZ211" s="34">
        <f t="shared" si="66"/>
        <v>0</v>
      </c>
      <c r="BA211" s="34">
        <f t="shared" si="66"/>
        <v>0</v>
      </c>
      <c r="BB211" s="34">
        <f t="shared" si="66"/>
        <v>0.86241095606878593</v>
      </c>
      <c r="BC211" s="34">
        <f t="shared" si="66"/>
        <v>0</v>
      </c>
      <c r="BD211" s="34">
        <f t="shared" si="66"/>
        <v>0.71259330518589781</v>
      </c>
      <c r="BE211" s="34">
        <f t="shared" si="66"/>
        <v>0</v>
      </c>
      <c r="BF211" s="34">
        <f t="shared" si="66"/>
        <v>0</v>
      </c>
      <c r="BG211" s="34">
        <f t="shared" si="66"/>
        <v>0</v>
      </c>
      <c r="BH211" s="34">
        <f t="shared" si="66"/>
        <v>0.44342948362636631</v>
      </c>
      <c r="BI211" s="34">
        <f t="shared" si="66"/>
        <v>3.9789909279006843</v>
      </c>
      <c r="BJ211" s="34">
        <f t="shared" si="66"/>
        <v>0</v>
      </c>
      <c r="BK211" s="34">
        <f t="shared" si="66"/>
        <v>0</v>
      </c>
      <c r="BL211" s="34">
        <f t="shared" si="67"/>
        <v>0</v>
      </c>
      <c r="BM211" s="34">
        <f t="shared" si="67"/>
        <v>0</v>
      </c>
      <c r="BN211" s="34">
        <f t="shared" si="67"/>
        <v>0</v>
      </c>
    </row>
    <row r="212" spans="1:66" x14ac:dyDescent="0.25">
      <c r="A212" s="20" t="s">
        <v>22</v>
      </c>
      <c r="B212" s="30">
        <f t="shared" si="65"/>
        <v>5</v>
      </c>
      <c r="C212" s="30"/>
      <c r="D212" s="30">
        <v>1</v>
      </c>
      <c r="E212" s="30"/>
      <c r="F212" s="30"/>
      <c r="G212" s="30"/>
      <c r="H212" s="30">
        <v>2</v>
      </c>
      <c r="I212" s="30"/>
      <c r="J212" s="30"/>
      <c r="K212" s="30"/>
      <c r="L212" s="30"/>
      <c r="M212" s="30"/>
      <c r="N212" s="30"/>
      <c r="O212" s="30">
        <v>1</v>
      </c>
      <c r="P212" s="30"/>
      <c r="Q212" s="30"/>
      <c r="R212" s="30">
        <v>1</v>
      </c>
      <c r="S212" s="30"/>
      <c r="T212" s="30"/>
      <c r="U212" s="30"/>
      <c r="W212" s="45"/>
      <c r="X212" s="37" t="s">
        <v>22</v>
      </c>
      <c r="Y212" s="42">
        <f t="shared" si="68"/>
        <v>1950082</v>
      </c>
      <c r="Z212" s="42">
        <v>318478</v>
      </c>
      <c r="AA212" s="42">
        <v>65030</v>
      </c>
      <c r="AB212" s="42">
        <v>59930</v>
      </c>
      <c r="AC212" s="42">
        <v>35209</v>
      </c>
      <c r="AD212" s="42">
        <v>69775</v>
      </c>
      <c r="AE212" s="42">
        <v>26729</v>
      </c>
      <c r="AF212" s="42">
        <v>139722</v>
      </c>
      <c r="AG212" s="42">
        <v>91357</v>
      </c>
      <c r="AH212" s="42">
        <v>302506</v>
      </c>
      <c r="AI212" s="42">
        <v>202878</v>
      </c>
      <c r="AJ212" s="42">
        <v>56078</v>
      </c>
      <c r="AK212" s="42">
        <v>157545</v>
      </c>
      <c r="AL212" s="42">
        <v>225300</v>
      </c>
      <c r="AM212" s="42">
        <v>50591</v>
      </c>
      <c r="AN212" s="42">
        <v>25722</v>
      </c>
      <c r="AO212" s="42">
        <v>104636</v>
      </c>
      <c r="AP212" s="42">
        <v>14192</v>
      </c>
      <c r="AQ212" s="42">
        <v>2354</v>
      </c>
      <c r="AR212" s="42">
        <v>2050</v>
      </c>
      <c r="AT212" s="27" t="s">
        <v>22</v>
      </c>
      <c r="AU212" s="34">
        <f t="shared" si="69"/>
        <v>0.25639947448363709</v>
      </c>
      <c r="AV212" s="34">
        <f t="shared" si="66"/>
        <v>0</v>
      </c>
      <c r="AW212" s="34">
        <f t="shared" si="66"/>
        <v>1.5377518068583731</v>
      </c>
      <c r="AX212" s="34">
        <f t="shared" si="66"/>
        <v>0</v>
      </c>
      <c r="AY212" s="34">
        <f t="shared" si="66"/>
        <v>0</v>
      </c>
      <c r="AZ212" s="34">
        <f t="shared" si="66"/>
        <v>0</v>
      </c>
      <c r="BA212" s="34">
        <f t="shared" si="66"/>
        <v>7.4825096337311532</v>
      </c>
      <c r="BB212" s="34">
        <f t="shared" si="66"/>
        <v>0</v>
      </c>
      <c r="BC212" s="34">
        <f t="shared" si="66"/>
        <v>0</v>
      </c>
      <c r="BD212" s="34">
        <f t="shared" si="66"/>
        <v>0</v>
      </c>
      <c r="BE212" s="34">
        <f t="shared" si="66"/>
        <v>0</v>
      </c>
      <c r="BF212" s="34">
        <f t="shared" si="66"/>
        <v>0</v>
      </c>
      <c r="BG212" s="34">
        <f t="shared" si="66"/>
        <v>0</v>
      </c>
      <c r="BH212" s="34">
        <f t="shared" si="66"/>
        <v>0.44385264092321347</v>
      </c>
      <c r="BI212" s="34">
        <f t="shared" si="66"/>
        <v>0</v>
      </c>
      <c r="BJ212" s="34">
        <f t="shared" si="66"/>
        <v>0</v>
      </c>
      <c r="BK212" s="34">
        <f>R212*100000/AO212</f>
        <v>0.95569402500095568</v>
      </c>
      <c r="BL212" s="34">
        <f t="shared" si="67"/>
        <v>0</v>
      </c>
      <c r="BM212" s="34">
        <f t="shared" si="67"/>
        <v>0</v>
      </c>
      <c r="BN212" s="34">
        <f t="shared" si="67"/>
        <v>0</v>
      </c>
    </row>
    <row r="213" spans="1:66" x14ac:dyDescent="0.25">
      <c r="A213" s="20" t="s">
        <v>48</v>
      </c>
      <c r="B213" s="30">
        <f t="shared" si="65"/>
        <v>10</v>
      </c>
      <c r="C213" s="30">
        <v>2</v>
      </c>
      <c r="D213" s="30"/>
      <c r="E213" s="30"/>
      <c r="F213" s="30"/>
      <c r="G213" s="30"/>
      <c r="H213" s="30">
        <v>2</v>
      </c>
      <c r="I213" s="30">
        <v>1</v>
      </c>
      <c r="J213" s="30"/>
      <c r="K213" s="30">
        <v>2</v>
      </c>
      <c r="L213" s="30">
        <v>2</v>
      </c>
      <c r="M213" s="30">
        <v>1</v>
      </c>
      <c r="N213" s="30"/>
      <c r="O213" s="30"/>
      <c r="P213" s="30"/>
      <c r="Q213" s="30"/>
      <c r="R213" s="30"/>
      <c r="S213" s="30"/>
      <c r="T213" s="30"/>
      <c r="U213" s="30"/>
      <c r="W213" s="45"/>
      <c r="X213" s="37" t="s">
        <v>48</v>
      </c>
      <c r="Y213" s="42">
        <f t="shared" si="68"/>
        <v>1656542</v>
      </c>
      <c r="Z213" s="42">
        <v>260404</v>
      </c>
      <c r="AA213" s="42">
        <v>59934</v>
      </c>
      <c r="AB213" s="42">
        <v>54869</v>
      </c>
      <c r="AC213" s="42">
        <v>28711</v>
      </c>
      <c r="AD213" s="42">
        <v>50276</v>
      </c>
      <c r="AE213" s="42">
        <v>24356</v>
      </c>
      <c r="AF213" s="42">
        <v>129390</v>
      </c>
      <c r="AG213" s="42">
        <v>84469</v>
      </c>
      <c r="AH213" s="42">
        <v>258213</v>
      </c>
      <c r="AI213" s="42">
        <v>166757</v>
      </c>
      <c r="AJ213" s="42">
        <v>47778</v>
      </c>
      <c r="AK213" s="42">
        <v>131271</v>
      </c>
      <c r="AL213" s="42">
        <v>188584</v>
      </c>
      <c r="AM213" s="42">
        <v>42490</v>
      </c>
      <c r="AN213" s="42">
        <v>23156</v>
      </c>
      <c r="AO213" s="42">
        <v>89794</v>
      </c>
      <c r="AP213" s="42">
        <v>12758</v>
      </c>
      <c r="AQ213" s="42">
        <v>1769</v>
      </c>
      <c r="AR213" s="42">
        <v>1563</v>
      </c>
      <c r="AT213" s="27" t="s">
        <v>48</v>
      </c>
      <c r="AU213" s="34">
        <f t="shared" si="69"/>
        <v>0.60366715724684317</v>
      </c>
      <c r="AV213" s="34">
        <f t="shared" ref="AV213:BJ216" si="70">C213*100000/Z213</f>
        <v>0.76803735733706091</v>
      </c>
      <c r="AW213" s="34">
        <f t="shared" si="70"/>
        <v>0</v>
      </c>
      <c r="AX213" s="34">
        <f t="shared" si="70"/>
        <v>0</v>
      </c>
      <c r="AY213" s="34">
        <f t="shared" si="70"/>
        <v>0</v>
      </c>
      <c r="AZ213" s="34">
        <f t="shared" si="70"/>
        <v>0</v>
      </c>
      <c r="BA213" s="34">
        <f t="shared" si="70"/>
        <v>8.2115289866973225</v>
      </c>
      <c r="BB213" s="34">
        <f t="shared" si="70"/>
        <v>0.77285725326532184</v>
      </c>
      <c r="BC213" s="34">
        <f t="shared" si="70"/>
        <v>0</v>
      </c>
      <c r="BD213" s="34">
        <f t="shared" si="70"/>
        <v>0.77455434079616436</v>
      </c>
      <c r="BE213" s="34">
        <f t="shared" si="70"/>
        <v>1.1993499523258393</v>
      </c>
      <c r="BF213" s="34">
        <f t="shared" si="70"/>
        <v>2.0930135208673448</v>
      </c>
      <c r="BG213" s="34">
        <f t="shared" si="70"/>
        <v>0</v>
      </c>
      <c r="BH213" s="34">
        <f t="shared" si="70"/>
        <v>0</v>
      </c>
      <c r="BI213" s="34">
        <f t="shared" si="70"/>
        <v>0</v>
      </c>
      <c r="BJ213" s="34">
        <f t="shared" si="70"/>
        <v>0</v>
      </c>
      <c r="BK213" s="34">
        <f>R213*100000/AO213</f>
        <v>0</v>
      </c>
      <c r="BL213" s="34">
        <f t="shared" ref="BL213:BN216" si="71">S213*100000/AP213</f>
        <v>0</v>
      </c>
      <c r="BM213" s="34">
        <f t="shared" si="71"/>
        <v>0</v>
      </c>
      <c r="BN213" s="34">
        <f t="shared" si="71"/>
        <v>0</v>
      </c>
    </row>
    <row r="214" spans="1:66" x14ac:dyDescent="0.25">
      <c r="A214" s="20" t="s">
        <v>49</v>
      </c>
      <c r="B214" s="30">
        <f t="shared" si="65"/>
        <v>13</v>
      </c>
      <c r="C214" s="30"/>
      <c r="D214" s="30"/>
      <c r="E214" s="30"/>
      <c r="F214" s="30">
        <v>2</v>
      </c>
      <c r="G214" s="30"/>
      <c r="H214" s="30">
        <v>1</v>
      </c>
      <c r="I214" s="30"/>
      <c r="J214" s="30">
        <v>2</v>
      </c>
      <c r="K214" s="30">
        <v>1</v>
      </c>
      <c r="L214" s="30"/>
      <c r="M214" s="30"/>
      <c r="N214" s="30">
        <v>2</v>
      </c>
      <c r="O214" s="30">
        <v>1</v>
      </c>
      <c r="P214" s="30">
        <v>1</v>
      </c>
      <c r="Q214" s="30"/>
      <c r="R214" s="30">
        <v>3</v>
      </c>
      <c r="S214" s="30"/>
      <c r="T214" s="30"/>
      <c r="U214" s="30"/>
      <c r="W214" s="45"/>
      <c r="X214" s="37" t="s">
        <v>49</v>
      </c>
      <c r="Y214" s="42">
        <f t="shared" si="68"/>
        <v>1153309</v>
      </c>
      <c r="Z214" s="42">
        <v>166332</v>
      </c>
      <c r="AA214" s="42">
        <v>44532</v>
      </c>
      <c r="AB214" s="42">
        <v>39600</v>
      </c>
      <c r="AC214" s="42">
        <v>20676</v>
      </c>
      <c r="AD214" s="42">
        <v>30096</v>
      </c>
      <c r="AE214" s="42">
        <v>17764</v>
      </c>
      <c r="AF214" s="42">
        <v>98479</v>
      </c>
      <c r="AG214" s="42">
        <v>60287</v>
      </c>
      <c r="AH214" s="42">
        <v>186698</v>
      </c>
      <c r="AI214" s="42">
        <v>114939</v>
      </c>
      <c r="AJ214" s="42">
        <v>32554</v>
      </c>
      <c r="AK214" s="42">
        <v>91995</v>
      </c>
      <c r="AL214" s="42">
        <v>129878</v>
      </c>
      <c r="AM214" s="42">
        <v>28552</v>
      </c>
      <c r="AN214" s="42">
        <v>17510</v>
      </c>
      <c r="AO214" s="42">
        <v>61691</v>
      </c>
      <c r="AP214" s="42">
        <v>9679</v>
      </c>
      <c r="AQ214" s="42">
        <v>1043</v>
      </c>
      <c r="AR214" s="42">
        <v>1004</v>
      </c>
      <c r="AT214" s="27" t="s">
        <v>49</v>
      </c>
      <c r="AU214" s="34">
        <f t="shared" si="69"/>
        <v>1.1271914118419262</v>
      </c>
      <c r="AV214" s="34">
        <f t="shared" si="70"/>
        <v>0</v>
      </c>
      <c r="AW214" s="34">
        <f t="shared" si="70"/>
        <v>0</v>
      </c>
      <c r="AX214" s="34">
        <f t="shared" si="70"/>
        <v>0</v>
      </c>
      <c r="AY214" s="34">
        <f t="shared" si="70"/>
        <v>9.6730508802476294</v>
      </c>
      <c r="AZ214" s="34">
        <f t="shared" si="70"/>
        <v>0</v>
      </c>
      <c r="BA214" s="34">
        <f t="shared" si="70"/>
        <v>5.6293627561360058</v>
      </c>
      <c r="BB214" s="34">
        <f t="shared" si="70"/>
        <v>0</v>
      </c>
      <c r="BC214" s="34">
        <f t="shared" si="70"/>
        <v>3.3174647934048802</v>
      </c>
      <c r="BD214" s="34">
        <f t="shared" si="70"/>
        <v>0.53562437733666135</v>
      </c>
      <c r="BE214" s="34">
        <f t="shared" si="70"/>
        <v>0</v>
      </c>
      <c r="BF214" s="34">
        <f t="shared" si="70"/>
        <v>0</v>
      </c>
      <c r="BG214" s="34">
        <f t="shared" si="70"/>
        <v>2.174031197347682</v>
      </c>
      <c r="BH214" s="34">
        <f t="shared" si="70"/>
        <v>0.76995334082754585</v>
      </c>
      <c r="BI214" s="34">
        <f t="shared" si="70"/>
        <v>3.5023816195012607</v>
      </c>
      <c r="BJ214" s="34">
        <f t="shared" si="70"/>
        <v>0</v>
      </c>
      <c r="BK214" s="34">
        <f>R214*100000/AO214</f>
        <v>4.8629459726702438</v>
      </c>
      <c r="BL214" s="34">
        <f t="shared" si="71"/>
        <v>0</v>
      </c>
      <c r="BM214" s="34">
        <f t="shared" si="71"/>
        <v>0</v>
      </c>
      <c r="BN214" s="34">
        <f t="shared" si="71"/>
        <v>0</v>
      </c>
    </row>
    <row r="215" spans="1:66" x14ac:dyDescent="0.25">
      <c r="A215" s="20" t="s">
        <v>50</v>
      </c>
      <c r="B215" s="30">
        <f t="shared" si="65"/>
        <v>17</v>
      </c>
      <c r="C215" s="30"/>
      <c r="D215" s="30"/>
      <c r="E215" s="30"/>
      <c r="F215" s="30">
        <v>2</v>
      </c>
      <c r="G215" s="30"/>
      <c r="H215" s="30">
        <v>1</v>
      </c>
      <c r="I215" s="30"/>
      <c r="J215" s="30">
        <v>3</v>
      </c>
      <c r="K215" s="30">
        <v>2</v>
      </c>
      <c r="L215" s="30">
        <v>1</v>
      </c>
      <c r="M215" s="30"/>
      <c r="N215" s="30">
        <v>2</v>
      </c>
      <c r="O215" s="30">
        <v>1</v>
      </c>
      <c r="P215" s="30">
        <v>1</v>
      </c>
      <c r="Q215" s="30">
        <v>1</v>
      </c>
      <c r="R215" s="30">
        <v>3</v>
      </c>
      <c r="S215" s="30"/>
      <c r="T215" s="30"/>
      <c r="U215" s="30"/>
      <c r="W215" s="45"/>
      <c r="X215" s="37" t="s">
        <v>50</v>
      </c>
      <c r="Y215" s="42">
        <f t="shared" si="68"/>
        <v>874060</v>
      </c>
      <c r="Z215" s="42">
        <v>112272</v>
      </c>
      <c r="AA215" s="42">
        <v>35232</v>
      </c>
      <c r="AB215" s="42">
        <v>30486</v>
      </c>
      <c r="AC215" s="42">
        <v>16717</v>
      </c>
      <c r="AD215" s="42">
        <v>22236</v>
      </c>
      <c r="AE215" s="42">
        <v>14078</v>
      </c>
      <c r="AF215" s="42">
        <v>81062</v>
      </c>
      <c r="AG215" s="42">
        <v>44418</v>
      </c>
      <c r="AH215" s="42">
        <v>143837</v>
      </c>
      <c r="AI215" s="42">
        <v>79520</v>
      </c>
      <c r="AJ215" s="42">
        <v>23136</v>
      </c>
      <c r="AK215" s="42">
        <v>79184</v>
      </c>
      <c r="AL215" s="42">
        <v>103981</v>
      </c>
      <c r="AM215" s="42">
        <v>18222</v>
      </c>
      <c r="AN215" s="42">
        <v>14759</v>
      </c>
      <c r="AO215" s="42">
        <v>46064</v>
      </c>
      <c r="AP215" s="42">
        <v>7497</v>
      </c>
      <c r="AQ215" s="42">
        <v>689</v>
      </c>
      <c r="AR215" s="42">
        <v>670</v>
      </c>
      <c r="AT215" s="27" t="s">
        <v>50</v>
      </c>
      <c r="AU215" s="34">
        <f t="shared" si="69"/>
        <v>1.9449465711736036</v>
      </c>
      <c r="AV215" s="34">
        <f t="shared" si="70"/>
        <v>0</v>
      </c>
      <c r="AW215" s="34">
        <f t="shared" si="70"/>
        <v>0</v>
      </c>
      <c r="AX215" s="34">
        <f t="shared" si="70"/>
        <v>0</v>
      </c>
      <c r="AY215" s="34">
        <f t="shared" si="70"/>
        <v>11.963869115271878</v>
      </c>
      <c r="AZ215" s="34">
        <f t="shared" si="70"/>
        <v>0</v>
      </c>
      <c r="BA215" s="34">
        <f t="shared" si="70"/>
        <v>7.1032817161528623</v>
      </c>
      <c r="BB215" s="34">
        <f t="shared" si="70"/>
        <v>0</v>
      </c>
      <c r="BC215" s="34">
        <f t="shared" si="70"/>
        <v>6.7540186410914496</v>
      </c>
      <c r="BD215" s="34">
        <f t="shared" si="70"/>
        <v>1.3904628155481551</v>
      </c>
      <c r="BE215" s="34">
        <f t="shared" si="70"/>
        <v>1.2575452716297786</v>
      </c>
      <c r="BF215" s="34">
        <f t="shared" si="70"/>
        <v>0</v>
      </c>
      <c r="BG215" s="34">
        <f t="shared" si="70"/>
        <v>2.5257627803596687</v>
      </c>
      <c r="BH215" s="34">
        <f t="shared" si="70"/>
        <v>0.96171415931756765</v>
      </c>
      <c r="BI215" s="34">
        <f t="shared" si="70"/>
        <v>5.4878718033146745</v>
      </c>
      <c r="BJ215" s="34">
        <f t="shared" si="70"/>
        <v>6.7755267972084834</v>
      </c>
      <c r="BK215" s="34">
        <f>R215*100000/AO215</f>
        <v>6.5126780131990278</v>
      </c>
      <c r="BL215" s="34">
        <f t="shared" si="71"/>
        <v>0</v>
      </c>
      <c r="BM215" s="34">
        <f t="shared" si="71"/>
        <v>0</v>
      </c>
      <c r="BN215" s="34">
        <f t="shared" si="71"/>
        <v>0</v>
      </c>
    </row>
    <row r="216" spans="1:66" x14ac:dyDescent="0.25">
      <c r="A216" s="19" t="s">
        <v>23</v>
      </c>
      <c r="B216" s="32">
        <f t="shared" ref="B216:U216" si="72">SUM(B197:B215)</f>
        <v>523</v>
      </c>
      <c r="C216" s="32">
        <f t="shared" si="72"/>
        <v>103</v>
      </c>
      <c r="D216" s="32">
        <f t="shared" si="72"/>
        <v>6</v>
      </c>
      <c r="E216" s="32">
        <f t="shared" si="72"/>
        <v>11</v>
      </c>
      <c r="F216" s="32">
        <f t="shared" si="72"/>
        <v>15</v>
      </c>
      <c r="G216" s="32">
        <f t="shared" si="72"/>
        <v>16</v>
      </c>
      <c r="H216" s="32">
        <f t="shared" si="72"/>
        <v>19</v>
      </c>
      <c r="I216" s="32">
        <f t="shared" si="72"/>
        <v>16</v>
      </c>
      <c r="J216" s="32">
        <f t="shared" si="72"/>
        <v>17</v>
      </c>
      <c r="K216" s="32">
        <f t="shared" si="72"/>
        <v>65</v>
      </c>
      <c r="L216" s="32">
        <f t="shared" si="72"/>
        <v>55</v>
      </c>
      <c r="M216" s="32">
        <f t="shared" si="72"/>
        <v>5</v>
      </c>
      <c r="N216" s="32">
        <f t="shared" si="72"/>
        <v>31</v>
      </c>
      <c r="O216" s="32">
        <f t="shared" si="72"/>
        <v>68</v>
      </c>
      <c r="P216" s="32">
        <f t="shared" si="72"/>
        <v>17</v>
      </c>
      <c r="Q216" s="32">
        <f t="shared" si="72"/>
        <v>25</v>
      </c>
      <c r="R216" s="32">
        <f t="shared" si="72"/>
        <v>53</v>
      </c>
      <c r="S216" s="32">
        <f t="shared" si="72"/>
        <v>1</v>
      </c>
      <c r="T216" s="32">
        <f t="shared" si="72"/>
        <v>0</v>
      </c>
      <c r="U216" s="32">
        <f t="shared" si="72"/>
        <v>0</v>
      </c>
      <c r="W216" s="45"/>
      <c r="X216" s="37" t="s">
        <v>51</v>
      </c>
      <c r="Y216" s="39">
        <f>SUM(Y197:Y215)</f>
        <v>45236010</v>
      </c>
      <c r="Z216" s="39">
        <v>8052765</v>
      </c>
      <c r="AA216" s="39">
        <v>1309384</v>
      </c>
      <c r="AB216" s="39">
        <v>1068046</v>
      </c>
      <c r="AC216" s="39">
        <v>1025216</v>
      </c>
      <c r="AD216" s="39">
        <v>1967966</v>
      </c>
      <c r="AE216" s="39">
        <v>572554</v>
      </c>
      <c r="AF216" s="39">
        <v>2528370</v>
      </c>
      <c r="AG216" s="39">
        <v>2003265</v>
      </c>
      <c r="AH216" s="39">
        <v>7232350</v>
      </c>
      <c r="AI216" s="39">
        <v>4867678</v>
      </c>
      <c r="AJ216" s="39">
        <v>1085763</v>
      </c>
      <c r="AK216" s="39">
        <v>2747083</v>
      </c>
      <c r="AL216" s="39">
        <v>6152760</v>
      </c>
      <c r="AM216" s="39">
        <v>1404883</v>
      </c>
      <c r="AN216" s="39">
        <v>609777</v>
      </c>
      <c r="AO216" s="39">
        <v>2151137</v>
      </c>
      <c r="AP216" s="39">
        <v>312368</v>
      </c>
      <c r="AQ216" s="39">
        <v>74563</v>
      </c>
      <c r="AR216" s="39">
        <v>70082</v>
      </c>
      <c r="AT216" s="29" t="s">
        <v>23</v>
      </c>
      <c r="AU216" s="35">
        <f t="shared" si="69"/>
        <v>1.1561585559822805</v>
      </c>
      <c r="AV216" s="35">
        <f t="shared" si="70"/>
        <v>1.2790637749890876</v>
      </c>
      <c r="AW216" s="35">
        <f t="shared" si="70"/>
        <v>0.45823074056197416</v>
      </c>
      <c r="AX216" s="35">
        <f t="shared" si="70"/>
        <v>1.0299181870443783</v>
      </c>
      <c r="AY216" s="35">
        <f t="shared" si="70"/>
        <v>1.4631063112553842</v>
      </c>
      <c r="AZ216" s="35">
        <f t="shared" si="70"/>
        <v>0.81302217619613348</v>
      </c>
      <c r="BA216" s="35">
        <f t="shared" si="70"/>
        <v>3.3184642845914971</v>
      </c>
      <c r="BB216" s="35">
        <f t="shared" si="70"/>
        <v>0.6328187725688883</v>
      </c>
      <c r="BC216" s="35">
        <f t="shared" si="70"/>
        <v>0.8486146366057411</v>
      </c>
      <c r="BD216" s="35">
        <f t="shared" si="70"/>
        <v>0.89873969041874358</v>
      </c>
      <c r="BE216" s="35">
        <f t="shared" si="70"/>
        <v>1.1299021833408043</v>
      </c>
      <c r="BF216" s="35">
        <f t="shared" si="70"/>
        <v>0.46050565362790957</v>
      </c>
      <c r="BG216" s="35">
        <f t="shared" si="70"/>
        <v>1.1284697258874232</v>
      </c>
      <c r="BH216" s="35">
        <f t="shared" si="70"/>
        <v>1.1051950669293131</v>
      </c>
      <c r="BI216" s="35">
        <f t="shared" si="70"/>
        <v>1.2100651798050086</v>
      </c>
      <c r="BJ216" s="35">
        <f t="shared" si="70"/>
        <v>4.0998594568178204</v>
      </c>
      <c r="BK216" s="35">
        <f>R216*100000/AO216</f>
        <v>2.4638133229078392</v>
      </c>
      <c r="BL216" s="35">
        <f t="shared" si="71"/>
        <v>0.32013522511909032</v>
      </c>
      <c r="BM216" s="35">
        <f t="shared" si="71"/>
        <v>0</v>
      </c>
      <c r="BN216" s="35">
        <f t="shared" si="71"/>
        <v>0</v>
      </c>
    </row>
    <row r="217" spans="1:66" x14ac:dyDescent="0.25">
      <c r="A217" s="22" t="s">
        <v>26</v>
      </c>
      <c r="B217" s="10">
        <f>C217+D217+E217+F217+G217+K217+T217+J217+H217+I217+M217+N217+O217+P217+Q217+R217+S217+L217+U217</f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</row>
    <row r="219" spans="1:66" x14ac:dyDescent="0.25">
      <c r="A219" s="31" t="s">
        <v>63</v>
      </c>
      <c r="AT219" s="36" t="s">
        <v>64</v>
      </c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</row>
    <row r="220" spans="1:66" ht="21" customHeight="1" x14ac:dyDescent="0.25">
      <c r="A220" s="19" t="s">
        <v>35</v>
      </c>
      <c r="B220" s="12" t="s">
        <v>1</v>
      </c>
      <c r="C220" s="12" t="s">
        <v>2</v>
      </c>
      <c r="D220" s="12" t="s">
        <v>3</v>
      </c>
      <c r="E220" s="12" t="s">
        <v>52</v>
      </c>
      <c r="F220" s="12" t="s">
        <v>53</v>
      </c>
      <c r="G220" s="12" t="s">
        <v>4</v>
      </c>
      <c r="H220" s="12" t="s">
        <v>7</v>
      </c>
      <c r="I220" s="12" t="s">
        <v>54</v>
      </c>
      <c r="J220" s="12" t="s">
        <v>55</v>
      </c>
      <c r="K220" s="12" t="s">
        <v>5</v>
      </c>
      <c r="L220" s="12" t="s">
        <v>56</v>
      </c>
      <c r="M220" s="12" t="s">
        <v>8</v>
      </c>
      <c r="N220" s="12" t="s">
        <v>9</v>
      </c>
      <c r="O220" s="12" t="s">
        <v>57</v>
      </c>
      <c r="P220" s="12" t="s">
        <v>58</v>
      </c>
      <c r="Q220" s="12" t="s">
        <v>59</v>
      </c>
      <c r="R220" s="12" t="s">
        <v>60</v>
      </c>
      <c r="S220" s="12" t="s">
        <v>61</v>
      </c>
      <c r="T220" s="12" t="s">
        <v>6</v>
      </c>
      <c r="U220" s="12" t="s">
        <v>28</v>
      </c>
      <c r="W220" s="44" t="str">
        <f>A220</f>
        <v>AÑO 2008</v>
      </c>
      <c r="X220" s="38" t="s">
        <v>62</v>
      </c>
      <c r="Y220" s="24" t="s">
        <v>51</v>
      </c>
      <c r="Z220" s="24" t="s">
        <v>2</v>
      </c>
      <c r="AA220" s="24" t="s">
        <v>3</v>
      </c>
      <c r="AB220" s="24" t="s">
        <v>52</v>
      </c>
      <c r="AC220" s="24" t="s">
        <v>53</v>
      </c>
      <c r="AD220" s="24" t="s">
        <v>4</v>
      </c>
      <c r="AE220" s="24" t="s">
        <v>7</v>
      </c>
      <c r="AF220" s="24" t="s">
        <v>54</v>
      </c>
      <c r="AG220" s="24" t="s">
        <v>55</v>
      </c>
      <c r="AH220" s="24" t="s">
        <v>5</v>
      </c>
      <c r="AI220" s="24" t="s">
        <v>56</v>
      </c>
      <c r="AJ220" s="24" t="s">
        <v>8</v>
      </c>
      <c r="AK220" s="24" t="s">
        <v>9</v>
      </c>
      <c r="AL220" s="24" t="s">
        <v>57</v>
      </c>
      <c r="AM220" s="24" t="s">
        <v>58</v>
      </c>
      <c r="AN220" s="24" t="s">
        <v>59</v>
      </c>
      <c r="AO220" s="24" t="s">
        <v>60</v>
      </c>
      <c r="AP220" s="24" t="s">
        <v>61</v>
      </c>
      <c r="AQ220" s="24" t="s">
        <v>6</v>
      </c>
      <c r="AR220" s="24" t="s">
        <v>28</v>
      </c>
      <c r="AT220" s="25" t="str">
        <f>W220</f>
        <v>AÑO 2008</v>
      </c>
      <c r="AU220" s="26" t="s">
        <v>1</v>
      </c>
      <c r="AV220" s="26" t="s">
        <v>2</v>
      </c>
      <c r="AW220" s="26" t="s">
        <v>3</v>
      </c>
      <c r="AX220" s="26" t="s">
        <v>52</v>
      </c>
      <c r="AY220" s="26" t="s">
        <v>53</v>
      </c>
      <c r="AZ220" s="26" t="s">
        <v>4</v>
      </c>
      <c r="BA220" s="26" t="s">
        <v>7</v>
      </c>
      <c r="BB220" s="26" t="s">
        <v>54</v>
      </c>
      <c r="BC220" s="26" t="s">
        <v>55</v>
      </c>
      <c r="BD220" s="26" t="s">
        <v>5</v>
      </c>
      <c r="BE220" s="26" t="s">
        <v>56</v>
      </c>
      <c r="BF220" s="26" t="s">
        <v>8</v>
      </c>
      <c r="BG220" s="26" t="s">
        <v>9</v>
      </c>
      <c r="BH220" s="26" t="s">
        <v>57</v>
      </c>
      <c r="BI220" s="26" t="s">
        <v>58</v>
      </c>
      <c r="BJ220" s="26" t="s">
        <v>59</v>
      </c>
      <c r="BK220" s="26" t="s">
        <v>60</v>
      </c>
      <c r="BL220" s="26" t="s">
        <v>61</v>
      </c>
      <c r="BM220" s="26" t="s">
        <v>6</v>
      </c>
      <c r="BN220" s="26" t="s">
        <v>28</v>
      </c>
    </row>
    <row r="221" spans="1:66" x14ac:dyDescent="0.25">
      <c r="A221" s="20" t="s">
        <v>45</v>
      </c>
      <c r="B221" s="30">
        <f t="shared" ref="B221:B239" si="73">C221+D221+E221+F221+G221+K221+T221+J221+H221+I221+M221+N221+O221+P221+Q221+R221+S221+L221</f>
        <v>115</v>
      </c>
      <c r="C221" s="30">
        <v>27</v>
      </c>
      <c r="D221" s="30">
        <v>2</v>
      </c>
      <c r="E221" s="30">
        <v>1</v>
      </c>
      <c r="F221" s="30">
        <v>1</v>
      </c>
      <c r="G221" s="30">
        <v>3</v>
      </c>
      <c r="H221" s="30"/>
      <c r="I221" s="30">
        <v>5</v>
      </c>
      <c r="J221" s="30">
        <v>4</v>
      </c>
      <c r="K221" s="30">
        <v>21</v>
      </c>
      <c r="L221" s="30">
        <v>8</v>
      </c>
      <c r="M221" s="30">
        <v>2</v>
      </c>
      <c r="N221" s="30">
        <v>8</v>
      </c>
      <c r="O221" s="30">
        <v>11</v>
      </c>
      <c r="P221" s="30">
        <v>5</v>
      </c>
      <c r="Q221" s="30">
        <v>3</v>
      </c>
      <c r="R221" s="30">
        <v>14</v>
      </c>
      <c r="S221" s="30"/>
      <c r="T221" s="30"/>
      <c r="U221" s="30"/>
      <c r="X221" s="37" t="s">
        <v>45</v>
      </c>
      <c r="Y221" s="42">
        <f>SUM(Z221:AR221)</f>
        <v>503134</v>
      </c>
      <c r="Z221" s="42">
        <v>97537</v>
      </c>
      <c r="AA221" s="42">
        <v>13188</v>
      </c>
      <c r="AB221" s="42">
        <v>7986</v>
      </c>
      <c r="AC221" s="42">
        <v>12151</v>
      </c>
      <c r="AD221" s="42">
        <v>20384</v>
      </c>
      <c r="AE221" s="42">
        <v>5657</v>
      </c>
      <c r="AF221" s="42">
        <v>20991</v>
      </c>
      <c r="AG221" s="42">
        <v>22299</v>
      </c>
      <c r="AH221" s="42">
        <v>85858</v>
      </c>
      <c r="AI221" s="42">
        <v>55371</v>
      </c>
      <c r="AJ221" s="42">
        <v>10412</v>
      </c>
      <c r="AK221" s="42">
        <v>22455</v>
      </c>
      <c r="AL221" s="42">
        <v>76628</v>
      </c>
      <c r="AM221" s="42">
        <v>18548</v>
      </c>
      <c r="AN221" s="42">
        <v>6859</v>
      </c>
      <c r="AO221" s="42">
        <v>21102</v>
      </c>
      <c r="AP221" s="42">
        <v>3375</v>
      </c>
      <c r="AQ221" s="42">
        <v>1130</v>
      </c>
      <c r="AR221" s="42">
        <v>1203</v>
      </c>
      <c r="AT221" s="27" t="s">
        <v>45</v>
      </c>
      <c r="AU221" s="34">
        <f>B221*100000/Y221</f>
        <v>22.856733991342267</v>
      </c>
      <c r="AV221" s="34">
        <f t="shared" ref="AV221:BK236" si="74">C221*100000/Z221</f>
        <v>27.681802803038845</v>
      </c>
      <c r="AW221" s="34">
        <f t="shared" si="74"/>
        <v>15.165301789505611</v>
      </c>
      <c r="AX221" s="34">
        <f t="shared" si="74"/>
        <v>12.521913348359629</v>
      </c>
      <c r="AY221" s="34">
        <f t="shared" si="74"/>
        <v>8.2297753271335701</v>
      </c>
      <c r="AZ221" s="34">
        <f t="shared" si="74"/>
        <v>14.717425431711145</v>
      </c>
      <c r="BA221" s="34">
        <f t="shared" si="74"/>
        <v>0</v>
      </c>
      <c r="BB221" s="34">
        <f t="shared" si="74"/>
        <v>23.819732266209328</v>
      </c>
      <c r="BC221" s="34">
        <f t="shared" si="74"/>
        <v>17.93802412664245</v>
      </c>
      <c r="BD221" s="34">
        <f t="shared" si="74"/>
        <v>24.458990426052321</v>
      </c>
      <c r="BE221" s="34">
        <f t="shared" si="74"/>
        <v>14.447996243520977</v>
      </c>
      <c r="BF221" s="34">
        <f t="shared" si="74"/>
        <v>19.208605455243948</v>
      </c>
      <c r="BG221" s="34">
        <f t="shared" si="74"/>
        <v>35.626809173903361</v>
      </c>
      <c r="BH221" s="34">
        <f t="shared" si="74"/>
        <v>14.355066033303753</v>
      </c>
      <c r="BI221" s="34">
        <f t="shared" si="74"/>
        <v>26.957084321759758</v>
      </c>
      <c r="BJ221" s="34">
        <f t="shared" si="74"/>
        <v>43.738154249890655</v>
      </c>
      <c r="BK221" s="34">
        <f t="shared" si="74"/>
        <v>66.344422329636998</v>
      </c>
      <c r="BL221" s="34">
        <f t="shared" ref="BL221:BN236" si="75">S221*100000/AP221</f>
        <v>0</v>
      </c>
      <c r="BM221" s="34">
        <f t="shared" si="75"/>
        <v>0</v>
      </c>
      <c r="BN221" s="34">
        <f t="shared" si="75"/>
        <v>0</v>
      </c>
    </row>
    <row r="222" spans="1:66" x14ac:dyDescent="0.25">
      <c r="A222" s="20" t="s">
        <v>46</v>
      </c>
      <c r="B222" s="30">
        <f t="shared" si="73"/>
        <v>118</v>
      </c>
      <c r="C222" s="30">
        <v>28</v>
      </c>
      <c r="D222" s="30">
        <v>3</v>
      </c>
      <c r="E222" s="30">
        <v>3</v>
      </c>
      <c r="F222" s="30">
        <v>3</v>
      </c>
      <c r="G222" s="30">
        <v>1</v>
      </c>
      <c r="H222" s="30">
        <v>5</v>
      </c>
      <c r="I222" s="30">
        <v>5</v>
      </c>
      <c r="J222" s="30">
        <v>3</v>
      </c>
      <c r="K222" s="30">
        <v>23</v>
      </c>
      <c r="L222" s="30">
        <v>12</v>
      </c>
      <c r="M222" s="30">
        <v>2</v>
      </c>
      <c r="N222" s="30">
        <v>3</v>
      </c>
      <c r="O222" s="30">
        <v>13</v>
      </c>
      <c r="P222" s="30">
        <v>1</v>
      </c>
      <c r="Q222" s="30">
        <v>3</v>
      </c>
      <c r="R222" s="30">
        <v>8</v>
      </c>
      <c r="S222" s="30">
        <v>1</v>
      </c>
      <c r="T222" s="30">
        <v>1</v>
      </c>
      <c r="U222" s="30"/>
      <c r="W222" s="45"/>
      <c r="X222" s="37" t="s">
        <v>46</v>
      </c>
      <c r="Y222" s="42">
        <f t="shared" ref="Y222:Y239" si="76">SUM(Z222:AR222)</f>
        <v>1935748</v>
      </c>
      <c r="Z222" s="42">
        <v>379311</v>
      </c>
      <c r="AA222" s="42">
        <v>50624</v>
      </c>
      <c r="AB222" s="42">
        <v>30804</v>
      </c>
      <c r="AC222" s="42">
        <v>46798</v>
      </c>
      <c r="AD222" s="42">
        <v>84113</v>
      </c>
      <c r="AE222" s="42">
        <v>21526</v>
      </c>
      <c r="AF222" s="42">
        <v>81728</v>
      </c>
      <c r="AG222" s="42">
        <v>85668</v>
      </c>
      <c r="AH222" s="42">
        <v>329788</v>
      </c>
      <c r="AI222" s="42">
        <v>213145</v>
      </c>
      <c r="AJ222" s="42">
        <v>41254</v>
      </c>
      <c r="AK222" s="42">
        <v>87200</v>
      </c>
      <c r="AL222" s="42">
        <v>281680</v>
      </c>
      <c r="AM222" s="42">
        <v>71925</v>
      </c>
      <c r="AN222" s="42">
        <v>26598</v>
      </c>
      <c r="AO222" s="42">
        <v>81626</v>
      </c>
      <c r="AP222" s="42">
        <v>13003</v>
      </c>
      <c r="AQ222" s="42">
        <v>4433</v>
      </c>
      <c r="AR222" s="42">
        <v>4524</v>
      </c>
      <c r="AT222" s="27" t="s">
        <v>46</v>
      </c>
      <c r="AU222" s="34">
        <f t="shared" ref="AU222:AU240" si="77">B222*100000/Y222</f>
        <v>6.0958347884125414</v>
      </c>
      <c r="AV222" s="34">
        <f t="shared" si="74"/>
        <v>7.3818054314269821</v>
      </c>
      <c r="AW222" s="34">
        <f t="shared" si="74"/>
        <v>5.9260429835651074</v>
      </c>
      <c r="AX222" s="34">
        <f t="shared" si="74"/>
        <v>9.7389949357226335</v>
      </c>
      <c r="AY222" s="34">
        <f t="shared" si="74"/>
        <v>6.410530364545493</v>
      </c>
      <c r="AZ222" s="34">
        <f t="shared" si="74"/>
        <v>1.1888768680227788</v>
      </c>
      <c r="BA222" s="34">
        <f t="shared" si="74"/>
        <v>23.227724612096999</v>
      </c>
      <c r="BB222" s="34">
        <f t="shared" si="74"/>
        <v>6.1178543461237274</v>
      </c>
      <c r="BC222" s="34">
        <f t="shared" si="74"/>
        <v>3.5018910211514216</v>
      </c>
      <c r="BD222" s="34">
        <f t="shared" si="74"/>
        <v>6.9741773502977669</v>
      </c>
      <c r="BE222" s="34">
        <f t="shared" si="74"/>
        <v>5.6299702080743153</v>
      </c>
      <c r="BF222" s="34">
        <f t="shared" si="74"/>
        <v>4.8480147379648031</v>
      </c>
      <c r="BG222" s="34">
        <f t="shared" si="74"/>
        <v>3.4403669724770642</v>
      </c>
      <c r="BH222" s="34">
        <f t="shared" si="74"/>
        <v>4.615166145981255</v>
      </c>
      <c r="BI222" s="34">
        <f t="shared" si="74"/>
        <v>1.3903371567605145</v>
      </c>
      <c r="BJ222" s="34">
        <f t="shared" si="74"/>
        <v>11.279043537108054</v>
      </c>
      <c r="BK222" s="34">
        <f t="shared" si="74"/>
        <v>9.8007987650993549</v>
      </c>
      <c r="BL222" s="34">
        <f t="shared" si="75"/>
        <v>7.6905329539337073</v>
      </c>
      <c r="BM222" s="34">
        <f t="shared" si="75"/>
        <v>22.558087074216107</v>
      </c>
      <c r="BN222" s="34">
        <f t="shared" si="75"/>
        <v>0</v>
      </c>
    </row>
    <row r="223" spans="1:66" x14ac:dyDescent="0.25">
      <c r="A223" s="20" t="s">
        <v>47</v>
      </c>
      <c r="B223" s="30">
        <f t="shared" si="73"/>
        <v>41</v>
      </c>
      <c r="C223" s="30">
        <v>11</v>
      </c>
      <c r="D223" s="30">
        <v>2</v>
      </c>
      <c r="E223" s="30">
        <v>3</v>
      </c>
      <c r="F223" s="30">
        <v>1</v>
      </c>
      <c r="G223" s="30"/>
      <c r="H223" s="30"/>
      <c r="I223" s="30">
        <v>1</v>
      </c>
      <c r="J223" s="30">
        <v>1</v>
      </c>
      <c r="K223" s="30">
        <v>7</v>
      </c>
      <c r="L223" s="30">
        <v>3</v>
      </c>
      <c r="M223" s="30">
        <v>1</v>
      </c>
      <c r="N223" s="30">
        <v>2</v>
      </c>
      <c r="O223" s="30">
        <v>4</v>
      </c>
      <c r="P223" s="30"/>
      <c r="Q223" s="30">
        <v>1</v>
      </c>
      <c r="R223" s="30">
        <v>4</v>
      </c>
      <c r="S223" s="30"/>
      <c r="T223" s="30"/>
      <c r="U223" s="30"/>
      <c r="W223" s="45"/>
      <c r="X223" s="37" t="s">
        <v>47</v>
      </c>
      <c r="Y223" s="42">
        <f t="shared" si="76"/>
        <v>2219848</v>
      </c>
      <c r="Z223" s="42">
        <v>440634</v>
      </c>
      <c r="AA223" s="42">
        <v>58532</v>
      </c>
      <c r="AB223" s="42">
        <v>36196</v>
      </c>
      <c r="AC223" s="42">
        <v>53277</v>
      </c>
      <c r="AD223" s="42">
        <v>104978</v>
      </c>
      <c r="AE223" s="42">
        <v>24120</v>
      </c>
      <c r="AF223" s="42">
        <v>99039</v>
      </c>
      <c r="AG223" s="42">
        <v>103495</v>
      </c>
      <c r="AH223" s="42">
        <v>360963</v>
      </c>
      <c r="AI223" s="42">
        <v>242601</v>
      </c>
      <c r="AJ223" s="42">
        <v>53031</v>
      </c>
      <c r="AK223" s="42">
        <v>103609</v>
      </c>
      <c r="AL223" s="42">
        <v>308558</v>
      </c>
      <c r="AM223" s="42">
        <v>81709</v>
      </c>
      <c r="AN223" s="42">
        <v>30944</v>
      </c>
      <c r="AO223" s="42">
        <v>93051</v>
      </c>
      <c r="AP223" s="42">
        <v>14637</v>
      </c>
      <c r="AQ223" s="42">
        <v>5068</v>
      </c>
      <c r="AR223" s="42">
        <v>5406</v>
      </c>
      <c r="AT223" s="27" t="s">
        <v>47</v>
      </c>
      <c r="AU223" s="34">
        <f t="shared" si="77"/>
        <v>1.8469733062804301</v>
      </c>
      <c r="AV223" s="34">
        <f t="shared" si="74"/>
        <v>2.4964029103519021</v>
      </c>
      <c r="AW223" s="34">
        <f t="shared" si="74"/>
        <v>3.4169343265222443</v>
      </c>
      <c r="AX223" s="34">
        <f t="shared" si="74"/>
        <v>8.2882086418388781</v>
      </c>
      <c r="AY223" s="34">
        <f t="shared" si="74"/>
        <v>1.8769825628319914</v>
      </c>
      <c r="AZ223" s="34">
        <f t="shared" si="74"/>
        <v>0</v>
      </c>
      <c r="BA223" s="34">
        <f t="shared" si="74"/>
        <v>0</v>
      </c>
      <c r="BB223" s="34">
        <f t="shared" si="74"/>
        <v>1.0097032482153494</v>
      </c>
      <c r="BC223" s="34">
        <f t="shared" si="74"/>
        <v>0.96623025266921103</v>
      </c>
      <c r="BD223" s="34">
        <f t="shared" si="74"/>
        <v>1.9392569321509407</v>
      </c>
      <c r="BE223" s="34">
        <f t="shared" si="74"/>
        <v>1.2365983652169612</v>
      </c>
      <c r="BF223" s="34">
        <f t="shared" si="74"/>
        <v>1.8856895023665403</v>
      </c>
      <c r="BG223" s="34">
        <f t="shared" si="74"/>
        <v>1.9303342373732011</v>
      </c>
      <c r="BH223" s="34">
        <f t="shared" si="74"/>
        <v>1.2963527116457847</v>
      </c>
      <c r="BI223" s="34">
        <f t="shared" si="74"/>
        <v>0</v>
      </c>
      <c r="BJ223" s="34">
        <f t="shared" si="74"/>
        <v>3.231644260599793</v>
      </c>
      <c r="BK223" s="34">
        <f t="shared" si="74"/>
        <v>4.2987179073841224</v>
      </c>
      <c r="BL223" s="34">
        <f t="shared" si="75"/>
        <v>0</v>
      </c>
      <c r="BM223" s="34">
        <f t="shared" si="75"/>
        <v>0</v>
      </c>
      <c r="BN223" s="34">
        <f t="shared" si="75"/>
        <v>0</v>
      </c>
    </row>
    <row r="224" spans="1:66" x14ac:dyDescent="0.25">
      <c r="A224" s="20" t="s">
        <v>10</v>
      </c>
      <c r="B224" s="30">
        <f t="shared" si="73"/>
        <v>17</v>
      </c>
      <c r="C224" s="30">
        <v>4</v>
      </c>
      <c r="D224" s="30"/>
      <c r="E224" s="30"/>
      <c r="F224" s="30">
        <v>1</v>
      </c>
      <c r="G224" s="30"/>
      <c r="H224" s="30"/>
      <c r="I224" s="30">
        <v>1</v>
      </c>
      <c r="J224" s="30"/>
      <c r="K224" s="30">
        <v>1</v>
      </c>
      <c r="L224" s="30">
        <v>2</v>
      </c>
      <c r="M224" s="30"/>
      <c r="N224" s="30">
        <v>3</v>
      </c>
      <c r="O224" s="30">
        <v>1</v>
      </c>
      <c r="P224" s="30"/>
      <c r="Q224" s="30">
        <v>1</v>
      </c>
      <c r="R224" s="30">
        <v>2</v>
      </c>
      <c r="S224" s="30">
        <v>1</v>
      </c>
      <c r="T224" s="30"/>
      <c r="U224" s="30"/>
      <c r="W224" s="45"/>
      <c r="X224" s="37" t="s">
        <v>10</v>
      </c>
      <c r="Y224" s="42">
        <f t="shared" si="76"/>
        <v>2099082</v>
      </c>
      <c r="Z224" s="42">
        <v>430780</v>
      </c>
      <c r="AA224" s="42">
        <v>56193</v>
      </c>
      <c r="AB224" s="42">
        <v>35472</v>
      </c>
      <c r="AC224" s="42">
        <v>48873</v>
      </c>
      <c r="AD224" s="42">
        <v>98867</v>
      </c>
      <c r="AE224" s="42">
        <v>22341</v>
      </c>
      <c r="AF224" s="42">
        <v>100371</v>
      </c>
      <c r="AG224" s="42">
        <v>103464</v>
      </c>
      <c r="AH224" s="42">
        <v>325632</v>
      </c>
      <c r="AI224" s="42">
        <v>228048</v>
      </c>
      <c r="AJ224" s="42">
        <v>56017</v>
      </c>
      <c r="AK224" s="42">
        <v>103321</v>
      </c>
      <c r="AL224" s="42">
        <v>277012</v>
      </c>
      <c r="AM224" s="42">
        <v>76617</v>
      </c>
      <c r="AN224" s="42">
        <v>28622</v>
      </c>
      <c r="AO224" s="42">
        <v>83663</v>
      </c>
      <c r="AP224" s="42">
        <v>13790</v>
      </c>
      <c r="AQ224" s="42">
        <v>4833</v>
      </c>
      <c r="AR224" s="42">
        <v>5166</v>
      </c>
      <c r="AT224" s="28" t="s">
        <v>10</v>
      </c>
      <c r="AU224" s="34">
        <f t="shared" si="77"/>
        <v>0.80987784183752709</v>
      </c>
      <c r="AV224" s="34">
        <f t="shared" si="74"/>
        <v>0.92854821486605688</v>
      </c>
      <c r="AW224" s="34">
        <f t="shared" si="74"/>
        <v>0</v>
      </c>
      <c r="AX224" s="34">
        <f t="shared" si="74"/>
        <v>0</v>
      </c>
      <c r="AY224" s="34">
        <f t="shared" si="74"/>
        <v>2.0461195343031942</v>
      </c>
      <c r="AZ224" s="34">
        <f t="shared" si="74"/>
        <v>0</v>
      </c>
      <c r="BA224" s="34">
        <f t="shared" si="74"/>
        <v>0</v>
      </c>
      <c r="BB224" s="34">
        <f t="shared" si="74"/>
        <v>0.99630371322393918</v>
      </c>
      <c r="BC224" s="34">
        <f t="shared" si="74"/>
        <v>0</v>
      </c>
      <c r="BD224" s="34">
        <f t="shared" si="74"/>
        <v>0.30709512578616355</v>
      </c>
      <c r="BE224" s="34">
        <f t="shared" si="74"/>
        <v>0.87700834911948367</v>
      </c>
      <c r="BF224" s="34">
        <f t="shared" si="74"/>
        <v>0</v>
      </c>
      <c r="BG224" s="34">
        <f t="shared" si="74"/>
        <v>2.9035723618625449</v>
      </c>
      <c r="BH224" s="34">
        <f t="shared" si="74"/>
        <v>0.36099519154404863</v>
      </c>
      <c r="BI224" s="34">
        <f t="shared" si="74"/>
        <v>0</v>
      </c>
      <c r="BJ224" s="34">
        <f t="shared" si="74"/>
        <v>3.4938159457759763</v>
      </c>
      <c r="BK224" s="34">
        <f t="shared" si="74"/>
        <v>2.3905430118451405</v>
      </c>
      <c r="BL224" s="34">
        <f t="shared" si="75"/>
        <v>7.2516316171138504</v>
      </c>
      <c r="BM224" s="34">
        <f t="shared" si="75"/>
        <v>0</v>
      </c>
      <c r="BN224" s="34">
        <f t="shared" si="75"/>
        <v>0</v>
      </c>
    </row>
    <row r="225" spans="1:66" x14ac:dyDescent="0.25">
      <c r="A225" s="20" t="s">
        <v>11</v>
      </c>
      <c r="B225" s="30">
        <f t="shared" si="73"/>
        <v>34</v>
      </c>
      <c r="C225" s="30">
        <v>8</v>
      </c>
      <c r="D225" s="30"/>
      <c r="E225" s="30">
        <v>1</v>
      </c>
      <c r="F225" s="30"/>
      <c r="G225" s="30"/>
      <c r="H225" s="30">
        <v>2</v>
      </c>
      <c r="I225" s="30"/>
      <c r="J225" s="30">
        <v>2</v>
      </c>
      <c r="K225" s="30">
        <v>6</v>
      </c>
      <c r="L225" s="30">
        <v>1</v>
      </c>
      <c r="M225" s="30">
        <v>1</v>
      </c>
      <c r="N225" s="30">
        <v>6</v>
      </c>
      <c r="O225" s="30"/>
      <c r="P225" s="30"/>
      <c r="Q225" s="30">
        <v>5</v>
      </c>
      <c r="R225" s="30">
        <v>2</v>
      </c>
      <c r="S225" s="30"/>
      <c r="T225" s="30"/>
      <c r="U225" s="30"/>
      <c r="W225" s="45"/>
      <c r="X225" s="37" t="s">
        <v>11</v>
      </c>
      <c r="Y225" s="42">
        <f t="shared" si="76"/>
        <v>2314304</v>
      </c>
      <c r="Z225" s="42">
        <v>486307</v>
      </c>
      <c r="AA225" s="42">
        <v>61110</v>
      </c>
      <c r="AB225" s="42">
        <v>41700</v>
      </c>
      <c r="AC225" s="42">
        <v>52920</v>
      </c>
      <c r="AD225" s="42">
        <v>109782</v>
      </c>
      <c r="AE225" s="42">
        <v>25693</v>
      </c>
      <c r="AF225" s="42">
        <v>116012</v>
      </c>
      <c r="AG225" s="42">
        <v>116668</v>
      </c>
      <c r="AH225" s="42">
        <v>341538</v>
      </c>
      <c r="AI225" s="42">
        <v>249293</v>
      </c>
      <c r="AJ225" s="42">
        <v>66042</v>
      </c>
      <c r="AK225" s="42">
        <v>123166</v>
      </c>
      <c r="AL225" s="42">
        <v>299109</v>
      </c>
      <c r="AM225" s="42">
        <v>82445</v>
      </c>
      <c r="AN225" s="42">
        <v>28948</v>
      </c>
      <c r="AO225" s="42">
        <v>88435</v>
      </c>
      <c r="AP225" s="42">
        <v>15043</v>
      </c>
      <c r="AQ225" s="42">
        <v>5077</v>
      </c>
      <c r="AR225" s="42">
        <v>5016</v>
      </c>
      <c r="AT225" s="27" t="s">
        <v>11</v>
      </c>
      <c r="AU225" s="34">
        <f t="shared" si="77"/>
        <v>1.469124194574265</v>
      </c>
      <c r="AV225" s="34">
        <f t="shared" si="74"/>
        <v>1.6450513770108182</v>
      </c>
      <c r="AW225" s="34">
        <f t="shared" si="74"/>
        <v>0</v>
      </c>
      <c r="AX225" s="34">
        <f t="shared" si="74"/>
        <v>2.3980815347721824</v>
      </c>
      <c r="AY225" s="34">
        <f t="shared" si="74"/>
        <v>0</v>
      </c>
      <c r="AZ225" s="34">
        <f t="shared" si="74"/>
        <v>0</v>
      </c>
      <c r="BA225" s="34">
        <f t="shared" si="74"/>
        <v>7.7842213832561402</v>
      </c>
      <c r="BB225" s="34">
        <f t="shared" si="74"/>
        <v>0</v>
      </c>
      <c r="BC225" s="34">
        <f t="shared" si="74"/>
        <v>1.7142661226728837</v>
      </c>
      <c r="BD225" s="34">
        <f t="shared" si="74"/>
        <v>1.7567591307555821</v>
      </c>
      <c r="BE225" s="34">
        <f t="shared" si="74"/>
        <v>0.40113440810612411</v>
      </c>
      <c r="BF225" s="34">
        <f t="shared" si="74"/>
        <v>1.5141879410072379</v>
      </c>
      <c r="BG225" s="34">
        <f t="shared" si="74"/>
        <v>4.8714742704967282</v>
      </c>
      <c r="BH225" s="34">
        <f t="shared" si="74"/>
        <v>0</v>
      </c>
      <c r="BI225" s="34">
        <f t="shared" si="74"/>
        <v>0</v>
      </c>
      <c r="BJ225" s="34">
        <f t="shared" si="74"/>
        <v>17.272350421445349</v>
      </c>
      <c r="BK225" s="34">
        <f t="shared" si="74"/>
        <v>2.2615480296262791</v>
      </c>
      <c r="BL225" s="34">
        <f t="shared" si="75"/>
        <v>0</v>
      </c>
      <c r="BM225" s="34">
        <f t="shared" si="75"/>
        <v>0</v>
      </c>
      <c r="BN225" s="34">
        <f t="shared" si="75"/>
        <v>0</v>
      </c>
    </row>
    <row r="226" spans="1:66" x14ac:dyDescent="0.25">
      <c r="A226" s="20" t="s">
        <v>12</v>
      </c>
      <c r="B226" s="30">
        <f t="shared" si="73"/>
        <v>13</v>
      </c>
      <c r="C226" s="30">
        <v>2</v>
      </c>
      <c r="D226" s="30">
        <v>1</v>
      </c>
      <c r="E226" s="30">
        <v>1</v>
      </c>
      <c r="F226" s="30">
        <v>1</v>
      </c>
      <c r="G226" s="30">
        <v>1</v>
      </c>
      <c r="H226" s="30"/>
      <c r="I226" s="30"/>
      <c r="J226" s="30"/>
      <c r="K226" s="30">
        <v>3</v>
      </c>
      <c r="L226" s="30">
        <v>1</v>
      </c>
      <c r="M226" s="30"/>
      <c r="N226" s="30">
        <v>2</v>
      </c>
      <c r="O226" s="30">
        <v>1</v>
      </c>
      <c r="P226" s="30"/>
      <c r="Q226" s="30"/>
      <c r="R226" s="30"/>
      <c r="S226" s="30"/>
      <c r="T226" s="30"/>
      <c r="U226" s="30"/>
      <c r="W226" s="45"/>
      <c r="X226" s="37" t="s">
        <v>12</v>
      </c>
      <c r="Y226" s="42">
        <f t="shared" si="76"/>
        <v>2789063</v>
      </c>
      <c r="Z226" s="42">
        <v>543663</v>
      </c>
      <c r="AA226" s="42">
        <v>76316</v>
      </c>
      <c r="AB226" s="42">
        <v>56001</v>
      </c>
      <c r="AC226" s="42">
        <v>67079</v>
      </c>
      <c r="AD226" s="42">
        <v>129414</v>
      </c>
      <c r="AE226" s="42">
        <v>32522</v>
      </c>
      <c r="AF226" s="42">
        <v>142913</v>
      </c>
      <c r="AG226" s="42">
        <v>134961</v>
      </c>
      <c r="AH226" s="42">
        <v>425203</v>
      </c>
      <c r="AI226" s="42">
        <v>299923</v>
      </c>
      <c r="AJ226" s="42">
        <v>70920</v>
      </c>
      <c r="AK226" s="42">
        <v>150724</v>
      </c>
      <c r="AL226" s="42">
        <v>386975</v>
      </c>
      <c r="AM226" s="42">
        <v>95945</v>
      </c>
      <c r="AN226" s="42">
        <v>34773</v>
      </c>
      <c r="AO226" s="42">
        <v>112190</v>
      </c>
      <c r="AP226" s="42">
        <v>18556</v>
      </c>
      <c r="AQ226" s="42">
        <v>5695</v>
      </c>
      <c r="AR226" s="42">
        <v>5290</v>
      </c>
      <c r="AT226" s="27" t="s">
        <v>12</v>
      </c>
      <c r="AU226" s="34">
        <f t="shared" si="77"/>
        <v>0.46610635901734743</v>
      </c>
      <c r="AV226" s="34">
        <f t="shared" si="74"/>
        <v>0.36787495194633441</v>
      </c>
      <c r="AW226" s="34">
        <f t="shared" si="74"/>
        <v>1.3103412128518266</v>
      </c>
      <c r="AX226" s="34">
        <f t="shared" si="74"/>
        <v>1.7856823985285977</v>
      </c>
      <c r="AY226" s="34">
        <f t="shared" si="74"/>
        <v>1.490779528615513</v>
      </c>
      <c r="AZ226" s="34">
        <f t="shared" si="74"/>
        <v>0.77271392585037169</v>
      </c>
      <c r="BA226" s="34">
        <f t="shared" si="74"/>
        <v>0</v>
      </c>
      <c r="BB226" s="34">
        <f t="shared" si="74"/>
        <v>0</v>
      </c>
      <c r="BC226" s="34">
        <f t="shared" si="74"/>
        <v>0</v>
      </c>
      <c r="BD226" s="34">
        <f t="shared" si="74"/>
        <v>0.70554535127927132</v>
      </c>
      <c r="BE226" s="34">
        <f t="shared" si="74"/>
        <v>0.33341891085378583</v>
      </c>
      <c r="BF226" s="34">
        <f t="shared" si="74"/>
        <v>0</v>
      </c>
      <c r="BG226" s="34">
        <f t="shared" si="74"/>
        <v>1.3269286908521536</v>
      </c>
      <c r="BH226" s="34">
        <f t="shared" si="74"/>
        <v>0.25841462626784678</v>
      </c>
      <c r="BI226" s="34">
        <f t="shared" si="74"/>
        <v>0</v>
      </c>
      <c r="BJ226" s="34">
        <f t="shared" si="74"/>
        <v>0</v>
      </c>
      <c r="BK226" s="34">
        <f t="shared" si="74"/>
        <v>0</v>
      </c>
      <c r="BL226" s="34">
        <f t="shared" si="75"/>
        <v>0</v>
      </c>
      <c r="BM226" s="34">
        <f t="shared" si="75"/>
        <v>0</v>
      </c>
      <c r="BN226" s="34">
        <f t="shared" si="75"/>
        <v>0</v>
      </c>
    </row>
    <row r="227" spans="1:66" x14ac:dyDescent="0.25">
      <c r="A227" s="20" t="s">
        <v>13</v>
      </c>
      <c r="B227" s="30">
        <f t="shared" si="73"/>
        <v>18</v>
      </c>
      <c r="C227" s="30"/>
      <c r="D227" s="30"/>
      <c r="E227" s="30">
        <v>1</v>
      </c>
      <c r="F227" s="30">
        <v>1</v>
      </c>
      <c r="G227" s="30">
        <v>1</v>
      </c>
      <c r="H227" s="30">
        <v>2</v>
      </c>
      <c r="I227" s="30"/>
      <c r="J227" s="30"/>
      <c r="K227" s="30">
        <v>7</v>
      </c>
      <c r="L227" s="30">
        <v>1</v>
      </c>
      <c r="M227" s="30"/>
      <c r="N227" s="30">
        <v>1</v>
      </c>
      <c r="O227" s="30">
        <v>2</v>
      </c>
      <c r="P227" s="30"/>
      <c r="Q227" s="30">
        <v>2</v>
      </c>
      <c r="R227" s="30"/>
      <c r="S227" s="30"/>
      <c r="T227" s="30"/>
      <c r="U227" s="30"/>
      <c r="W227" s="45"/>
      <c r="X227" s="37" t="s">
        <v>13</v>
      </c>
      <c r="Y227" s="42">
        <f t="shared" si="76"/>
        <v>3634021</v>
      </c>
      <c r="Z227" s="42">
        <v>655402</v>
      </c>
      <c r="AA227" s="42">
        <v>99056</v>
      </c>
      <c r="AB227" s="42">
        <v>73671</v>
      </c>
      <c r="AC227" s="42">
        <v>93187</v>
      </c>
      <c r="AD227" s="42">
        <v>169026</v>
      </c>
      <c r="AE227" s="42">
        <v>43747</v>
      </c>
      <c r="AF227" s="42">
        <v>174138</v>
      </c>
      <c r="AG227" s="42">
        <v>161663</v>
      </c>
      <c r="AH227" s="42">
        <v>596357</v>
      </c>
      <c r="AI227" s="42">
        <v>398777</v>
      </c>
      <c r="AJ227" s="42">
        <v>77034</v>
      </c>
      <c r="AK227" s="42">
        <v>199928</v>
      </c>
      <c r="AL227" s="42">
        <v>530976</v>
      </c>
      <c r="AM227" s="42">
        <v>126755</v>
      </c>
      <c r="AN227" s="42">
        <v>46128</v>
      </c>
      <c r="AO227" s="42">
        <v>151677</v>
      </c>
      <c r="AP227" s="42">
        <v>24449</v>
      </c>
      <c r="AQ227" s="42">
        <v>6116</v>
      </c>
      <c r="AR227" s="42">
        <v>5934</v>
      </c>
      <c r="AT227" s="27" t="s">
        <v>13</v>
      </c>
      <c r="AU227" s="34">
        <f t="shared" si="77"/>
        <v>0.49531909694522952</v>
      </c>
      <c r="AV227" s="34">
        <f t="shared" si="74"/>
        <v>0</v>
      </c>
      <c r="AW227" s="34">
        <f t="shared" si="74"/>
        <v>0</v>
      </c>
      <c r="AX227" s="34">
        <f t="shared" si="74"/>
        <v>1.3573862171003515</v>
      </c>
      <c r="AY227" s="34">
        <f t="shared" si="74"/>
        <v>1.0731110562632127</v>
      </c>
      <c r="AZ227" s="34">
        <f t="shared" si="74"/>
        <v>0.59162495710719065</v>
      </c>
      <c r="BA227" s="34">
        <f t="shared" si="74"/>
        <v>4.5717420623128442</v>
      </c>
      <c r="BB227" s="34">
        <f t="shared" si="74"/>
        <v>0</v>
      </c>
      <c r="BC227" s="34">
        <f t="shared" si="74"/>
        <v>0</v>
      </c>
      <c r="BD227" s="34">
        <f t="shared" si="74"/>
        <v>1.1737935498367589</v>
      </c>
      <c r="BE227" s="34">
        <f t="shared" si="74"/>
        <v>0.25076671924408878</v>
      </c>
      <c r="BF227" s="34">
        <f t="shared" si="74"/>
        <v>0</v>
      </c>
      <c r="BG227" s="34">
        <f t="shared" si="74"/>
        <v>0.50018006482333643</v>
      </c>
      <c r="BH227" s="34">
        <f t="shared" si="74"/>
        <v>0.37666485867534505</v>
      </c>
      <c r="BI227" s="34">
        <f t="shared" si="74"/>
        <v>0</v>
      </c>
      <c r="BJ227" s="34">
        <f t="shared" si="74"/>
        <v>4.3357613596947626</v>
      </c>
      <c r="BK227" s="34">
        <f t="shared" si="74"/>
        <v>0</v>
      </c>
      <c r="BL227" s="34">
        <f t="shared" si="75"/>
        <v>0</v>
      </c>
      <c r="BM227" s="34">
        <f t="shared" si="75"/>
        <v>0</v>
      </c>
      <c r="BN227" s="34">
        <f t="shared" si="75"/>
        <v>0</v>
      </c>
    </row>
    <row r="228" spans="1:66" x14ac:dyDescent="0.25">
      <c r="A228" s="20" t="s">
        <v>14</v>
      </c>
      <c r="B228" s="30">
        <f t="shared" si="73"/>
        <v>7</v>
      </c>
      <c r="C228" s="30">
        <v>1</v>
      </c>
      <c r="D228" s="30"/>
      <c r="E228" s="30"/>
      <c r="F228" s="30"/>
      <c r="G228" s="30"/>
      <c r="H228" s="30"/>
      <c r="I228" s="30"/>
      <c r="J228" s="30">
        <v>1</v>
      </c>
      <c r="K228" s="30">
        <v>3</v>
      </c>
      <c r="L228" s="30"/>
      <c r="M228" s="30"/>
      <c r="N228" s="30">
        <v>1</v>
      </c>
      <c r="O228" s="30"/>
      <c r="P228" s="30"/>
      <c r="Q228" s="30"/>
      <c r="R228" s="30">
        <v>1</v>
      </c>
      <c r="S228" s="30"/>
      <c r="T228" s="30"/>
      <c r="U228" s="30"/>
      <c r="W228" s="45"/>
      <c r="X228" s="37" t="s">
        <v>14</v>
      </c>
      <c r="Y228" s="42">
        <f t="shared" si="76"/>
        <v>4127946</v>
      </c>
      <c r="Z228" s="42">
        <v>708217</v>
      </c>
      <c r="AA228" s="42">
        <v>114155</v>
      </c>
      <c r="AB228" s="42">
        <v>86420</v>
      </c>
      <c r="AC228" s="42">
        <v>104327</v>
      </c>
      <c r="AD228" s="42">
        <v>188967</v>
      </c>
      <c r="AE228" s="42">
        <v>50272</v>
      </c>
      <c r="AF228" s="42">
        <v>193327</v>
      </c>
      <c r="AG228" s="42">
        <v>175178</v>
      </c>
      <c r="AH228" s="42">
        <v>705380</v>
      </c>
      <c r="AI228" s="42">
        <v>454463</v>
      </c>
      <c r="AJ228" s="42">
        <v>80023</v>
      </c>
      <c r="AK228" s="42">
        <v>226638</v>
      </c>
      <c r="AL228" s="42">
        <v>624006</v>
      </c>
      <c r="AM228" s="42">
        <v>136650</v>
      </c>
      <c r="AN228" s="42">
        <v>54912</v>
      </c>
      <c r="AO228" s="42">
        <v>184720</v>
      </c>
      <c r="AP228" s="42">
        <v>28371</v>
      </c>
      <c r="AQ228" s="42">
        <v>6234</v>
      </c>
      <c r="AR228" s="42">
        <v>5686</v>
      </c>
      <c r="AT228" s="27" t="s">
        <v>14</v>
      </c>
      <c r="AU228" s="34">
        <f t="shared" si="77"/>
        <v>0.16957586169974123</v>
      </c>
      <c r="AV228" s="34">
        <f t="shared" si="74"/>
        <v>0.14119966055601602</v>
      </c>
      <c r="AW228" s="34">
        <f t="shared" si="74"/>
        <v>0</v>
      </c>
      <c r="AX228" s="34">
        <f t="shared" si="74"/>
        <v>0</v>
      </c>
      <c r="AY228" s="34">
        <f t="shared" si="74"/>
        <v>0</v>
      </c>
      <c r="AZ228" s="34">
        <f t="shared" si="74"/>
        <v>0</v>
      </c>
      <c r="BA228" s="34">
        <f t="shared" si="74"/>
        <v>0</v>
      </c>
      <c r="BB228" s="34">
        <f t="shared" si="74"/>
        <v>0</v>
      </c>
      <c r="BC228" s="34">
        <f t="shared" si="74"/>
        <v>0.57084793752640173</v>
      </c>
      <c r="BD228" s="34">
        <f t="shared" si="74"/>
        <v>0.42530267373614222</v>
      </c>
      <c r="BE228" s="34">
        <f t="shared" si="74"/>
        <v>0</v>
      </c>
      <c r="BF228" s="34">
        <f t="shared" si="74"/>
        <v>0</v>
      </c>
      <c r="BG228" s="34">
        <f t="shared" si="74"/>
        <v>0.44123227349341237</v>
      </c>
      <c r="BH228" s="34">
        <f t="shared" si="74"/>
        <v>0</v>
      </c>
      <c r="BI228" s="34">
        <f t="shared" si="74"/>
        <v>0</v>
      </c>
      <c r="BJ228" s="34">
        <f t="shared" si="74"/>
        <v>0</v>
      </c>
      <c r="BK228" s="34">
        <f t="shared" si="74"/>
        <v>0.5413598960589</v>
      </c>
      <c r="BL228" s="34">
        <f t="shared" si="75"/>
        <v>0</v>
      </c>
      <c r="BM228" s="34">
        <f t="shared" si="75"/>
        <v>0</v>
      </c>
      <c r="BN228" s="34">
        <f t="shared" si="75"/>
        <v>0</v>
      </c>
    </row>
    <row r="229" spans="1:66" x14ac:dyDescent="0.25">
      <c r="A229" s="20" t="s">
        <v>15</v>
      </c>
      <c r="B229" s="30">
        <f t="shared" si="73"/>
        <v>5</v>
      </c>
      <c r="C229" s="30"/>
      <c r="D229" s="30"/>
      <c r="E229" s="30"/>
      <c r="F229" s="30"/>
      <c r="G229" s="30"/>
      <c r="H229" s="30"/>
      <c r="I229" s="30">
        <v>1</v>
      </c>
      <c r="J229" s="30"/>
      <c r="K229" s="30">
        <v>3</v>
      </c>
      <c r="L229" s="30"/>
      <c r="M229" s="30"/>
      <c r="N229" s="30">
        <v>1</v>
      </c>
      <c r="O229" s="30"/>
      <c r="P229" s="30"/>
      <c r="Q229" s="30"/>
      <c r="R229" s="30"/>
      <c r="S229" s="30"/>
      <c r="T229" s="30"/>
      <c r="U229" s="30"/>
      <c r="W229" s="45"/>
      <c r="X229" s="37" t="s">
        <v>15</v>
      </c>
      <c r="Y229" s="42">
        <f t="shared" si="76"/>
        <v>3903827</v>
      </c>
      <c r="Z229" s="42">
        <v>679039</v>
      </c>
      <c r="AA229" s="42">
        <v>109378</v>
      </c>
      <c r="AB229" s="42">
        <v>82236</v>
      </c>
      <c r="AC229" s="42">
        <v>96604</v>
      </c>
      <c r="AD229" s="42">
        <v>191331</v>
      </c>
      <c r="AE229" s="42">
        <v>47518</v>
      </c>
      <c r="AF229" s="42">
        <v>192038</v>
      </c>
      <c r="AG229" s="42">
        <v>167789</v>
      </c>
      <c r="AH229" s="42">
        <v>645810</v>
      </c>
      <c r="AI229" s="42">
        <v>422672</v>
      </c>
      <c r="AJ229" s="42">
        <v>82514</v>
      </c>
      <c r="AK229" s="42">
        <v>214695</v>
      </c>
      <c r="AL229" s="42">
        <v>577602</v>
      </c>
      <c r="AM229" s="42">
        <v>125038</v>
      </c>
      <c r="AN229" s="42">
        <v>52877</v>
      </c>
      <c r="AO229" s="42">
        <v>178614</v>
      </c>
      <c r="AP229" s="42">
        <v>26685</v>
      </c>
      <c r="AQ229" s="42">
        <v>5856</v>
      </c>
      <c r="AR229" s="42">
        <v>5531</v>
      </c>
      <c r="AT229" s="27" t="s">
        <v>15</v>
      </c>
      <c r="AU229" s="34">
        <f t="shared" si="77"/>
        <v>0.12807944614348946</v>
      </c>
      <c r="AV229" s="34">
        <f t="shared" si="74"/>
        <v>0</v>
      </c>
      <c r="AW229" s="34">
        <f t="shared" si="74"/>
        <v>0</v>
      </c>
      <c r="AX229" s="34">
        <f t="shared" si="74"/>
        <v>0</v>
      </c>
      <c r="AY229" s="34">
        <f t="shared" si="74"/>
        <v>0</v>
      </c>
      <c r="AZ229" s="34">
        <f t="shared" si="74"/>
        <v>0</v>
      </c>
      <c r="BA229" s="34">
        <f t="shared" si="74"/>
        <v>0</v>
      </c>
      <c r="BB229" s="34">
        <f t="shared" si="74"/>
        <v>0.5207302721336402</v>
      </c>
      <c r="BC229" s="34">
        <f t="shared" si="74"/>
        <v>0</v>
      </c>
      <c r="BD229" s="34">
        <f t="shared" si="74"/>
        <v>0.46453291215682629</v>
      </c>
      <c r="BE229" s="34">
        <f t="shared" si="74"/>
        <v>0</v>
      </c>
      <c r="BF229" s="34">
        <f t="shared" si="74"/>
        <v>0</v>
      </c>
      <c r="BG229" s="34">
        <f t="shared" si="74"/>
        <v>0.46577703253452574</v>
      </c>
      <c r="BH229" s="34">
        <f t="shared" si="74"/>
        <v>0</v>
      </c>
      <c r="BI229" s="34">
        <f t="shared" si="74"/>
        <v>0</v>
      </c>
      <c r="BJ229" s="34">
        <f t="shared" si="74"/>
        <v>0</v>
      </c>
      <c r="BK229" s="34">
        <f t="shared" si="74"/>
        <v>0</v>
      </c>
      <c r="BL229" s="34">
        <f t="shared" si="75"/>
        <v>0</v>
      </c>
      <c r="BM229" s="34">
        <f t="shared" si="75"/>
        <v>0</v>
      </c>
      <c r="BN229" s="34">
        <f t="shared" si="75"/>
        <v>0</v>
      </c>
    </row>
    <row r="230" spans="1:66" x14ac:dyDescent="0.25">
      <c r="A230" s="20" t="s">
        <v>16</v>
      </c>
      <c r="B230" s="30">
        <f t="shared" si="73"/>
        <v>5</v>
      </c>
      <c r="C230" s="30">
        <v>1</v>
      </c>
      <c r="D230" s="30"/>
      <c r="E230" s="30">
        <v>1</v>
      </c>
      <c r="F230" s="30"/>
      <c r="G230" s="30"/>
      <c r="H230" s="30"/>
      <c r="I230" s="30"/>
      <c r="J230" s="30"/>
      <c r="K230" s="30">
        <v>1</v>
      </c>
      <c r="L230" s="30">
        <v>1</v>
      </c>
      <c r="M230" s="30"/>
      <c r="N230" s="30">
        <v>1</v>
      </c>
      <c r="O230" s="30"/>
      <c r="P230" s="30"/>
      <c r="Q230" s="30"/>
      <c r="R230" s="30"/>
      <c r="S230" s="30"/>
      <c r="T230" s="30"/>
      <c r="U230" s="30"/>
      <c r="W230" s="45"/>
      <c r="X230" s="37" t="s">
        <v>16</v>
      </c>
      <c r="Y230" s="42">
        <f t="shared" si="76"/>
        <v>3714873</v>
      </c>
      <c r="Z230" s="42">
        <v>667743</v>
      </c>
      <c r="AA230" s="42">
        <v>105489</v>
      </c>
      <c r="AB230" s="42">
        <v>82080</v>
      </c>
      <c r="AC230" s="42">
        <v>87547</v>
      </c>
      <c r="AD230" s="42">
        <v>178846</v>
      </c>
      <c r="AE230" s="42">
        <v>46129</v>
      </c>
      <c r="AF230" s="42">
        <v>198380</v>
      </c>
      <c r="AG230" s="42">
        <v>163225</v>
      </c>
      <c r="AH230" s="42">
        <v>589336</v>
      </c>
      <c r="AI230" s="42">
        <v>398159</v>
      </c>
      <c r="AJ230" s="42">
        <v>87263</v>
      </c>
      <c r="AK230" s="42">
        <v>206534</v>
      </c>
      <c r="AL230" s="42">
        <v>524166</v>
      </c>
      <c r="AM230" s="42">
        <v>116247</v>
      </c>
      <c r="AN230" s="42">
        <v>50212</v>
      </c>
      <c r="AO230" s="42">
        <v>176835</v>
      </c>
      <c r="AP230" s="42">
        <v>25195</v>
      </c>
      <c r="AQ230" s="42">
        <v>5907</v>
      </c>
      <c r="AR230" s="42">
        <v>5580</v>
      </c>
      <c r="AT230" s="27" t="s">
        <v>16</v>
      </c>
      <c r="AU230" s="34">
        <f t="shared" si="77"/>
        <v>0.1345941032169875</v>
      </c>
      <c r="AV230" s="34">
        <f t="shared" si="74"/>
        <v>0.14975821536129919</v>
      </c>
      <c r="AW230" s="34">
        <f t="shared" si="74"/>
        <v>0</v>
      </c>
      <c r="AX230" s="34">
        <f t="shared" si="74"/>
        <v>1.2183235867446394</v>
      </c>
      <c r="AY230" s="34">
        <f t="shared" si="74"/>
        <v>0</v>
      </c>
      <c r="AZ230" s="34">
        <f t="shared" si="74"/>
        <v>0</v>
      </c>
      <c r="BA230" s="34">
        <f t="shared" si="74"/>
        <v>0</v>
      </c>
      <c r="BB230" s="34">
        <f t="shared" si="74"/>
        <v>0</v>
      </c>
      <c r="BC230" s="34">
        <f t="shared" si="74"/>
        <v>0</v>
      </c>
      <c r="BD230" s="34">
        <f t="shared" si="74"/>
        <v>0.16968249012447909</v>
      </c>
      <c r="BE230" s="34">
        <f t="shared" si="74"/>
        <v>0.2511559452379577</v>
      </c>
      <c r="BF230" s="34">
        <f t="shared" si="74"/>
        <v>0</v>
      </c>
      <c r="BG230" s="34">
        <f t="shared" si="74"/>
        <v>0.4841817812079367</v>
      </c>
      <c r="BH230" s="34">
        <f t="shared" si="74"/>
        <v>0</v>
      </c>
      <c r="BI230" s="34">
        <f t="shared" si="74"/>
        <v>0</v>
      </c>
      <c r="BJ230" s="34">
        <f t="shared" si="74"/>
        <v>0</v>
      </c>
      <c r="BK230" s="34">
        <f t="shared" si="74"/>
        <v>0</v>
      </c>
      <c r="BL230" s="34">
        <f t="shared" si="75"/>
        <v>0</v>
      </c>
      <c r="BM230" s="34">
        <f t="shared" si="75"/>
        <v>0</v>
      </c>
      <c r="BN230" s="34">
        <f t="shared" si="75"/>
        <v>0</v>
      </c>
    </row>
    <row r="231" spans="1:66" x14ac:dyDescent="0.25">
      <c r="A231" s="20" t="s">
        <v>17</v>
      </c>
      <c r="B231" s="30">
        <f t="shared" si="73"/>
        <v>10</v>
      </c>
      <c r="C231" s="30">
        <v>1</v>
      </c>
      <c r="D231" s="30"/>
      <c r="E231" s="30">
        <v>1</v>
      </c>
      <c r="F231" s="30"/>
      <c r="G231" s="30"/>
      <c r="H231" s="30"/>
      <c r="I231" s="30"/>
      <c r="J231" s="30"/>
      <c r="K231" s="30">
        <v>2</v>
      </c>
      <c r="L231" s="30">
        <v>2</v>
      </c>
      <c r="M231" s="30"/>
      <c r="N231" s="30"/>
      <c r="O231" s="30">
        <v>1</v>
      </c>
      <c r="P231" s="30"/>
      <c r="Q231" s="30">
        <v>1</v>
      </c>
      <c r="R231" s="30">
        <v>2</v>
      </c>
      <c r="S231" s="30"/>
      <c r="T231" s="30"/>
      <c r="U231" s="30"/>
      <c r="W231" s="45"/>
      <c r="X231" s="37" t="s">
        <v>17</v>
      </c>
      <c r="Y231" s="42">
        <f t="shared" si="76"/>
        <v>3350231</v>
      </c>
      <c r="Z231" s="42">
        <v>587223</v>
      </c>
      <c r="AA231" s="42">
        <v>98380</v>
      </c>
      <c r="AB231" s="42">
        <v>84569</v>
      </c>
      <c r="AC231" s="42">
        <v>76424</v>
      </c>
      <c r="AD231" s="42">
        <v>152305</v>
      </c>
      <c r="AE231" s="42">
        <v>45172</v>
      </c>
      <c r="AF231" s="42">
        <v>194736</v>
      </c>
      <c r="AG231" s="42">
        <v>148185</v>
      </c>
      <c r="AH231" s="42">
        <v>521322</v>
      </c>
      <c r="AI231" s="42">
        <v>356763</v>
      </c>
      <c r="AJ231" s="42">
        <v>83148</v>
      </c>
      <c r="AK231" s="42">
        <v>198719</v>
      </c>
      <c r="AL231" s="42">
        <v>456170</v>
      </c>
      <c r="AM231" s="42">
        <v>97699</v>
      </c>
      <c r="AN231" s="42">
        <v>45584</v>
      </c>
      <c r="AO231" s="42">
        <v>169135</v>
      </c>
      <c r="AP231" s="42">
        <v>23861</v>
      </c>
      <c r="AQ231" s="42">
        <v>5581</v>
      </c>
      <c r="AR231" s="42">
        <v>5255</v>
      </c>
      <c r="AT231" s="27" t="s">
        <v>17</v>
      </c>
      <c r="AU231" s="34">
        <f t="shared" si="77"/>
        <v>0.29848688045689986</v>
      </c>
      <c r="AV231" s="34">
        <f t="shared" si="74"/>
        <v>0.17029305732234604</v>
      </c>
      <c r="AW231" s="34">
        <f t="shared" si="74"/>
        <v>0</v>
      </c>
      <c r="AX231" s="34">
        <f t="shared" si="74"/>
        <v>1.1824663883929099</v>
      </c>
      <c r="AY231" s="34">
        <f t="shared" si="74"/>
        <v>0</v>
      </c>
      <c r="AZ231" s="34">
        <f t="shared" si="74"/>
        <v>0</v>
      </c>
      <c r="BA231" s="34">
        <f t="shared" si="74"/>
        <v>0</v>
      </c>
      <c r="BB231" s="34">
        <f t="shared" si="74"/>
        <v>0</v>
      </c>
      <c r="BC231" s="34">
        <f t="shared" si="74"/>
        <v>0</v>
      </c>
      <c r="BD231" s="34">
        <f t="shared" si="74"/>
        <v>0.38364005355615149</v>
      </c>
      <c r="BE231" s="34">
        <f t="shared" si="74"/>
        <v>0.56059625017168258</v>
      </c>
      <c r="BF231" s="34">
        <f t="shared" si="74"/>
        <v>0</v>
      </c>
      <c r="BG231" s="34">
        <f t="shared" si="74"/>
        <v>0</v>
      </c>
      <c r="BH231" s="34">
        <f t="shared" si="74"/>
        <v>0.21921652015695903</v>
      </c>
      <c r="BI231" s="34">
        <f t="shared" si="74"/>
        <v>0</v>
      </c>
      <c r="BJ231" s="34">
        <f t="shared" si="74"/>
        <v>2.1937521937521938</v>
      </c>
      <c r="BK231" s="34">
        <f t="shared" si="74"/>
        <v>1.1824873621663168</v>
      </c>
      <c r="BL231" s="34">
        <f t="shared" si="75"/>
        <v>0</v>
      </c>
      <c r="BM231" s="34">
        <f t="shared" si="75"/>
        <v>0</v>
      </c>
      <c r="BN231" s="34">
        <f t="shared" si="75"/>
        <v>0</v>
      </c>
    </row>
    <row r="232" spans="1:66" x14ac:dyDescent="0.25">
      <c r="A232" s="20" t="s">
        <v>18</v>
      </c>
      <c r="B232" s="30">
        <f t="shared" si="73"/>
        <v>7</v>
      </c>
      <c r="C232" s="30">
        <v>2</v>
      </c>
      <c r="D232" s="30"/>
      <c r="E232" s="30"/>
      <c r="F232" s="30">
        <v>1</v>
      </c>
      <c r="G232" s="30"/>
      <c r="H232" s="30"/>
      <c r="I232" s="30"/>
      <c r="J232" s="30">
        <v>1</v>
      </c>
      <c r="K232" s="30"/>
      <c r="L232" s="30">
        <v>2</v>
      </c>
      <c r="M232" s="30"/>
      <c r="N232" s="30">
        <v>1</v>
      </c>
      <c r="O232" s="30"/>
      <c r="P232" s="30"/>
      <c r="Q232" s="30"/>
      <c r="R232" s="30"/>
      <c r="S232" s="30"/>
      <c r="T232" s="30"/>
      <c r="U232" s="30"/>
      <c r="W232" s="45"/>
      <c r="X232" s="37" t="s">
        <v>18</v>
      </c>
      <c r="Y232" s="42">
        <f t="shared" si="76"/>
        <v>2885617</v>
      </c>
      <c r="Z232" s="42">
        <v>491978</v>
      </c>
      <c r="AA232" s="42">
        <v>85922</v>
      </c>
      <c r="AB232" s="42">
        <v>81636</v>
      </c>
      <c r="AC232" s="42">
        <v>65554</v>
      </c>
      <c r="AD232" s="42">
        <v>125258</v>
      </c>
      <c r="AE232" s="42">
        <v>41596</v>
      </c>
      <c r="AF232" s="42">
        <v>172656</v>
      </c>
      <c r="AG232" s="42">
        <v>117255</v>
      </c>
      <c r="AH232" s="42">
        <v>459934</v>
      </c>
      <c r="AI232" s="42">
        <v>305249</v>
      </c>
      <c r="AJ232" s="42">
        <v>66588</v>
      </c>
      <c r="AK232" s="42">
        <v>182867</v>
      </c>
      <c r="AL232" s="42">
        <v>387984</v>
      </c>
      <c r="AM232" s="42">
        <v>78923</v>
      </c>
      <c r="AN232" s="42">
        <v>39929</v>
      </c>
      <c r="AO232" s="42">
        <v>152616</v>
      </c>
      <c r="AP232" s="42">
        <v>20576</v>
      </c>
      <c r="AQ232" s="42">
        <v>4650</v>
      </c>
      <c r="AR232" s="42">
        <v>4446</v>
      </c>
      <c r="AT232" s="27" t="s">
        <v>18</v>
      </c>
      <c r="AU232" s="34">
        <f t="shared" si="77"/>
        <v>0.24258243557616968</v>
      </c>
      <c r="AV232" s="34">
        <f t="shared" si="74"/>
        <v>0.40652224286451832</v>
      </c>
      <c r="AW232" s="34">
        <f t="shared" si="74"/>
        <v>0</v>
      </c>
      <c r="AX232" s="34">
        <f t="shared" si="74"/>
        <v>0</v>
      </c>
      <c r="AY232" s="34">
        <f t="shared" si="74"/>
        <v>1.5254599261677395</v>
      </c>
      <c r="AZ232" s="34">
        <f t="shared" si="74"/>
        <v>0</v>
      </c>
      <c r="BA232" s="34">
        <f t="shared" si="74"/>
        <v>0</v>
      </c>
      <c r="BB232" s="34">
        <f t="shared" si="74"/>
        <v>0</v>
      </c>
      <c r="BC232" s="34">
        <f t="shared" si="74"/>
        <v>0.85284209628587271</v>
      </c>
      <c r="BD232" s="34">
        <f t="shared" si="74"/>
        <v>0</v>
      </c>
      <c r="BE232" s="34">
        <f t="shared" si="74"/>
        <v>0.65520280164717981</v>
      </c>
      <c r="BF232" s="34">
        <f t="shared" si="74"/>
        <v>0</v>
      </c>
      <c r="BG232" s="34">
        <f t="shared" si="74"/>
        <v>0.54684552160860078</v>
      </c>
      <c r="BH232" s="34">
        <f t="shared" si="74"/>
        <v>0</v>
      </c>
      <c r="BI232" s="34">
        <f t="shared" si="74"/>
        <v>0</v>
      </c>
      <c r="BJ232" s="34">
        <f t="shared" si="74"/>
        <v>0</v>
      </c>
      <c r="BK232" s="34">
        <f t="shared" si="74"/>
        <v>0</v>
      </c>
      <c r="BL232" s="34">
        <f t="shared" si="75"/>
        <v>0</v>
      </c>
      <c r="BM232" s="34">
        <f t="shared" si="75"/>
        <v>0</v>
      </c>
      <c r="BN232" s="34">
        <f t="shared" si="75"/>
        <v>0</v>
      </c>
    </row>
    <row r="233" spans="1:66" x14ac:dyDescent="0.25">
      <c r="A233" s="20" t="s">
        <v>19</v>
      </c>
      <c r="B233" s="30">
        <f t="shared" si="73"/>
        <v>7</v>
      </c>
      <c r="C233" s="30">
        <v>2</v>
      </c>
      <c r="D233" s="30"/>
      <c r="E233" s="30"/>
      <c r="F233" s="30"/>
      <c r="G233" s="30"/>
      <c r="H233" s="30"/>
      <c r="I233" s="30"/>
      <c r="J233" s="30"/>
      <c r="K233" s="30">
        <v>1</v>
      </c>
      <c r="L233" s="30"/>
      <c r="M233" s="30"/>
      <c r="N233" s="30"/>
      <c r="O233" s="30"/>
      <c r="P233" s="30"/>
      <c r="Q233" s="30">
        <v>1</v>
      </c>
      <c r="R233" s="30">
        <v>3</v>
      </c>
      <c r="S233" s="30"/>
      <c r="T233" s="30"/>
      <c r="U233" s="30"/>
      <c r="W233" s="45"/>
      <c r="X233" s="37" t="s">
        <v>19</v>
      </c>
      <c r="Y233" s="42">
        <f t="shared" si="76"/>
        <v>2553211</v>
      </c>
      <c r="Z233" s="42">
        <v>418966</v>
      </c>
      <c r="AA233" s="42">
        <v>75852</v>
      </c>
      <c r="AB233" s="42">
        <v>73895</v>
      </c>
      <c r="AC233" s="42">
        <v>57929</v>
      </c>
      <c r="AD233" s="42">
        <v>106981</v>
      </c>
      <c r="AE233" s="42">
        <v>36749</v>
      </c>
      <c r="AF233" s="42">
        <v>151460</v>
      </c>
      <c r="AG233" s="42">
        <v>99496</v>
      </c>
      <c r="AH233" s="42">
        <v>415096</v>
      </c>
      <c r="AI233" s="42">
        <v>277320</v>
      </c>
      <c r="AJ233" s="42">
        <v>57161</v>
      </c>
      <c r="AK233" s="42">
        <v>171646</v>
      </c>
      <c r="AL233" s="42">
        <v>343580</v>
      </c>
      <c r="AM233" s="42">
        <v>67866</v>
      </c>
      <c r="AN233" s="42">
        <v>35618</v>
      </c>
      <c r="AO233" s="42">
        <v>139264</v>
      </c>
      <c r="AP233" s="42">
        <v>17615</v>
      </c>
      <c r="AQ233" s="42">
        <v>3571</v>
      </c>
      <c r="AR233" s="42">
        <v>3146</v>
      </c>
      <c r="AT233" s="27" t="s">
        <v>19</v>
      </c>
      <c r="AU233" s="34">
        <f t="shared" si="77"/>
        <v>0.27416457159239876</v>
      </c>
      <c r="AV233" s="34">
        <f t="shared" si="74"/>
        <v>0.47736570509301468</v>
      </c>
      <c r="AW233" s="34">
        <f t="shared" si="74"/>
        <v>0</v>
      </c>
      <c r="AX233" s="34">
        <f t="shared" si="74"/>
        <v>0</v>
      </c>
      <c r="AY233" s="34">
        <f t="shared" si="74"/>
        <v>0</v>
      </c>
      <c r="AZ233" s="34">
        <f t="shared" si="74"/>
        <v>0</v>
      </c>
      <c r="BA233" s="34">
        <f t="shared" si="74"/>
        <v>0</v>
      </c>
      <c r="BB233" s="34">
        <f t="shared" si="74"/>
        <v>0</v>
      </c>
      <c r="BC233" s="34">
        <f t="shared" si="74"/>
        <v>0</v>
      </c>
      <c r="BD233" s="34">
        <f t="shared" si="74"/>
        <v>0.24090812727658181</v>
      </c>
      <c r="BE233" s="34">
        <f t="shared" si="74"/>
        <v>0</v>
      </c>
      <c r="BF233" s="34">
        <f t="shared" si="74"/>
        <v>0</v>
      </c>
      <c r="BG233" s="34">
        <f t="shared" si="74"/>
        <v>0</v>
      </c>
      <c r="BH233" s="34">
        <f t="shared" si="74"/>
        <v>0</v>
      </c>
      <c r="BI233" s="34">
        <f t="shared" si="74"/>
        <v>0</v>
      </c>
      <c r="BJ233" s="34">
        <f t="shared" si="74"/>
        <v>2.8075692065809421</v>
      </c>
      <c r="BK233" s="34">
        <f t="shared" si="74"/>
        <v>2.1541819852941178</v>
      </c>
      <c r="BL233" s="34">
        <f t="shared" si="75"/>
        <v>0</v>
      </c>
      <c r="BM233" s="34">
        <f t="shared" si="75"/>
        <v>0</v>
      </c>
      <c r="BN233" s="34">
        <f t="shared" si="75"/>
        <v>0</v>
      </c>
    </row>
    <row r="234" spans="1:66" x14ac:dyDescent="0.25">
      <c r="A234" s="20" t="s">
        <v>20</v>
      </c>
      <c r="B234" s="30">
        <f t="shared" si="73"/>
        <v>7</v>
      </c>
      <c r="C234" s="30">
        <v>2</v>
      </c>
      <c r="D234" s="30"/>
      <c r="E234" s="30">
        <v>1</v>
      </c>
      <c r="F234" s="30"/>
      <c r="G234" s="30"/>
      <c r="H234" s="30">
        <v>1</v>
      </c>
      <c r="I234" s="30"/>
      <c r="J234" s="30"/>
      <c r="K234" s="30">
        <v>1</v>
      </c>
      <c r="L234" s="30">
        <v>1</v>
      </c>
      <c r="M234" s="30"/>
      <c r="N234" s="30"/>
      <c r="O234" s="30">
        <v>1</v>
      </c>
      <c r="P234" s="30"/>
      <c r="Q234" s="30"/>
      <c r="R234" s="30"/>
      <c r="S234" s="30"/>
      <c r="T234" s="30"/>
      <c r="U234" s="30"/>
      <c r="W234" s="45"/>
      <c r="X234" s="37" t="s">
        <v>20</v>
      </c>
      <c r="Y234" s="42">
        <f t="shared" si="76"/>
        <v>2374877</v>
      </c>
      <c r="Z234" s="42">
        <v>394628</v>
      </c>
      <c r="AA234" s="42">
        <v>71040</v>
      </c>
      <c r="AB234" s="42">
        <v>67744</v>
      </c>
      <c r="AC234" s="42">
        <v>52220</v>
      </c>
      <c r="AD234" s="42">
        <v>95186</v>
      </c>
      <c r="AE234" s="42">
        <v>31548</v>
      </c>
      <c r="AF234" s="42">
        <v>141316</v>
      </c>
      <c r="AG234" s="42">
        <v>90889</v>
      </c>
      <c r="AH234" s="42">
        <v>384057</v>
      </c>
      <c r="AI234" s="42">
        <v>262237</v>
      </c>
      <c r="AJ234" s="42">
        <v>54463</v>
      </c>
      <c r="AK234" s="42">
        <v>169115</v>
      </c>
      <c r="AL234" s="42">
        <v>312922</v>
      </c>
      <c r="AM234" s="42">
        <v>62110</v>
      </c>
      <c r="AN234" s="42">
        <v>33043</v>
      </c>
      <c r="AO234" s="42">
        <v>130555</v>
      </c>
      <c r="AP234" s="42">
        <v>16238</v>
      </c>
      <c r="AQ234" s="42">
        <v>3056</v>
      </c>
      <c r="AR234" s="42">
        <v>2510</v>
      </c>
      <c r="AT234" s="27" t="s">
        <v>20</v>
      </c>
      <c r="AU234" s="34">
        <f t="shared" si="77"/>
        <v>0.29475210716176037</v>
      </c>
      <c r="AV234" s="34">
        <f t="shared" si="74"/>
        <v>0.50680641008747473</v>
      </c>
      <c r="AW234" s="34">
        <f t="shared" si="74"/>
        <v>0</v>
      </c>
      <c r="AX234" s="34">
        <f t="shared" si="74"/>
        <v>1.4761454888993859</v>
      </c>
      <c r="AY234" s="34">
        <f t="shared" si="74"/>
        <v>0</v>
      </c>
      <c r="AZ234" s="34">
        <f t="shared" si="74"/>
        <v>0</v>
      </c>
      <c r="BA234" s="34">
        <f t="shared" si="74"/>
        <v>3.1697730442500318</v>
      </c>
      <c r="BB234" s="34">
        <f t="shared" si="74"/>
        <v>0</v>
      </c>
      <c r="BC234" s="34">
        <f t="shared" si="74"/>
        <v>0</v>
      </c>
      <c r="BD234" s="34">
        <f t="shared" si="74"/>
        <v>0.26037801680479722</v>
      </c>
      <c r="BE234" s="34">
        <f t="shared" si="74"/>
        <v>0.38133444174544401</v>
      </c>
      <c r="BF234" s="34">
        <f t="shared" si="74"/>
        <v>0</v>
      </c>
      <c r="BG234" s="34">
        <f t="shared" si="74"/>
        <v>0</v>
      </c>
      <c r="BH234" s="34">
        <f t="shared" si="74"/>
        <v>0.31956845475869389</v>
      </c>
      <c r="BI234" s="34">
        <f t="shared" si="74"/>
        <v>0</v>
      </c>
      <c r="BJ234" s="34">
        <f t="shared" si="74"/>
        <v>0</v>
      </c>
      <c r="BK234" s="34">
        <f t="shared" si="74"/>
        <v>0</v>
      </c>
      <c r="BL234" s="34">
        <f t="shared" si="75"/>
        <v>0</v>
      </c>
      <c r="BM234" s="34">
        <f t="shared" si="75"/>
        <v>0</v>
      </c>
      <c r="BN234" s="34">
        <f t="shared" si="75"/>
        <v>0</v>
      </c>
    </row>
    <row r="235" spans="1:66" x14ac:dyDescent="0.25">
      <c r="A235" s="20" t="s">
        <v>21</v>
      </c>
      <c r="B235" s="30">
        <f t="shared" si="73"/>
        <v>5</v>
      </c>
      <c r="C235" s="30">
        <v>2</v>
      </c>
      <c r="D235" s="30"/>
      <c r="E235" s="30"/>
      <c r="F235" s="30"/>
      <c r="G235" s="30">
        <v>1</v>
      </c>
      <c r="H235" s="30"/>
      <c r="I235" s="30"/>
      <c r="J235" s="30"/>
      <c r="K235" s="30">
        <v>1</v>
      </c>
      <c r="L235" s="30"/>
      <c r="M235" s="30"/>
      <c r="N235" s="30"/>
      <c r="O235" s="30"/>
      <c r="P235" s="30"/>
      <c r="Q235" s="30"/>
      <c r="R235" s="30">
        <v>1</v>
      </c>
      <c r="S235" s="30"/>
      <c r="T235" s="30"/>
      <c r="U235" s="30"/>
      <c r="W235" s="45"/>
      <c r="X235" s="37" t="s">
        <v>21</v>
      </c>
      <c r="Y235" s="42">
        <f t="shared" si="76"/>
        <v>1873252</v>
      </c>
      <c r="Z235" s="42">
        <v>316868</v>
      </c>
      <c r="AA235" s="42">
        <v>56543</v>
      </c>
      <c r="AB235" s="42">
        <v>48597</v>
      </c>
      <c r="AC235" s="42">
        <v>39311</v>
      </c>
      <c r="AD235" s="42">
        <v>76587</v>
      </c>
      <c r="AE235" s="42">
        <v>23293</v>
      </c>
      <c r="AF235" s="42">
        <v>119312</v>
      </c>
      <c r="AG235" s="42">
        <v>77858</v>
      </c>
      <c r="AH235" s="42">
        <v>289049</v>
      </c>
      <c r="AI235" s="42">
        <v>217748</v>
      </c>
      <c r="AJ235" s="42">
        <v>45904</v>
      </c>
      <c r="AK235" s="42">
        <v>136940</v>
      </c>
      <c r="AL235" s="42">
        <v>234321</v>
      </c>
      <c r="AM235" s="42">
        <v>50147</v>
      </c>
      <c r="AN235" s="42">
        <v>25502</v>
      </c>
      <c r="AO235" s="42">
        <v>97665</v>
      </c>
      <c r="AP235" s="42">
        <v>12865</v>
      </c>
      <c r="AQ235" s="42">
        <v>2636</v>
      </c>
      <c r="AR235" s="42">
        <v>2106</v>
      </c>
      <c r="AT235" s="27" t="s">
        <v>21</v>
      </c>
      <c r="AU235" s="34">
        <f t="shared" si="77"/>
        <v>0.26691550309301687</v>
      </c>
      <c r="AV235" s="34">
        <f t="shared" si="74"/>
        <v>0.63117765126172409</v>
      </c>
      <c r="AW235" s="34">
        <f t="shared" si="74"/>
        <v>0</v>
      </c>
      <c r="AX235" s="34">
        <f t="shared" si="74"/>
        <v>0</v>
      </c>
      <c r="AY235" s="34">
        <f t="shared" si="74"/>
        <v>0</v>
      </c>
      <c r="AZ235" s="34">
        <f t="shared" si="74"/>
        <v>1.3057046235000718</v>
      </c>
      <c r="BA235" s="34">
        <f t="shared" si="74"/>
        <v>0</v>
      </c>
      <c r="BB235" s="34">
        <f t="shared" si="74"/>
        <v>0</v>
      </c>
      <c r="BC235" s="34">
        <f t="shared" si="74"/>
        <v>0</v>
      </c>
      <c r="BD235" s="34">
        <f t="shared" si="74"/>
        <v>0.34596210331120331</v>
      </c>
      <c r="BE235" s="34">
        <f t="shared" si="74"/>
        <v>0</v>
      </c>
      <c r="BF235" s="34">
        <f t="shared" si="74"/>
        <v>0</v>
      </c>
      <c r="BG235" s="34">
        <f t="shared" si="74"/>
        <v>0</v>
      </c>
      <c r="BH235" s="34">
        <f t="shared" si="74"/>
        <v>0</v>
      </c>
      <c r="BI235" s="34">
        <f t="shared" si="74"/>
        <v>0</v>
      </c>
      <c r="BJ235" s="34">
        <f t="shared" si="74"/>
        <v>0</v>
      </c>
      <c r="BK235" s="34">
        <f t="shared" si="74"/>
        <v>1.0239082578200993</v>
      </c>
      <c r="BL235" s="34">
        <f t="shared" si="75"/>
        <v>0</v>
      </c>
      <c r="BM235" s="34">
        <f t="shared" si="75"/>
        <v>0</v>
      </c>
      <c r="BN235" s="34">
        <f t="shared" si="75"/>
        <v>0</v>
      </c>
    </row>
    <row r="236" spans="1:66" x14ac:dyDescent="0.25">
      <c r="A236" s="20" t="s">
        <v>22</v>
      </c>
      <c r="B236" s="30">
        <f t="shared" si="73"/>
        <v>9</v>
      </c>
      <c r="C236" s="30">
        <v>1</v>
      </c>
      <c r="D236" s="30"/>
      <c r="E236" s="30"/>
      <c r="F236" s="30"/>
      <c r="G236" s="30">
        <v>1</v>
      </c>
      <c r="H236" s="30"/>
      <c r="I236" s="30">
        <v>1</v>
      </c>
      <c r="J236" s="30"/>
      <c r="K236" s="30">
        <v>1</v>
      </c>
      <c r="L236" s="30">
        <v>2</v>
      </c>
      <c r="M236" s="30"/>
      <c r="N236" s="30"/>
      <c r="O236" s="30"/>
      <c r="P236" s="30"/>
      <c r="Q236" s="30">
        <v>1</v>
      </c>
      <c r="R236" s="30">
        <v>2</v>
      </c>
      <c r="S236" s="30"/>
      <c r="T236" s="30"/>
      <c r="U236" s="30"/>
      <c r="W236" s="45"/>
      <c r="X236" s="37" t="s">
        <v>22</v>
      </c>
      <c r="Y236" s="42">
        <f t="shared" si="76"/>
        <v>1889315</v>
      </c>
      <c r="Z236" s="42">
        <v>309481</v>
      </c>
      <c r="AA236" s="42">
        <v>61252</v>
      </c>
      <c r="AB236" s="42">
        <v>56289</v>
      </c>
      <c r="AC236" s="42">
        <v>34860</v>
      </c>
      <c r="AD236" s="42">
        <v>69145</v>
      </c>
      <c r="AE236" s="42">
        <v>25436</v>
      </c>
      <c r="AF236" s="42">
        <v>131862</v>
      </c>
      <c r="AG236" s="42">
        <v>87801</v>
      </c>
      <c r="AH236" s="42">
        <v>293651</v>
      </c>
      <c r="AI236" s="42">
        <v>202805</v>
      </c>
      <c r="AJ236" s="42">
        <v>52700</v>
      </c>
      <c r="AK236" s="42">
        <v>149949</v>
      </c>
      <c r="AL236" s="42">
        <v>221234</v>
      </c>
      <c r="AM236" s="42">
        <v>50240</v>
      </c>
      <c r="AN236" s="42">
        <v>24683</v>
      </c>
      <c r="AO236" s="42">
        <v>100233</v>
      </c>
      <c r="AP236" s="42">
        <v>13301</v>
      </c>
      <c r="AQ236" s="42">
        <v>2311</v>
      </c>
      <c r="AR236" s="42">
        <v>2082</v>
      </c>
      <c r="AT236" s="27" t="s">
        <v>22</v>
      </c>
      <c r="AU236" s="34">
        <f t="shared" si="77"/>
        <v>0.47636312631826877</v>
      </c>
      <c r="AV236" s="34">
        <f t="shared" si="74"/>
        <v>0.32312161328159078</v>
      </c>
      <c r="AW236" s="34">
        <f t="shared" si="74"/>
        <v>0</v>
      </c>
      <c r="AX236" s="34">
        <f t="shared" si="74"/>
        <v>0</v>
      </c>
      <c r="AY236" s="34">
        <f t="shared" si="74"/>
        <v>0</v>
      </c>
      <c r="AZ236" s="34">
        <f t="shared" si="74"/>
        <v>1.4462361703666209</v>
      </c>
      <c r="BA236" s="34">
        <f t="shared" si="74"/>
        <v>0</v>
      </c>
      <c r="BB236" s="34">
        <f t="shared" si="74"/>
        <v>0.7583685974731158</v>
      </c>
      <c r="BC236" s="34">
        <f t="shared" si="74"/>
        <v>0</v>
      </c>
      <c r="BD236" s="34">
        <f t="shared" si="74"/>
        <v>0.3405403012419505</v>
      </c>
      <c r="BE236" s="34">
        <f t="shared" si="74"/>
        <v>0.98616898005473241</v>
      </c>
      <c r="BF236" s="34">
        <f t="shared" si="74"/>
        <v>0</v>
      </c>
      <c r="BG236" s="34">
        <f t="shared" si="74"/>
        <v>0</v>
      </c>
      <c r="BH236" s="34">
        <f t="shared" si="74"/>
        <v>0</v>
      </c>
      <c r="BI236" s="34">
        <f t="shared" si="74"/>
        <v>0</v>
      </c>
      <c r="BJ236" s="34">
        <f t="shared" si="74"/>
        <v>4.051371389215249</v>
      </c>
      <c r="BK236" s="34">
        <f>R236*100000/AO236</f>
        <v>1.9953508325601348</v>
      </c>
      <c r="BL236" s="34">
        <f t="shared" si="75"/>
        <v>0</v>
      </c>
      <c r="BM236" s="34">
        <f t="shared" si="75"/>
        <v>0</v>
      </c>
      <c r="BN236" s="34">
        <f t="shared" si="75"/>
        <v>0</v>
      </c>
    </row>
    <row r="237" spans="1:66" x14ac:dyDescent="0.25">
      <c r="A237" s="20" t="s">
        <v>48</v>
      </c>
      <c r="B237" s="30">
        <f t="shared" si="73"/>
        <v>8</v>
      </c>
      <c r="C237" s="30">
        <v>1</v>
      </c>
      <c r="D237" s="30"/>
      <c r="E237" s="30"/>
      <c r="F237" s="30"/>
      <c r="G237" s="30"/>
      <c r="H237" s="30">
        <v>1</v>
      </c>
      <c r="I237" s="30">
        <v>1</v>
      </c>
      <c r="J237" s="30"/>
      <c r="K237" s="30">
        <v>1</v>
      </c>
      <c r="L237" s="30">
        <v>1</v>
      </c>
      <c r="M237" s="30"/>
      <c r="N237" s="30">
        <v>2</v>
      </c>
      <c r="O237" s="30">
        <v>1</v>
      </c>
      <c r="P237" s="30"/>
      <c r="Q237" s="30"/>
      <c r="R237" s="30"/>
      <c r="S237" s="30"/>
      <c r="T237" s="30"/>
      <c r="U237" s="30"/>
      <c r="W237" s="45"/>
      <c r="X237" s="37" t="s">
        <v>48</v>
      </c>
      <c r="Y237" s="42">
        <f t="shared" si="76"/>
        <v>1698650</v>
      </c>
      <c r="Z237" s="42">
        <v>269417</v>
      </c>
      <c r="AA237" s="42">
        <v>60694</v>
      </c>
      <c r="AB237" s="42">
        <v>55765</v>
      </c>
      <c r="AC237" s="42">
        <v>29564</v>
      </c>
      <c r="AD237" s="42">
        <v>53476</v>
      </c>
      <c r="AE237" s="42">
        <v>24779</v>
      </c>
      <c r="AF237" s="42">
        <v>130213</v>
      </c>
      <c r="AG237" s="42">
        <v>85368</v>
      </c>
      <c r="AH237" s="42">
        <v>263949</v>
      </c>
      <c r="AI237" s="42">
        <v>171355</v>
      </c>
      <c r="AJ237" s="42">
        <v>49039</v>
      </c>
      <c r="AK237" s="42">
        <v>135322</v>
      </c>
      <c r="AL237" s="42">
        <v>194139</v>
      </c>
      <c r="AM237" s="42">
        <v>43502</v>
      </c>
      <c r="AN237" s="42">
        <v>23424</v>
      </c>
      <c r="AO237" s="42">
        <v>92166</v>
      </c>
      <c r="AP237" s="42">
        <v>13045</v>
      </c>
      <c r="AQ237" s="42">
        <v>1843</v>
      </c>
      <c r="AR237" s="42">
        <v>1590</v>
      </c>
      <c r="AT237" s="27" t="s">
        <v>48</v>
      </c>
      <c r="AU237" s="34">
        <f t="shared" si="77"/>
        <v>0.47096223471580373</v>
      </c>
      <c r="AV237" s="34">
        <f t="shared" ref="AV237:BJ240" si="78">C237*100000/Z237</f>
        <v>0.37117182657367576</v>
      </c>
      <c r="AW237" s="34">
        <f t="shared" si="78"/>
        <v>0</v>
      </c>
      <c r="AX237" s="34">
        <f t="shared" si="78"/>
        <v>0</v>
      </c>
      <c r="AY237" s="34">
        <f t="shared" si="78"/>
        <v>0</v>
      </c>
      <c r="AZ237" s="34">
        <f t="shared" si="78"/>
        <v>0</v>
      </c>
      <c r="BA237" s="34">
        <f t="shared" si="78"/>
        <v>4.0356753702732151</v>
      </c>
      <c r="BB237" s="34">
        <f t="shared" si="78"/>
        <v>0.767972475866465</v>
      </c>
      <c r="BC237" s="34">
        <f t="shared" si="78"/>
        <v>0</v>
      </c>
      <c r="BD237" s="34">
        <f t="shared" si="78"/>
        <v>0.37886106785780588</v>
      </c>
      <c r="BE237" s="34">
        <f t="shared" si="78"/>
        <v>0.58358378804236821</v>
      </c>
      <c r="BF237" s="34">
        <f t="shared" si="78"/>
        <v>0</v>
      </c>
      <c r="BG237" s="34">
        <f t="shared" si="78"/>
        <v>1.4779562820531769</v>
      </c>
      <c r="BH237" s="34">
        <f t="shared" si="78"/>
        <v>0.51509485471749628</v>
      </c>
      <c r="BI237" s="34">
        <f t="shared" si="78"/>
        <v>0</v>
      </c>
      <c r="BJ237" s="34">
        <f t="shared" si="78"/>
        <v>0</v>
      </c>
      <c r="BK237" s="34">
        <f>R237*100000/AO237</f>
        <v>0</v>
      </c>
      <c r="BL237" s="34">
        <f t="shared" ref="BL237:BN240" si="79">S237*100000/AP237</f>
        <v>0</v>
      </c>
      <c r="BM237" s="34">
        <f t="shared" si="79"/>
        <v>0</v>
      </c>
      <c r="BN237" s="34">
        <f t="shared" si="79"/>
        <v>0</v>
      </c>
    </row>
    <row r="238" spans="1:66" x14ac:dyDescent="0.25">
      <c r="A238" s="20" t="s">
        <v>49</v>
      </c>
      <c r="B238" s="30">
        <f t="shared" si="73"/>
        <v>9</v>
      </c>
      <c r="C238" s="30">
        <v>2</v>
      </c>
      <c r="D238" s="30"/>
      <c r="E238" s="30">
        <v>1</v>
      </c>
      <c r="F238" s="30"/>
      <c r="G238" s="30"/>
      <c r="H238" s="30"/>
      <c r="I238" s="30"/>
      <c r="J238" s="30">
        <v>1</v>
      </c>
      <c r="K238" s="30">
        <v>2</v>
      </c>
      <c r="L238" s="30"/>
      <c r="M238" s="30"/>
      <c r="N238" s="30">
        <v>1</v>
      </c>
      <c r="O238" s="30"/>
      <c r="P238" s="30">
        <v>1</v>
      </c>
      <c r="Q238" s="30"/>
      <c r="R238" s="30">
        <v>1</v>
      </c>
      <c r="S238" s="30"/>
      <c r="T238" s="30"/>
      <c r="U238" s="30"/>
      <c r="W238" s="45"/>
      <c r="X238" s="37" t="s">
        <v>49</v>
      </c>
      <c r="Y238" s="42">
        <f t="shared" si="76"/>
        <v>1186327</v>
      </c>
      <c r="Z238" s="42">
        <v>171796</v>
      </c>
      <c r="AA238" s="42">
        <v>45244</v>
      </c>
      <c r="AB238" s="42">
        <v>40654</v>
      </c>
      <c r="AC238" s="42">
        <v>21158</v>
      </c>
      <c r="AD238" s="42">
        <v>31689</v>
      </c>
      <c r="AE238" s="42">
        <v>18231</v>
      </c>
      <c r="AF238" s="42">
        <v>100022</v>
      </c>
      <c r="AG238" s="42">
        <v>61814</v>
      </c>
      <c r="AH238" s="42">
        <v>191262</v>
      </c>
      <c r="AI238" s="42">
        <v>118188</v>
      </c>
      <c r="AJ238" s="42">
        <v>33538</v>
      </c>
      <c r="AK238" s="42">
        <v>94057</v>
      </c>
      <c r="AL238" s="42">
        <v>135030</v>
      </c>
      <c r="AM238" s="42">
        <v>29645</v>
      </c>
      <c r="AN238" s="42">
        <v>17837</v>
      </c>
      <c r="AO238" s="42">
        <v>64229</v>
      </c>
      <c r="AP238" s="42">
        <v>9817</v>
      </c>
      <c r="AQ238" s="42">
        <v>1073</v>
      </c>
      <c r="AR238" s="42">
        <v>1043</v>
      </c>
      <c r="AT238" s="27" t="s">
        <v>49</v>
      </c>
      <c r="AU238" s="34">
        <f t="shared" si="77"/>
        <v>0.75864411751565963</v>
      </c>
      <c r="AV238" s="34">
        <f t="shared" si="78"/>
        <v>1.164171459172507</v>
      </c>
      <c r="AW238" s="34">
        <f t="shared" si="78"/>
        <v>0</v>
      </c>
      <c r="AX238" s="34">
        <f t="shared" si="78"/>
        <v>2.4597825552221182</v>
      </c>
      <c r="AY238" s="34">
        <f t="shared" si="78"/>
        <v>0</v>
      </c>
      <c r="AZ238" s="34">
        <f t="shared" si="78"/>
        <v>0</v>
      </c>
      <c r="BA238" s="34">
        <f t="shared" si="78"/>
        <v>0</v>
      </c>
      <c r="BB238" s="34">
        <f t="shared" si="78"/>
        <v>0</v>
      </c>
      <c r="BC238" s="34">
        <f t="shared" si="78"/>
        <v>1.6177564952923287</v>
      </c>
      <c r="BD238" s="34">
        <f t="shared" si="78"/>
        <v>1.0456860223149398</v>
      </c>
      <c r="BE238" s="34">
        <f t="shared" si="78"/>
        <v>0</v>
      </c>
      <c r="BF238" s="34">
        <f t="shared" si="78"/>
        <v>0</v>
      </c>
      <c r="BG238" s="34">
        <f t="shared" si="78"/>
        <v>1.0631850898922994</v>
      </c>
      <c r="BH238" s="34">
        <f t="shared" si="78"/>
        <v>0</v>
      </c>
      <c r="BI238" s="34">
        <f t="shared" si="78"/>
        <v>3.3732501264968797</v>
      </c>
      <c r="BJ238" s="34">
        <f t="shared" si="78"/>
        <v>0</v>
      </c>
      <c r="BK238" s="34">
        <f>R238*100000/AO238</f>
        <v>1.5569291130174843</v>
      </c>
      <c r="BL238" s="34">
        <f t="shared" si="79"/>
        <v>0</v>
      </c>
      <c r="BM238" s="34">
        <f t="shared" si="79"/>
        <v>0</v>
      </c>
      <c r="BN238" s="34">
        <f t="shared" si="79"/>
        <v>0</v>
      </c>
    </row>
    <row r="239" spans="1:66" x14ac:dyDescent="0.25">
      <c r="A239" s="20" t="s">
        <v>50</v>
      </c>
      <c r="B239" s="30">
        <f t="shared" si="73"/>
        <v>14</v>
      </c>
      <c r="C239" s="30">
        <v>2</v>
      </c>
      <c r="D239" s="30"/>
      <c r="E239" s="30">
        <v>2</v>
      </c>
      <c r="F239" s="30"/>
      <c r="G239" s="30"/>
      <c r="H239" s="30"/>
      <c r="I239" s="30">
        <v>1</v>
      </c>
      <c r="J239" s="30">
        <v>1</v>
      </c>
      <c r="K239" s="30">
        <v>4</v>
      </c>
      <c r="L239" s="30"/>
      <c r="M239" s="30"/>
      <c r="N239" s="30">
        <v>1</v>
      </c>
      <c r="O239" s="30"/>
      <c r="P239" s="30"/>
      <c r="Q239" s="30">
        <v>1</v>
      </c>
      <c r="R239" s="30">
        <v>2</v>
      </c>
      <c r="S239" s="30"/>
      <c r="T239" s="30"/>
      <c r="U239" s="30"/>
      <c r="W239" s="45"/>
      <c r="X239" s="37" t="s">
        <v>50</v>
      </c>
      <c r="Y239" s="42">
        <f t="shared" si="76"/>
        <v>929854</v>
      </c>
      <c r="Z239" s="42">
        <v>119657</v>
      </c>
      <c r="AA239" s="42">
        <v>37414</v>
      </c>
      <c r="AB239" s="42">
        <v>32308</v>
      </c>
      <c r="AC239" s="42">
        <v>17655</v>
      </c>
      <c r="AD239" s="42">
        <v>23634</v>
      </c>
      <c r="AE239" s="42">
        <v>14831</v>
      </c>
      <c r="AF239" s="42">
        <v>85889</v>
      </c>
      <c r="AG239" s="42">
        <v>47449</v>
      </c>
      <c r="AH239" s="42">
        <v>152923</v>
      </c>
      <c r="AI239" s="42">
        <v>85449</v>
      </c>
      <c r="AJ239" s="42">
        <v>24456</v>
      </c>
      <c r="AK239" s="42">
        <v>83101</v>
      </c>
      <c r="AL239" s="42">
        <v>111657</v>
      </c>
      <c r="AM239" s="42">
        <v>19492</v>
      </c>
      <c r="AN239" s="42">
        <v>15486</v>
      </c>
      <c r="AO239" s="42">
        <v>49023</v>
      </c>
      <c r="AP239" s="42">
        <v>8025</v>
      </c>
      <c r="AQ239" s="42">
        <v>706</v>
      </c>
      <c r="AR239" s="42">
        <v>699</v>
      </c>
      <c r="AT239" s="27" t="s">
        <v>50</v>
      </c>
      <c r="AU239" s="34">
        <f t="shared" si="77"/>
        <v>1.5056127090919649</v>
      </c>
      <c r="AV239" s="34">
        <f t="shared" si="78"/>
        <v>1.671444211370835</v>
      </c>
      <c r="AW239" s="34">
        <f t="shared" si="78"/>
        <v>0</v>
      </c>
      <c r="AX239" s="34">
        <f t="shared" si="78"/>
        <v>6.19041723412158</v>
      </c>
      <c r="AY239" s="34">
        <f t="shared" si="78"/>
        <v>0</v>
      </c>
      <c r="AZ239" s="34">
        <f t="shared" si="78"/>
        <v>0</v>
      </c>
      <c r="BA239" s="34">
        <f t="shared" si="78"/>
        <v>0</v>
      </c>
      <c r="BB239" s="34">
        <f t="shared" si="78"/>
        <v>1.1642934485207652</v>
      </c>
      <c r="BC239" s="34">
        <f t="shared" si="78"/>
        <v>2.1075259752576452</v>
      </c>
      <c r="BD239" s="34">
        <f t="shared" si="78"/>
        <v>2.6156954807321333</v>
      </c>
      <c r="BE239" s="34">
        <f t="shared" si="78"/>
        <v>0</v>
      </c>
      <c r="BF239" s="34">
        <f t="shared" si="78"/>
        <v>0</v>
      </c>
      <c r="BG239" s="34">
        <f t="shared" si="78"/>
        <v>1.2033549536106665</v>
      </c>
      <c r="BH239" s="34">
        <f t="shared" si="78"/>
        <v>0</v>
      </c>
      <c r="BI239" s="34">
        <f t="shared" si="78"/>
        <v>0</v>
      </c>
      <c r="BJ239" s="34">
        <f t="shared" si="78"/>
        <v>6.4574454345860781</v>
      </c>
      <c r="BK239" s="34">
        <f>R239*100000/AO239</f>
        <v>4.0797176835362992</v>
      </c>
      <c r="BL239" s="34">
        <f t="shared" si="79"/>
        <v>0</v>
      </c>
      <c r="BM239" s="34">
        <f t="shared" si="79"/>
        <v>0</v>
      </c>
      <c r="BN239" s="34">
        <f t="shared" si="79"/>
        <v>0</v>
      </c>
    </row>
    <row r="240" spans="1:66" x14ac:dyDescent="0.25">
      <c r="A240" s="19" t="s">
        <v>23</v>
      </c>
      <c r="B240" s="32">
        <f t="shared" ref="B240:U240" si="80">SUM(B221:B239)</f>
        <v>449</v>
      </c>
      <c r="C240" s="32">
        <f t="shared" si="80"/>
        <v>97</v>
      </c>
      <c r="D240" s="32">
        <f t="shared" si="80"/>
        <v>8</v>
      </c>
      <c r="E240" s="32">
        <f t="shared" si="80"/>
        <v>16</v>
      </c>
      <c r="F240" s="32">
        <f t="shared" si="80"/>
        <v>9</v>
      </c>
      <c r="G240" s="32">
        <f t="shared" si="80"/>
        <v>8</v>
      </c>
      <c r="H240" s="32">
        <f t="shared" si="80"/>
        <v>11</v>
      </c>
      <c r="I240" s="32">
        <f t="shared" si="80"/>
        <v>16</v>
      </c>
      <c r="J240" s="32">
        <f t="shared" si="80"/>
        <v>14</v>
      </c>
      <c r="K240" s="32">
        <f t="shared" si="80"/>
        <v>88</v>
      </c>
      <c r="L240" s="32">
        <f t="shared" si="80"/>
        <v>37</v>
      </c>
      <c r="M240" s="32">
        <f t="shared" si="80"/>
        <v>6</v>
      </c>
      <c r="N240" s="32">
        <f t="shared" si="80"/>
        <v>33</v>
      </c>
      <c r="O240" s="32">
        <f t="shared" si="80"/>
        <v>35</v>
      </c>
      <c r="P240" s="32">
        <f t="shared" si="80"/>
        <v>7</v>
      </c>
      <c r="Q240" s="32">
        <f t="shared" si="80"/>
        <v>19</v>
      </c>
      <c r="R240" s="32">
        <f t="shared" si="80"/>
        <v>42</v>
      </c>
      <c r="S240" s="32">
        <f t="shared" si="80"/>
        <v>2</v>
      </c>
      <c r="T240" s="32">
        <f t="shared" si="80"/>
        <v>1</v>
      </c>
      <c r="U240" s="32">
        <f t="shared" si="80"/>
        <v>0</v>
      </c>
      <c r="W240" s="45"/>
      <c r="X240" s="37" t="s">
        <v>51</v>
      </c>
      <c r="Y240" s="39">
        <f>SUM(Y221:Y239)</f>
        <v>45983180</v>
      </c>
      <c r="Z240" s="39">
        <v>8168647</v>
      </c>
      <c r="AA240" s="39">
        <v>1336382</v>
      </c>
      <c r="AB240" s="39">
        <v>1074023</v>
      </c>
      <c r="AC240" s="39">
        <v>1057438</v>
      </c>
      <c r="AD240" s="39">
        <v>2009969</v>
      </c>
      <c r="AE240" s="39">
        <v>581160</v>
      </c>
      <c r="AF240" s="39">
        <v>2546403</v>
      </c>
      <c r="AG240" s="39">
        <v>2050525</v>
      </c>
      <c r="AH240" s="39">
        <v>7377108</v>
      </c>
      <c r="AI240" s="39">
        <v>4959566</v>
      </c>
      <c r="AJ240" s="39">
        <v>1091507</v>
      </c>
      <c r="AK240" s="39">
        <v>2759986</v>
      </c>
      <c r="AL240" s="39">
        <v>6283749</v>
      </c>
      <c r="AM240" s="39">
        <v>1431503</v>
      </c>
      <c r="AN240" s="39">
        <v>621979</v>
      </c>
      <c r="AO240" s="39">
        <v>2166799</v>
      </c>
      <c r="AP240" s="39">
        <v>318447</v>
      </c>
      <c r="AQ240" s="39">
        <v>75776</v>
      </c>
      <c r="AR240" s="39">
        <v>72213</v>
      </c>
      <c r="AT240" s="29" t="s">
        <v>23</v>
      </c>
      <c r="AU240" s="35">
        <f t="shared" si="77"/>
        <v>0.97644399539135829</v>
      </c>
      <c r="AV240" s="35">
        <f t="shared" si="78"/>
        <v>1.1874671533731351</v>
      </c>
      <c r="AW240" s="35">
        <f t="shared" si="78"/>
        <v>0.59863122969330629</v>
      </c>
      <c r="AX240" s="35">
        <f t="shared" si="78"/>
        <v>1.4897260114541309</v>
      </c>
      <c r="AY240" s="35">
        <f t="shared" si="78"/>
        <v>0.85111372959927678</v>
      </c>
      <c r="AZ240" s="35">
        <f t="shared" si="78"/>
        <v>0.39801608880534972</v>
      </c>
      <c r="BA240" s="35">
        <f t="shared" si="78"/>
        <v>1.8927661917544223</v>
      </c>
      <c r="BB240" s="35">
        <f t="shared" si="78"/>
        <v>0.6283373056032372</v>
      </c>
      <c r="BC240" s="35">
        <f t="shared" si="78"/>
        <v>0.68275197815193667</v>
      </c>
      <c r="BD240" s="35">
        <f t="shared" si="78"/>
        <v>1.1928793776639843</v>
      </c>
      <c r="BE240" s="35">
        <f t="shared" si="78"/>
        <v>0.74603301982471848</v>
      </c>
      <c r="BF240" s="35">
        <f t="shared" si="78"/>
        <v>0.54969871929360048</v>
      </c>
      <c r="BG240" s="35">
        <f t="shared" si="78"/>
        <v>1.195658238846139</v>
      </c>
      <c r="BH240" s="35">
        <f t="shared" si="78"/>
        <v>0.55699233053388986</v>
      </c>
      <c r="BI240" s="35">
        <f t="shared" si="78"/>
        <v>0.48899653022033485</v>
      </c>
      <c r="BJ240" s="35">
        <f t="shared" si="78"/>
        <v>3.0547655145913288</v>
      </c>
      <c r="BK240" s="35">
        <f>R240*100000/AO240</f>
        <v>1.9383431504260431</v>
      </c>
      <c r="BL240" s="35">
        <f t="shared" si="79"/>
        <v>0.62804799542781065</v>
      </c>
      <c r="BM240" s="35">
        <f t="shared" si="79"/>
        <v>1.3196790540540539</v>
      </c>
      <c r="BN240" s="35">
        <f t="shared" si="79"/>
        <v>0</v>
      </c>
    </row>
    <row r="241" spans="1:66" x14ac:dyDescent="0.25">
      <c r="A241" s="22" t="s">
        <v>26</v>
      </c>
      <c r="B241" s="10">
        <f>C241+D241+E241+F241+G241+K241+T241+J241+H241+I241+M241+N241+O241+P241+Q241+R241+S241+L241+U241</f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</row>
    <row r="243" spans="1:66" x14ac:dyDescent="0.25">
      <c r="A243" s="31" t="s">
        <v>63</v>
      </c>
      <c r="AT243" s="36" t="s">
        <v>64</v>
      </c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</row>
    <row r="244" spans="1:66" ht="21" customHeight="1" x14ac:dyDescent="0.25">
      <c r="A244" s="19" t="s">
        <v>36</v>
      </c>
      <c r="B244" s="12" t="s">
        <v>1</v>
      </c>
      <c r="C244" s="12" t="s">
        <v>2</v>
      </c>
      <c r="D244" s="12" t="s">
        <v>3</v>
      </c>
      <c r="E244" s="12" t="s">
        <v>52</v>
      </c>
      <c r="F244" s="12" t="s">
        <v>53</v>
      </c>
      <c r="G244" s="12" t="s">
        <v>4</v>
      </c>
      <c r="H244" s="12" t="s">
        <v>7</v>
      </c>
      <c r="I244" s="12" t="s">
        <v>54</v>
      </c>
      <c r="J244" s="12" t="s">
        <v>55</v>
      </c>
      <c r="K244" s="12" t="s">
        <v>5</v>
      </c>
      <c r="L244" s="12" t="s">
        <v>56</v>
      </c>
      <c r="M244" s="12" t="s">
        <v>8</v>
      </c>
      <c r="N244" s="12" t="s">
        <v>9</v>
      </c>
      <c r="O244" s="12" t="s">
        <v>57</v>
      </c>
      <c r="P244" s="12" t="s">
        <v>58</v>
      </c>
      <c r="Q244" s="12" t="s">
        <v>59</v>
      </c>
      <c r="R244" s="12" t="s">
        <v>60</v>
      </c>
      <c r="S244" s="12" t="s">
        <v>61</v>
      </c>
      <c r="T244" s="12" t="s">
        <v>6</v>
      </c>
      <c r="U244" s="12" t="s">
        <v>28</v>
      </c>
      <c r="V244" s="5"/>
      <c r="W244" s="44" t="str">
        <f>A244</f>
        <v>AÑO 2009</v>
      </c>
      <c r="X244" s="38" t="s">
        <v>62</v>
      </c>
      <c r="Y244" s="24" t="s">
        <v>51</v>
      </c>
      <c r="Z244" s="24" t="s">
        <v>2</v>
      </c>
      <c r="AA244" s="24" t="s">
        <v>3</v>
      </c>
      <c r="AB244" s="24" t="s">
        <v>52</v>
      </c>
      <c r="AC244" s="24" t="s">
        <v>53</v>
      </c>
      <c r="AD244" s="24" t="s">
        <v>4</v>
      </c>
      <c r="AE244" s="24" t="s">
        <v>7</v>
      </c>
      <c r="AF244" s="24" t="s">
        <v>54</v>
      </c>
      <c r="AG244" s="24" t="s">
        <v>55</v>
      </c>
      <c r="AH244" s="24" t="s">
        <v>5</v>
      </c>
      <c r="AI244" s="24" t="s">
        <v>56</v>
      </c>
      <c r="AJ244" s="24" t="s">
        <v>8</v>
      </c>
      <c r="AK244" s="24" t="s">
        <v>9</v>
      </c>
      <c r="AL244" s="24" t="s">
        <v>57</v>
      </c>
      <c r="AM244" s="24" t="s">
        <v>58</v>
      </c>
      <c r="AN244" s="24" t="s">
        <v>59</v>
      </c>
      <c r="AO244" s="24" t="s">
        <v>60</v>
      </c>
      <c r="AP244" s="24" t="s">
        <v>61</v>
      </c>
      <c r="AQ244" s="24" t="s">
        <v>6</v>
      </c>
      <c r="AR244" s="24" t="s">
        <v>28</v>
      </c>
      <c r="AT244" s="25" t="str">
        <f>W244</f>
        <v>AÑO 2009</v>
      </c>
      <c r="AU244" s="26" t="s">
        <v>1</v>
      </c>
      <c r="AV244" s="26" t="s">
        <v>2</v>
      </c>
      <c r="AW244" s="26" t="s">
        <v>3</v>
      </c>
      <c r="AX244" s="26" t="s">
        <v>52</v>
      </c>
      <c r="AY244" s="26" t="s">
        <v>53</v>
      </c>
      <c r="AZ244" s="26" t="s">
        <v>4</v>
      </c>
      <c r="BA244" s="26" t="s">
        <v>7</v>
      </c>
      <c r="BB244" s="26" t="s">
        <v>54</v>
      </c>
      <c r="BC244" s="26" t="s">
        <v>55</v>
      </c>
      <c r="BD244" s="26" t="s">
        <v>5</v>
      </c>
      <c r="BE244" s="26" t="s">
        <v>56</v>
      </c>
      <c r="BF244" s="26" t="s">
        <v>8</v>
      </c>
      <c r="BG244" s="26" t="s">
        <v>9</v>
      </c>
      <c r="BH244" s="26" t="s">
        <v>57</v>
      </c>
      <c r="BI244" s="26" t="s">
        <v>58</v>
      </c>
      <c r="BJ244" s="26" t="s">
        <v>59</v>
      </c>
      <c r="BK244" s="26" t="s">
        <v>60</v>
      </c>
      <c r="BL244" s="26" t="s">
        <v>61</v>
      </c>
      <c r="BM244" s="26" t="s">
        <v>6</v>
      </c>
      <c r="BN244" s="26" t="s">
        <v>28</v>
      </c>
    </row>
    <row r="245" spans="1:66" x14ac:dyDescent="0.25">
      <c r="A245" s="20" t="s">
        <v>45</v>
      </c>
      <c r="B245" s="30">
        <f t="shared" ref="B245:B263" si="81">C245+D245+E245+F245+G245+K245+T245+J245+H245+I245+M245+N245+O245+P245+Q245+R245+S245+L245+U245</f>
        <v>96</v>
      </c>
      <c r="C245" s="30">
        <v>21</v>
      </c>
      <c r="D245" s="30"/>
      <c r="E245" s="30">
        <v>2</v>
      </c>
      <c r="F245" s="30">
        <v>4</v>
      </c>
      <c r="G245" s="30">
        <v>3</v>
      </c>
      <c r="H245" s="30"/>
      <c r="I245" s="30">
        <v>3</v>
      </c>
      <c r="J245" s="30">
        <v>3</v>
      </c>
      <c r="K245" s="30">
        <v>17</v>
      </c>
      <c r="L245" s="30">
        <v>11</v>
      </c>
      <c r="M245" s="30"/>
      <c r="N245" s="30">
        <v>9</v>
      </c>
      <c r="O245" s="30">
        <v>11</v>
      </c>
      <c r="P245" s="30">
        <v>4</v>
      </c>
      <c r="Q245" s="30">
        <v>1</v>
      </c>
      <c r="R245" s="30">
        <v>5</v>
      </c>
      <c r="S245" s="30">
        <v>1</v>
      </c>
      <c r="T245" s="30">
        <v>1</v>
      </c>
      <c r="U245" s="30"/>
      <c r="X245" s="37" t="s">
        <v>45</v>
      </c>
      <c r="Y245" s="42">
        <f>SUM(Z245:AR245)</f>
        <v>503462</v>
      </c>
      <c r="Z245" s="42">
        <v>96895</v>
      </c>
      <c r="AA245" s="42">
        <v>13384</v>
      </c>
      <c r="AB245" s="42">
        <v>8206</v>
      </c>
      <c r="AC245" s="42">
        <v>12242</v>
      </c>
      <c r="AD245" s="42">
        <v>19532</v>
      </c>
      <c r="AE245" s="42">
        <v>5717</v>
      </c>
      <c r="AF245" s="42">
        <v>20933</v>
      </c>
      <c r="AG245" s="42">
        <v>22753</v>
      </c>
      <c r="AH245" s="42">
        <v>86579</v>
      </c>
      <c r="AI245" s="42">
        <v>54099</v>
      </c>
      <c r="AJ245" s="42">
        <v>10654</v>
      </c>
      <c r="AK245" s="42">
        <v>22809</v>
      </c>
      <c r="AL245" s="42">
        <v>76961</v>
      </c>
      <c r="AM245" s="42">
        <v>18513</v>
      </c>
      <c r="AN245" s="42">
        <v>7042</v>
      </c>
      <c r="AO245" s="42">
        <v>21355</v>
      </c>
      <c r="AP245" s="42">
        <v>3387</v>
      </c>
      <c r="AQ245" s="42">
        <v>1154</v>
      </c>
      <c r="AR245" s="42">
        <v>1247</v>
      </c>
      <c r="AT245" s="27" t="s">
        <v>45</v>
      </c>
      <c r="AU245" s="34">
        <f>B245*100000/Y245</f>
        <v>19.067973352507241</v>
      </c>
      <c r="AV245" s="34">
        <f t="shared" ref="AV245:BK260" si="82">C245*100000/Z245</f>
        <v>21.6729449403994</v>
      </c>
      <c r="AW245" s="34">
        <f t="shared" si="82"/>
        <v>0</v>
      </c>
      <c r="AX245" s="34">
        <f t="shared" si="82"/>
        <v>24.372410431391664</v>
      </c>
      <c r="AY245" s="34">
        <f t="shared" si="82"/>
        <v>32.674399607907205</v>
      </c>
      <c r="AZ245" s="34">
        <f t="shared" si="82"/>
        <v>15.359410198648371</v>
      </c>
      <c r="BA245" s="34">
        <f t="shared" si="82"/>
        <v>0</v>
      </c>
      <c r="BB245" s="34">
        <f t="shared" si="82"/>
        <v>14.331438398700616</v>
      </c>
      <c r="BC245" s="34">
        <f t="shared" si="82"/>
        <v>13.1850744956709</v>
      </c>
      <c r="BD245" s="34">
        <f t="shared" si="82"/>
        <v>19.6352464223426</v>
      </c>
      <c r="BE245" s="34">
        <f t="shared" si="82"/>
        <v>20.333093033142941</v>
      </c>
      <c r="BF245" s="34">
        <f t="shared" si="82"/>
        <v>0</v>
      </c>
      <c r="BG245" s="34">
        <f t="shared" si="82"/>
        <v>39.458108641325794</v>
      </c>
      <c r="BH245" s="34">
        <f t="shared" si="82"/>
        <v>14.292953573888074</v>
      </c>
      <c r="BI245" s="34">
        <f t="shared" si="82"/>
        <v>21.606438718738183</v>
      </c>
      <c r="BJ245" s="34">
        <f t="shared" si="82"/>
        <v>14.200511218403863</v>
      </c>
      <c r="BK245" s="34">
        <f t="shared" si="82"/>
        <v>23.413720440177944</v>
      </c>
      <c r="BL245" s="34">
        <f t="shared" ref="BL245:BN260" si="83">S245*100000/AP245</f>
        <v>29.524653085326246</v>
      </c>
      <c r="BM245" s="34">
        <f t="shared" si="83"/>
        <v>86.655112651646448</v>
      </c>
      <c r="BN245" s="34">
        <f t="shared" si="83"/>
        <v>0</v>
      </c>
    </row>
    <row r="246" spans="1:66" x14ac:dyDescent="0.25">
      <c r="A246" s="20" t="s">
        <v>46</v>
      </c>
      <c r="B246" s="30">
        <f t="shared" si="81"/>
        <v>123</v>
      </c>
      <c r="C246" s="30">
        <v>32</v>
      </c>
      <c r="D246" s="30">
        <v>1</v>
      </c>
      <c r="E246" s="30">
        <v>3</v>
      </c>
      <c r="F246" s="30">
        <v>2</v>
      </c>
      <c r="G246" s="30">
        <v>7</v>
      </c>
      <c r="H246" s="30"/>
      <c r="I246" s="30">
        <v>6</v>
      </c>
      <c r="J246" s="30">
        <v>3</v>
      </c>
      <c r="K246" s="30">
        <v>17</v>
      </c>
      <c r="L246" s="30">
        <v>17</v>
      </c>
      <c r="M246" s="30">
        <v>1</v>
      </c>
      <c r="N246" s="30">
        <v>5</v>
      </c>
      <c r="O246" s="30">
        <v>4</v>
      </c>
      <c r="P246" s="30">
        <v>3</v>
      </c>
      <c r="Q246" s="30">
        <v>10</v>
      </c>
      <c r="R246" s="30">
        <v>12</v>
      </c>
      <c r="S246" s="30"/>
      <c r="T246" s="30"/>
      <c r="U246" s="30"/>
      <c r="W246" s="45"/>
      <c r="X246" s="37" t="s">
        <v>46</v>
      </c>
      <c r="Y246" s="42">
        <f t="shared" ref="Y246:Y263" si="84">SUM(Z246:AR246)</f>
        <v>1980245</v>
      </c>
      <c r="Z246" s="42">
        <v>388254</v>
      </c>
      <c r="AA246" s="42">
        <v>52289</v>
      </c>
      <c r="AB246" s="42">
        <v>31622</v>
      </c>
      <c r="AC246" s="42">
        <v>47914</v>
      </c>
      <c r="AD246" s="42">
        <v>84302</v>
      </c>
      <c r="AE246" s="42">
        <v>22180</v>
      </c>
      <c r="AF246" s="42">
        <v>83091</v>
      </c>
      <c r="AG246" s="42">
        <v>88647</v>
      </c>
      <c r="AH246" s="42">
        <v>338543</v>
      </c>
      <c r="AI246" s="42">
        <v>217658</v>
      </c>
      <c r="AJ246" s="42">
        <v>41929</v>
      </c>
      <c r="AK246" s="42">
        <v>89075</v>
      </c>
      <c r="AL246" s="42">
        <v>288219</v>
      </c>
      <c r="AM246" s="42">
        <v>73558</v>
      </c>
      <c r="AN246" s="42">
        <v>27180</v>
      </c>
      <c r="AO246" s="42">
        <v>83189</v>
      </c>
      <c r="AP246" s="42">
        <v>13285</v>
      </c>
      <c r="AQ246" s="42">
        <v>4591</v>
      </c>
      <c r="AR246" s="42">
        <v>4719</v>
      </c>
      <c r="AT246" s="27" t="s">
        <v>46</v>
      </c>
      <c r="AU246" s="34">
        <f t="shared" ref="AU246:AU264" si="85">B246*100000/Y246</f>
        <v>6.2113526356587192</v>
      </c>
      <c r="AV246" s="34">
        <f t="shared" si="82"/>
        <v>8.2420271265717808</v>
      </c>
      <c r="AW246" s="34">
        <f t="shared" si="82"/>
        <v>1.9124481248446137</v>
      </c>
      <c r="AX246" s="34">
        <f t="shared" si="82"/>
        <v>9.4870659667320218</v>
      </c>
      <c r="AY246" s="34">
        <f t="shared" si="82"/>
        <v>4.1741453437408689</v>
      </c>
      <c r="AZ246" s="34">
        <f t="shared" si="82"/>
        <v>8.3034803444758136</v>
      </c>
      <c r="BA246" s="34">
        <f t="shared" si="82"/>
        <v>0</v>
      </c>
      <c r="BB246" s="34">
        <f t="shared" si="82"/>
        <v>7.220998664115247</v>
      </c>
      <c r="BC246" s="34">
        <f t="shared" si="82"/>
        <v>3.3842092795018446</v>
      </c>
      <c r="BD246" s="34">
        <f t="shared" si="82"/>
        <v>5.0215186844802577</v>
      </c>
      <c r="BE246" s="34">
        <f t="shared" si="82"/>
        <v>7.81041817897803</v>
      </c>
      <c r="BF246" s="34">
        <f t="shared" si="82"/>
        <v>2.3849841398554701</v>
      </c>
      <c r="BG246" s="34">
        <f t="shared" si="82"/>
        <v>5.6132472635419592</v>
      </c>
      <c r="BH246" s="34">
        <f t="shared" si="82"/>
        <v>1.3878335571214944</v>
      </c>
      <c r="BI246" s="34">
        <f t="shared" si="82"/>
        <v>4.0784143125152941</v>
      </c>
      <c r="BJ246" s="34">
        <f t="shared" si="82"/>
        <v>36.791758646063279</v>
      </c>
      <c r="BK246" s="34">
        <f t="shared" si="82"/>
        <v>14.42498407241342</v>
      </c>
      <c r="BL246" s="34">
        <f t="shared" si="83"/>
        <v>0</v>
      </c>
      <c r="BM246" s="34">
        <f t="shared" si="83"/>
        <v>0</v>
      </c>
      <c r="BN246" s="34">
        <f t="shared" si="83"/>
        <v>0</v>
      </c>
    </row>
    <row r="247" spans="1:66" x14ac:dyDescent="0.25">
      <c r="A247" s="20" t="s">
        <v>47</v>
      </c>
      <c r="B247" s="30">
        <f t="shared" si="81"/>
        <v>42</v>
      </c>
      <c r="C247" s="30">
        <v>9</v>
      </c>
      <c r="D247" s="30"/>
      <c r="E247" s="30"/>
      <c r="F247" s="30">
        <v>1</v>
      </c>
      <c r="G247" s="30">
        <v>1</v>
      </c>
      <c r="H247" s="30">
        <v>1</v>
      </c>
      <c r="I247" s="30">
        <v>1</v>
      </c>
      <c r="J247" s="30"/>
      <c r="K247" s="30">
        <v>9</v>
      </c>
      <c r="L247" s="30">
        <v>2</v>
      </c>
      <c r="M247" s="30"/>
      <c r="N247" s="30">
        <v>3</v>
      </c>
      <c r="O247" s="30">
        <v>4</v>
      </c>
      <c r="P247" s="30">
        <v>2</v>
      </c>
      <c r="Q247" s="30">
        <v>1</v>
      </c>
      <c r="R247" s="30">
        <v>6</v>
      </c>
      <c r="S247" s="30">
        <v>1</v>
      </c>
      <c r="T247" s="30"/>
      <c r="U247" s="30">
        <v>1</v>
      </c>
      <c r="W247" s="45"/>
      <c r="X247" s="37" t="s">
        <v>47</v>
      </c>
      <c r="Y247" s="42">
        <f t="shared" si="84"/>
        <v>2281638</v>
      </c>
      <c r="Z247" s="42">
        <v>448791</v>
      </c>
      <c r="AA247" s="42">
        <v>60409</v>
      </c>
      <c r="AB247" s="42">
        <v>37026</v>
      </c>
      <c r="AC247" s="42">
        <v>55251</v>
      </c>
      <c r="AD247" s="42">
        <v>106042</v>
      </c>
      <c r="AE247" s="42">
        <v>25185</v>
      </c>
      <c r="AF247" s="42">
        <v>100951</v>
      </c>
      <c r="AG247" s="42">
        <v>105669</v>
      </c>
      <c r="AH247" s="42">
        <v>375158</v>
      </c>
      <c r="AI247" s="42">
        <v>248859</v>
      </c>
      <c r="AJ247" s="42">
        <v>53069</v>
      </c>
      <c r="AK247" s="42">
        <v>105844</v>
      </c>
      <c r="AL247" s="42">
        <v>321026</v>
      </c>
      <c r="AM247" s="42">
        <v>84233</v>
      </c>
      <c r="AN247" s="42">
        <v>32063</v>
      </c>
      <c r="AO247" s="42">
        <v>96082</v>
      </c>
      <c r="AP247" s="42">
        <v>15110</v>
      </c>
      <c r="AQ247" s="42">
        <v>5245</v>
      </c>
      <c r="AR247" s="42">
        <v>5625</v>
      </c>
      <c r="AT247" s="27" t="s">
        <v>47</v>
      </c>
      <c r="AU247" s="34">
        <f t="shared" si="85"/>
        <v>1.8407828060367157</v>
      </c>
      <c r="AV247" s="34">
        <f t="shared" si="82"/>
        <v>2.0053878085790489</v>
      </c>
      <c r="AW247" s="34">
        <f t="shared" si="82"/>
        <v>0</v>
      </c>
      <c r="AX247" s="34">
        <f t="shared" si="82"/>
        <v>0</v>
      </c>
      <c r="AY247" s="34">
        <f t="shared" si="82"/>
        <v>1.8099219923621293</v>
      </c>
      <c r="AZ247" s="34">
        <f t="shared" si="82"/>
        <v>0.94302257596046846</v>
      </c>
      <c r="BA247" s="34">
        <f t="shared" si="82"/>
        <v>3.9706174310105222</v>
      </c>
      <c r="BB247" s="34">
        <f t="shared" si="82"/>
        <v>0.9905795881170073</v>
      </c>
      <c r="BC247" s="34">
        <f t="shared" si="82"/>
        <v>0</v>
      </c>
      <c r="BD247" s="34">
        <f t="shared" si="82"/>
        <v>2.3989892258728323</v>
      </c>
      <c r="BE247" s="34">
        <f t="shared" si="82"/>
        <v>0.80366794048035228</v>
      </c>
      <c r="BF247" s="34">
        <f t="shared" si="82"/>
        <v>0</v>
      </c>
      <c r="BG247" s="34">
        <f t="shared" si="82"/>
        <v>2.8343600015116586</v>
      </c>
      <c r="BH247" s="34">
        <f t="shared" si="82"/>
        <v>1.2460049964800359</v>
      </c>
      <c r="BI247" s="34">
        <f t="shared" si="82"/>
        <v>2.3743663409827502</v>
      </c>
      <c r="BJ247" s="34">
        <f t="shared" si="82"/>
        <v>3.1188597448772728</v>
      </c>
      <c r="BK247" s="34">
        <f t="shared" si="82"/>
        <v>6.2446660144459942</v>
      </c>
      <c r="BL247" s="34">
        <f t="shared" si="83"/>
        <v>6.6181336863004629</v>
      </c>
      <c r="BM247" s="34">
        <f t="shared" si="83"/>
        <v>0</v>
      </c>
      <c r="BN247" s="34">
        <f t="shared" si="83"/>
        <v>17.777777777777779</v>
      </c>
    </row>
    <row r="248" spans="1:66" x14ac:dyDescent="0.25">
      <c r="A248" s="20" t="s">
        <v>10</v>
      </c>
      <c r="B248" s="30">
        <f t="shared" si="81"/>
        <v>25</v>
      </c>
      <c r="C248" s="30">
        <v>6</v>
      </c>
      <c r="D248" s="30"/>
      <c r="E248" s="30"/>
      <c r="F248" s="30">
        <v>1</v>
      </c>
      <c r="G248" s="30">
        <v>3</v>
      </c>
      <c r="H248" s="30">
        <v>2</v>
      </c>
      <c r="I248" s="30"/>
      <c r="J248" s="30"/>
      <c r="K248" s="30">
        <v>2</v>
      </c>
      <c r="L248" s="30">
        <v>2</v>
      </c>
      <c r="M248" s="30">
        <v>3</v>
      </c>
      <c r="N248" s="30">
        <v>2</v>
      </c>
      <c r="O248" s="30">
        <v>1</v>
      </c>
      <c r="P248" s="30"/>
      <c r="Q248" s="30">
        <v>1</v>
      </c>
      <c r="R248" s="30">
        <v>2</v>
      </c>
      <c r="S248" s="30"/>
      <c r="T248" s="30"/>
      <c r="U248" s="30"/>
      <c r="W248" s="45"/>
      <c r="X248" s="37" t="s">
        <v>10</v>
      </c>
      <c r="Y248" s="42">
        <f t="shared" si="84"/>
        <v>2118187</v>
      </c>
      <c r="Z248" s="42">
        <v>429586</v>
      </c>
      <c r="AA248" s="42">
        <v>56838</v>
      </c>
      <c r="AB248" s="42">
        <v>35687</v>
      </c>
      <c r="AC248" s="42">
        <v>50124</v>
      </c>
      <c r="AD248" s="42">
        <v>100194</v>
      </c>
      <c r="AE248" s="42">
        <v>22655</v>
      </c>
      <c r="AF248" s="42">
        <v>100001</v>
      </c>
      <c r="AG248" s="42">
        <v>103970</v>
      </c>
      <c r="AH248" s="42">
        <v>333330</v>
      </c>
      <c r="AI248" s="42">
        <v>229628</v>
      </c>
      <c r="AJ248" s="42">
        <v>55204</v>
      </c>
      <c r="AK248" s="42">
        <v>102441</v>
      </c>
      <c r="AL248" s="42">
        <v>281560</v>
      </c>
      <c r="AM248" s="42">
        <v>77807</v>
      </c>
      <c r="AN248" s="42">
        <v>29488</v>
      </c>
      <c r="AO248" s="42">
        <v>85551</v>
      </c>
      <c r="AP248" s="42">
        <v>14016</v>
      </c>
      <c r="AQ248" s="42">
        <v>4868</v>
      </c>
      <c r="AR248" s="42">
        <v>5239</v>
      </c>
      <c r="AT248" s="28" t="s">
        <v>10</v>
      </c>
      <c r="AU248" s="34">
        <f t="shared" si="85"/>
        <v>1.1802546234114364</v>
      </c>
      <c r="AV248" s="34">
        <f t="shared" si="82"/>
        <v>1.3966935607771203</v>
      </c>
      <c r="AW248" s="34">
        <f t="shared" si="82"/>
        <v>0</v>
      </c>
      <c r="AX248" s="34">
        <f t="shared" si="82"/>
        <v>0</v>
      </c>
      <c r="AY248" s="34">
        <f t="shared" si="82"/>
        <v>1.9950522703694837</v>
      </c>
      <c r="AZ248" s="34">
        <f t="shared" si="82"/>
        <v>2.9941912689382599</v>
      </c>
      <c r="BA248" s="34">
        <f t="shared" si="82"/>
        <v>8.8280732730081652</v>
      </c>
      <c r="BB248" s="34">
        <f t="shared" si="82"/>
        <v>0</v>
      </c>
      <c r="BC248" s="34">
        <f t="shared" si="82"/>
        <v>0</v>
      </c>
      <c r="BD248" s="34">
        <f t="shared" si="82"/>
        <v>0.6000060000600006</v>
      </c>
      <c r="BE248" s="34">
        <f t="shared" si="82"/>
        <v>0.87097392304074417</v>
      </c>
      <c r="BF248" s="34">
        <f t="shared" si="82"/>
        <v>5.4343888124048982</v>
      </c>
      <c r="BG248" s="34">
        <f t="shared" si="82"/>
        <v>1.9523433000458801</v>
      </c>
      <c r="BH248" s="34">
        <f t="shared" si="82"/>
        <v>0.35516408580764314</v>
      </c>
      <c r="BI248" s="34">
        <f t="shared" si="82"/>
        <v>0</v>
      </c>
      <c r="BJ248" s="34">
        <f t="shared" si="82"/>
        <v>3.3912099837221921</v>
      </c>
      <c r="BK248" s="34">
        <f t="shared" si="82"/>
        <v>2.3377868172201377</v>
      </c>
      <c r="BL248" s="34">
        <f t="shared" si="83"/>
        <v>0</v>
      </c>
      <c r="BM248" s="34">
        <f t="shared" si="83"/>
        <v>0</v>
      </c>
      <c r="BN248" s="34">
        <f t="shared" si="83"/>
        <v>0</v>
      </c>
    </row>
    <row r="249" spans="1:66" x14ac:dyDescent="0.25">
      <c r="A249" s="20" t="s">
        <v>11</v>
      </c>
      <c r="B249" s="30">
        <f t="shared" si="81"/>
        <v>28</v>
      </c>
      <c r="C249" s="30">
        <v>3</v>
      </c>
      <c r="D249" s="30"/>
      <c r="E249" s="30">
        <v>1</v>
      </c>
      <c r="F249" s="30"/>
      <c r="G249" s="30"/>
      <c r="H249" s="30"/>
      <c r="I249" s="30">
        <v>2</v>
      </c>
      <c r="J249" s="30">
        <v>3</v>
      </c>
      <c r="K249" s="30">
        <v>7</v>
      </c>
      <c r="L249" s="30">
        <v>3</v>
      </c>
      <c r="M249" s="30">
        <v>3</v>
      </c>
      <c r="N249" s="30">
        <v>2</v>
      </c>
      <c r="O249" s="30"/>
      <c r="P249" s="30">
        <v>2</v>
      </c>
      <c r="Q249" s="30"/>
      <c r="R249" s="30">
        <v>2</v>
      </c>
      <c r="S249" s="30"/>
      <c r="T249" s="30"/>
      <c r="U249" s="30"/>
      <c r="W249" s="45"/>
      <c r="X249" s="37" t="s">
        <v>11</v>
      </c>
      <c r="Y249" s="42">
        <f t="shared" si="84"/>
        <v>2285110</v>
      </c>
      <c r="Z249" s="42">
        <v>478909</v>
      </c>
      <c r="AA249" s="42">
        <v>60403</v>
      </c>
      <c r="AB249" s="42">
        <v>40613</v>
      </c>
      <c r="AC249" s="42">
        <v>52895</v>
      </c>
      <c r="AD249" s="42">
        <v>107717</v>
      </c>
      <c r="AE249" s="42">
        <v>25237</v>
      </c>
      <c r="AF249" s="42">
        <v>113133</v>
      </c>
      <c r="AG249" s="42">
        <v>115122</v>
      </c>
      <c r="AH249" s="42">
        <v>341474</v>
      </c>
      <c r="AI249" s="42">
        <v>245427</v>
      </c>
      <c r="AJ249" s="42">
        <v>64522</v>
      </c>
      <c r="AK249" s="42">
        <v>119816</v>
      </c>
      <c r="AL249" s="42">
        <v>296453</v>
      </c>
      <c r="AM249" s="42">
        <v>81978</v>
      </c>
      <c r="AN249" s="42">
        <v>28992</v>
      </c>
      <c r="AO249" s="42">
        <v>87278</v>
      </c>
      <c r="AP249" s="42">
        <v>14826</v>
      </c>
      <c r="AQ249" s="42">
        <v>5130</v>
      </c>
      <c r="AR249" s="42">
        <v>5185</v>
      </c>
      <c r="AT249" s="27" t="s">
        <v>11</v>
      </c>
      <c r="AU249" s="34">
        <f t="shared" si="85"/>
        <v>1.225323945017964</v>
      </c>
      <c r="AV249" s="34">
        <f t="shared" si="82"/>
        <v>0.62642380911613693</v>
      </c>
      <c r="AW249" s="34">
        <f t="shared" si="82"/>
        <v>0</v>
      </c>
      <c r="AX249" s="34">
        <f t="shared" si="82"/>
        <v>2.4622657769679659</v>
      </c>
      <c r="AY249" s="34">
        <f t="shared" si="82"/>
        <v>0</v>
      </c>
      <c r="AZ249" s="34">
        <f t="shared" si="82"/>
        <v>0</v>
      </c>
      <c r="BA249" s="34">
        <f t="shared" si="82"/>
        <v>0</v>
      </c>
      <c r="BB249" s="34">
        <f t="shared" si="82"/>
        <v>1.7678307832374285</v>
      </c>
      <c r="BC249" s="34">
        <f t="shared" si="82"/>
        <v>2.6059310991817375</v>
      </c>
      <c r="BD249" s="34">
        <f t="shared" si="82"/>
        <v>2.0499364519699887</v>
      </c>
      <c r="BE249" s="34">
        <f t="shared" si="82"/>
        <v>1.2223593981102323</v>
      </c>
      <c r="BF249" s="34">
        <f t="shared" si="82"/>
        <v>4.6495768885031463</v>
      </c>
      <c r="BG249" s="34">
        <f t="shared" si="82"/>
        <v>1.6692261467583629</v>
      </c>
      <c r="BH249" s="34">
        <f t="shared" si="82"/>
        <v>0</v>
      </c>
      <c r="BI249" s="34">
        <f t="shared" si="82"/>
        <v>2.4396789382517259</v>
      </c>
      <c r="BJ249" s="34">
        <f t="shared" si="82"/>
        <v>0</v>
      </c>
      <c r="BK249" s="34">
        <f t="shared" si="82"/>
        <v>2.2915282201700315</v>
      </c>
      <c r="BL249" s="34">
        <f t="shared" si="83"/>
        <v>0</v>
      </c>
      <c r="BM249" s="34">
        <f t="shared" si="83"/>
        <v>0</v>
      </c>
      <c r="BN249" s="34">
        <f t="shared" si="83"/>
        <v>0</v>
      </c>
    </row>
    <row r="250" spans="1:66" x14ac:dyDescent="0.25">
      <c r="A250" s="20" t="s">
        <v>12</v>
      </c>
      <c r="B250" s="30">
        <f t="shared" si="81"/>
        <v>14</v>
      </c>
      <c r="C250" s="30">
        <v>2</v>
      </c>
      <c r="D250" s="30">
        <v>1</v>
      </c>
      <c r="E250" s="30"/>
      <c r="F250" s="30">
        <v>1</v>
      </c>
      <c r="G250" s="30"/>
      <c r="H250" s="30">
        <v>1</v>
      </c>
      <c r="I250" s="30">
        <v>1</v>
      </c>
      <c r="J250" s="30">
        <v>1</v>
      </c>
      <c r="K250" s="30">
        <v>3</v>
      </c>
      <c r="L250" s="30"/>
      <c r="M250" s="30"/>
      <c r="N250" s="30"/>
      <c r="O250" s="30">
        <v>1</v>
      </c>
      <c r="P250" s="30"/>
      <c r="Q250" s="30">
        <v>1</v>
      </c>
      <c r="R250" s="30">
        <v>1</v>
      </c>
      <c r="S250" s="30">
        <v>1</v>
      </c>
      <c r="T250" s="30"/>
      <c r="U250" s="30"/>
      <c r="W250" s="45"/>
      <c r="X250" s="37" t="s">
        <v>12</v>
      </c>
      <c r="Y250" s="42">
        <f t="shared" si="84"/>
        <v>2703764</v>
      </c>
      <c r="Z250" s="42">
        <v>530591</v>
      </c>
      <c r="AA250" s="42">
        <v>74618</v>
      </c>
      <c r="AB250" s="42">
        <v>53217</v>
      </c>
      <c r="AC250" s="42">
        <v>66159</v>
      </c>
      <c r="AD250" s="42">
        <v>127073</v>
      </c>
      <c r="AE250" s="42">
        <v>31297</v>
      </c>
      <c r="AF250" s="42">
        <v>137475</v>
      </c>
      <c r="AG250" s="42">
        <v>132656</v>
      </c>
      <c r="AH250" s="42">
        <v>411214</v>
      </c>
      <c r="AI250" s="42">
        <v>288476</v>
      </c>
      <c r="AJ250" s="42">
        <v>70497</v>
      </c>
      <c r="AK250" s="42">
        <v>144587</v>
      </c>
      <c r="AL250" s="42">
        <v>371773</v>
      </c>
      <c r="AM250" s="42">
        <v>93209</v>
      </c>
      <c r="AN250" s="42">
        <v>34161</v>
      </c>
      <c r="AO250" s="42">
        <v>107651</v>
      </c>
      <c r="AP250" s="42">
        <v>17913</v>
      </c>
      <c r="AQ250" s="42">
        <v>5827</v>
      </c>
      <c r="AR250" s="42">
        <v>5370</v>
      </c>
      <c r="AT250" s="27" t="s">
        <v>12</v>
      </c>
      <c r="AU250" s="34">
        <f t="shared" si="85"/>
        <v>0.51779667160299492</v>
      </c>
      <c r="AV250" s="34">
        <f t="shared" si="82"/>
        <v>0.37693816894745669</v>
      </c>
      <c r="AW250" s="34">
        <f t="shared" si="82"/>
        <v>1.3401592109142566</v>
      </c>
      <c r="AX250" s="34">
        <f t="shared" si="82"/>
        <v>0</v>
      </c>
      <c r="AY250" s="34">
        <f t="shared" si="82"/>
        <v>1.5115101497906558</v>
      </c>
      <c r="AZ250" s="34">
        <f t="shared" si="82"/>
        <v>0</v>
      </c>
      <c r="BA250" s="34">
        <f t="shared" si="82"/>
        <v>3.1951944275809181</v>
      </c>
      <c r="BB250" s="34">
        <f t="shared" si="82"/>
        <v>0.72740498272413168</v>
      </c>
      <c r="BC250" s="34">
        <f t="shared" si="82"/>
        <v>0.753829453624412</v>
      </c>
      <c r="BD250" s="34">
        <f t="shared" si="82"/>
        <v>0.72954714576838342</v>
      </c>
      <c r="BE250" s="34">
        <f t="shared" si="82"/>
        <v>0</v>
      </c>
      <c r="BF250" s="34">
        <f t="shared" si="82"/>
        <v>0</v>
      </c>
      <c r="BG250" s="34">
        <f t="shared" si="82"/>
        <v>0</v>
      </c>
      <c r="BH250" s="34">
        <f t="shared" si="82"/>
        <v>0.26898134076439117</v>
      </c>
      <c r="BI250" s="34">
        <f t="shared" si="82"/>
        <v>0</v>
      </c>
      <c r="BJ250" s="34">
        <f t="shared" si="82"/>
        <v>2.9273147741576651</v>
      </c>
      <c r="BK250" s="34">
        <f t="shared" si="82"/>
        <v>0.92892773871120571</v>
      </c>
      <c r="BL250" s="34">
        <f t="shared" si="83"/>
        <v>5.5825378216937418</v>
      </c>
      <c r="BM250" s="34">
        <f t="shared" si="83"/>
        <v>0</v>
      </c>
      <c r="BN250" s="34">
        <f t="shared" si="83"/>
        <v>0</v>
      </c>
    </row>
    <row r="251" spans="1:66" x14ac:dyDescent="0.25">
      <c r="A251" s="20" t="s">
        <v>13</v>
      </c>
      <c r="B251" s="30">
        <f t="shared" si="81"/>
        <v>5</v>
      </c>
      <c r="C251" s="30">
        <v>1</v>
      </c>
      <c r="D251" s="30"/>
      <c r="E251" s="30"/>
      <c r="F251" s="30">
        <v>1</v>
      </c>
      <c r="G251" s="30"/>
      <c r="H251" s="30"/>
      <c r="I251" s="30"/>
      <c r="J251" s="30"/>
      <c r="K251" s="30">
        <v>1</v>
      </c>
      <c r="L251" s="30"/>
      <c r="M251" s="30"/>
      <c r="N251" s="30"/>
      <c r="O251" s="30"/>
      <c r="P251" s="30">
        <v>1</v>
      </c>
      <c r="Q251" s="30"/>
      <c r="R251" s="30">
        <v>1</v>
      </c>
      <c r="S251" s="30"/>
      <c r="T251" s="30"/>
      <c r="U251" s="30"/>
      <c r="W251" s="45"/>
      <c r="X251" s="37" t="s">
        <v>13</v>
      </c>
      <c r="Y251" s="42">
        <f t="shared" si="84"/>
        <v>3486980</v>
      </c>
      <c r="Z251" s="42">
        <v>636747</v>
      </c>
      <c r="AA251" s="42">
        <v>94512</v>
      </c>
      <c r="AB251" s="42">
        <v>70325</v>
      </c>
      <c r="AC251" s="42">
        <v>91242</v>
      </c>
      <c r="AD251" s="42">
        <v>162879</v>
      </c>
      <c r="AE251" s="42">
        <v>41976</v>
      </c>
      <c r="AF251" s="42">
        <v>166623</v>
      </c>
      <c r="AG251" s="42">
        <v>158373</v>
      </c>
      <c r="AH251" s="42">
        <v>567252</v>
      </c>
      <c r="AI251" s="42">
        <v>376017</v>
      </c>
      <c r="AJ251" s="42">
        <v>75715</v>
      </c>
      <c r="AK251" s="42">
        <v>190516</v>
      </c>
      <c r="AL251" s="42">
        <v>509740</v>
      </c>
      <c r="AM251" s="42">
        <v>121199</v>
      </c>
      <c r="AN251" s="42">
        <v>44545</v>
      </c>
      <c r="AO251" s="42">
        <v>144155</v>
      </c>
      <c r="AP251" s="42">
        <v>22970</v>
      </c>
      <c r="AQ251" s="42">
        <v>6191</v>
      </c>
      <c r="AR251" s="42">
        <v>6003</v>
      </c>
      <c r="AT251" s="27" t="s">
        <v>13</v>
      </c>
      <c r="AU251" s="34">
        <f t="shared" si="85"/>
        <v>0.14339055572443776</v>
      </c>
      <c r="AV251" s="34">
        <f t="shared" si="82"/>
        <v>0.15704824679189694</v>
      </c>
      <c r="AW251" s="34">
        <f t="shared" si="82"/>
        <v>0</v>
      </c>
      <c r="AX251" s="34">
        <f t="shared" si="82"/>
        <v>0</v>
      </c>
      <c r="AY251" s="34">
        <f t="shared" si="82"/>
        <v>1.0959864974463516</v>
      </c>
      <c r="AZ251" s="34">
        <f t="shared" si="82"/>
        <v>0</v>
      </c>
      <c r="BA251" s="34">
        <f t="shared" si="82"/>
        <v>0</v>
      </c>
      <c r="BB251" s="34">
        <f t="shared" si="82"/>
        <v>0</v>
      </c>
      <c r="BC251" s="34">
        <f t="shared" si="82"/>
        <v>0</v>
      </c>
      <c r="BD251" s="34">
        <f t="shared" si="82"/>
        <v>0.17628849259235754</v>
      </c>
      <c r="BE251" s="34">
        <f t="shared" si="82"/>
        <v>0</v>
      </c>
      <c r="BF251" s="34">
        <f t="shared" si="82"/>
        <v>0</v>
      </c>
      <c r="BG251" s="34">
        <f t="shared" si="82"/>
        <v>0</v>
      </c>
      <c r="BH251" s="34">
        <f t="shared" si="82"/>
        <v>0</v>
      </c>
      <c r="BI251" s="34">
        <f t="shared" si="82"/>
        <v>0.82508931591844814</v>
      </c>
      <c r="BJ251" s="34">
        <f t="shared" si="82"/>
        <v>0</v>
      </c>
      <c r="BK251" s="34">
        <f t="shared" si="82"/>
        <v>0.69369775588775973</v>
      </c>
      <c r="BL251" s="34">
        <f t="shared" si="83"/>
        <v>0</v>
      </c>
      <c r="BM251" s="34">
        <f t="shared" si="83"/>
        <v>0</v>
      </c>
      <c r="BN251" s="34">
        <f t="shared" si="83"/>
        <v>0</v>
      </c>
    </row>
    <row r="252" spans="1:66" x14ac:dyDescent="0.25">
      <c r="A252" s="20" t="s">
        <v>14</v>
      </c>
      <c r="B252" s="30">
        <f t="shared" si="81"/>
        <v>11</v>
      </c>
      <c r="C252" s="30"/>
      <c r="D252" s="30"/>
      <c r="E252" s="30">
        <v>2</v>
      </c>
      <c r="F252" s="30"/>
      <c r="G252" s="30">
        <v>1</v>
      </c>
      <c r="H252" s="30">
        <v>1</v>
      </c>
      <c r="I252" s="30"/>
      <c r="J252" s="30">
        <v>1</v>
      </c>
      <c r="K252" s="30">
        <v>2</v>
      </c>
      <c r="L252" s="30"/>
      <c r="M252" s="30"/>
      <c r="N252" s="30"/>
      <c r="O252" s="30"/>
      <c r="P252" s="30">
        <v>1</v>
      </c>
      <c r="Q252" s="30"/>
      <c r="R252" s="30">
        <v>3</v>
      </c>
      <c r="S252" s="30"/>
      <c r="T252" s="30"/>
      <c r="U252" s="30"/>
      <c r="W252" s="45"/>
      <c r="X252" s="37" t="s">
        <v>14</v>
      </c>
      <c r="Y252" s="42">
        <f t="shared" si="84"/>
        <v>4126961</v>
      </c>
      <c r="Z252" s="42">
        <v>712288</v>
      </c>
      <c r="AA252" s="42">
        <v>113902</v>
      </c>
      <c r="AB252" s="42">
        <v>86368</v>
      </c>
      <c r="AC252" s="42">
        <v>105704</v>
      </c>
      <c r="AD252" s="42">
        <v>187073</v>
      </c>
      <c r="AE252" s="42">
        <v>50756</v>
      </c>
      <c r="AF252" s="42">
        <v>192183</v>
      </c>
      <c r="AG252" s="42">
        <v>177841</v>
      </c>
      <c r="AH252" s="42">
        <v>702376</v>
      </c>
      <c r="AI252" s="42">
        <v>452987</v>
      </c>
      <c r="AJ252" s="42">
        <v>80226</v>
      </c>
      <c r="AK252" s="42">
        <v>227900</v>
      </c>
      <c r="AL252" s="42">
        <v>621547</v>
      </c>
      <c r="AM252" s="42">
        <v>137665</v>
      </c>
      <c r="AN252" s="42">
        <v>54939</v>
      </c>
      <c r="AO252" s="42">
        <v>182589</v>
      </c>
      <c r="AP252" s="42">
        <v>28201</v>
      </c>
      <c r="AQ252" s="42">
        <v>6447</v>
      </c>
      <c r="AR252" s="42">
        <v>5969</v>
      </c>
      <c r="AT252" s="27" t="s">
        <v>14</v>
      </c>
      <c r="AU252" s="34">
        <f t="shared" si="85"/>
        <v>0.26653995518736429</v>
      </c>
      <c r="AV252" s="34">
        <f t="shared" si="82"/>
        <v>0</v>
      </c>
      <c r="AW252" s="34">
        <f t="shared" si="82"/>
        <v>0</v>
      </c>
      <c r="AX252" s="34">
        <f t="shared" si="82"/>
        <v>2.3156724712856613</v>
      </c>
      <c r="AY252" s="34">
        <f t="shared" si="82"/>
        <v>0</v>
      </c>
      <c r="AZ252" s="34">
        <f t="shared" si="82"/>
        <v>0.53455068342304879</v>
      </c>
      <c r="BA252" s="34">
        <f t="shared" si="82"/>
        <v>1.970210418472693</v>
      </c>
      <c r="BB252" s="34">
        <f t="shared" si="82"/>
        <v>0</v>
      </c>
      <c r="BC252" s="34">
        <f t="shared" si="82"/>
        <v>0.56230003205110179</v>
      </c>
      <c r="BD252" s="34">
        <f t="shared" si="82"/>
        <v>0.28474777042495758</v>
      </c>
      <c r="BE252" s="34">
        <f t="shared" si="82"/>
        <v>0</v>
      </c>
      <c r="BF252" s="34">
        <f t="shared" si="82"/>
        <v>0</v>
      </c>
      <c r="BG252" s="34">
        <f t="shared" si="82"/>
        <v>0</v>
      </c>
      <c r="BH252" s="34">
        <f t="shared" si="82"/>
        <v>0</v>
      </c>
      <c r="BI252" s="34">
        <f t="shared" si="82"/>
        <v>0.72640104601750621</v>
      </c>
      <c r="BJ252" s="34">
        <f t="shared" si="82"/>
        <v>0</v>
      </c>
      <c r="BK252" s="34">
        <f t="shared" si="82"/>
        <v>1.6430343558483809</v>
      </c>
      <c r="BL252" s="34">
        <f t="shared" si="83"/>
        <v>0</v>
      </c>
      <c r="BM252" s="34">
        <f t="shared" si="83"/>
        <v>0</v>
      </c>
      <c r="BN252" s="34">
        <f t="shared" si="83"/>
        <v>0</v>
      </c>
    </row>
    <row r="253" spans="1:66" x14ac:dyDescent="0.25">
      <c r="A253" s="20" t="s">
        <v>15</v>
      </c>
      <c r="B253" s="30">
        <f t="shared" si="81"/>
        <v>6</v>
      </c>
      <c r="C253" s="30">
        <v>1</v>
      </c>
      <c r="D253" s="30"/>
      <c r="E253" s="30"/>
      <c r="F253" s="30"/>
      <c r="G253" s="30">
        <v>1</v>
      </c>
      <c r="H253" s="30"/>
      <c r="I253" s="30"/>
      <c r="J253" s="30"/>
      <c r="K253" s="30">
        <v>2</v>
      </c>
      <c r="L253" s="30">
        <v>1</v>
      </c>
      <c r="M253" s="30"/>
      <c r="N253" s="30"/>
      <c r="O253" s="30">
        <v>1</v>
      </c>
      <c r="P253" s="30"/>
      <c r="Q253" s="30"/>
      <c r="R253" s="30"/>
      <c r="S253" s="30"/>
      <c r="T253" s="30"/>
      <c r="U253" s="30"/>
      <c r="W253" s="45"/>
      <c r="X253" s="37" t="s">
        <v>15</v>
      </c>
      <c r="Y253" s="42">
        <f t="shared" si="84"/>
        <v>3970031</v>
      </c>
      <c r="Z253" s="42">
        <v>686852</v>
      </c>
      <c r="AA253" s="42">
        <v>110881</v>
      </c>
      <c r="AB253" s="42">
        <v>83942</v>
      </c>
      <c r="AC253" s="42">
        <v>100008</v>
      </c>
      <c r="AD253" s="42">
        <v>194505</v>
      </c>
      <c r="AE253" s="42">
        <v>48389</v>
      </c>
      <c r="AF253" s="42">
        <v>191999</v>
      </c>
      <c r="AG253" s="42">
        <v>170010</v>
      </c>
      <c r="AH253" s="42">
        <v>662660</v>
      </c>
      <c r="AI253" s="42">
        <v>428264</v>
      </c>
      <c r="AJ253" s="42">
        <v>82287</v>
      </c>
      <c r="AK253" s="42">
        <v>217584</v>
      </c>
      <c r="AL253" s="42">
        <v>591594</v>
      </c>
      <c r="AM253" s="42">
        <v>127603</v>
      </c>
      <c r="AN253" s="42">
        <v>53805</v>
      </c>
      <c r="AO253" s="42">
        <v>180956</v>
      </c>
      <c r="AP253" s="42">
        <v>27012</v>
      </c>
      <c r="AQ253" s="42">
        <v>6065</v>
      </c>
      <c r="AR253" s="42">
        <v>5615</v>
      </c>
      <c r="AT253" s="27" t="s">
        <v>15</v>
      </c>
      <c r="AU253" s="34">
        <f t="shared" si="85"/>
        <v>0.15113232113300878</v>
      </c>
      <c r="AV253" s="34">
        <f t="shared" si="82"/>
        <v>0.14559177231776277</v>
      </c>
      <c r="AW253" s="34">
        <f t="shared" si="82"/>
        <v>0</v>
      </c>
      <c r="AX253" s="34">
        <f t="shared" si="82"/>
        <v>0</v>
      </c>
      <c r="AY253" s="34">
        <f t="shared" si="82"/>
        <v>0</v>
      </c>
      <c r="AZ253" s="34">
        <f t="shared" si="82"/>
        <v>0.51412560088429604</v>
      </c>
      <c r="BA253" s="34">
        <f t="shared" si="82"/>
        <v>0</v>
      </c>
      <c r="BB253" s="34">
        <f t="shared" si="82"/>
        <v>0</v>
      </c>
      <c r="BC253" s="34">
        <f t="shared" si="82"/>
        <v>0</v>
      </c>
      <c r="BD253" s="34">
        <f t="shared" si="82"/>
        <v>0.30181390154830534</v>
      </c>
      <c r="BE253" s="34">
        <f t="shared" si="82"/>
        <v>0.23350083126295929</v>
      </c>
      <c r="BF253" s="34">
        <f t="shared" si="82"/>
        <v>0</v>
      </c>
      <c r="BG253" s="34">
        <f t="shared" si="82"/>
        <v>0</v>
      </c>
      <c r="BH253" s="34">
        <f t="shared" si="82"/>
        <v>0.16903484484291592</v>
      </c>
      <c r="BI253" s="34">
        <f t="shared" si="82"/>
        <v>0</v>
      </c>
      <c r="BJ253" s="34">
        <f t="shared" si="82"/>
        <v>0</v>
      </c>
      <c r="BK253" s="34">
        <f t="shared" si="82"/>
        <v>0</v>
      </c>
      <c r="BL253" s="34">
        <f t="shared" si="83"/>
        <v>0</v>
      </c>
      <c r="BM253" s="34">
        <f t="shared" si="83"/>
        <v>0</v>
      </c>
      <c r="BN253" s="34">
        <f t="shared" si="83"/>
        <v>0</v>
      </c>
    </row>
    <row r="254" spans="1:66" x14ac:dyDescent="0.25">
      <c r="A254" s="20" t="s">
        <v>16</v>
      </c>
      <c r="B254" s="30">
        <f t="shared" si="81"/>
        <v>3</v>
      </c>
      <c r="C254" s="30"/>
      <c r="D254" s="30"/>
      <c r="E254" s="30"/>
      <c r="F254" s="30"/>
      <c r="G254" s="30">
        <v>1</v>
      </c>
      <c r="H254" s="30"/>
      <c r="I254" s="30"/>
      <c r="J254" s="30"/>
      <c r="K254" s="30">
        <v>1</v>
      </c>
      <c r="L254" s="30"/>
      <c r="M254" s="30"/>
      <c r="N254" s="30">
        <v>1</v>
      </c>
      <c r="O254" s="30"/>
      <c r="P254" s="30"/>
      <c r="Q254" s="30"/>
      <c r="R254" s="30"/>
      <c r="S254" s="30"/>
      <c r="T254" s="30"/>
      <c r="U254" s="30"/>
      <c r="W254" s="45"/>
      <c r="X254" s="37" t="s">
        <v>16</v>
      </c>
      <c r="Y254" s="42">
        <f t="shared" si="84"/>
        <v>3761128</v>
      </c>
      <c r="Z254" s="42">
        <v>673651</v>
      </c>
      <c r="AA254" s="42">
        <v>106178</v>
      </c>
      <c r="AB254" s="42">
        <v>81838</v>
      </c>
      <c r="AC254" s="42">
        <v>89831</v>
      </c>
      <c r="AD254" s="42">
        <v>182003</v>
      </c>
      <c r="AE254" s="42">
        <v>46724</v>
      </c>
      <c r="AF254" s="42">
        <v>197617</v>
      </c>
      <c r="AG254" s="42">
        <v>165768</v>
      </c>
      <c r="AH254" s="42">
        <v>599086</v>
      </c>
      <c r="AI254" s="42">
        <v>403108</v>
      </c>
      <c r="AJ254" s="42">
        <v>86725</v>
      </c>
      <c r="AK254" s="42">
        <v>210273</v>
      </c>
      <c r="AL254" s="42">
        <v>534994</v>
      </c>
      <c r="AM254" s="42">
        <v>118731</v>
      </c>
      <c r="AN254" s="42">
        <v>51130</v>
      </c>
      <c r="AO254" s="42">
        <v>176474</v>
      </c>
      <c r="AP254" s="42">
        <v>25358</v>
      </c>
      <c r="AQ254" s="42">
        <v>5913</v>
      </c>
      <c r="AR254" s="42">
        <v>5726</v>
      </c>
      <c r="AT254" s="27" t="s">
        <v>16</v>
      </c>
      <c r="AU254" s="34">
        <f t="shared" si="85"/>
        <v>7.9763305051037875E-2</v>
      </c>
      <c r="AV254" s="34">
        <f t="shared" si="82"/>
        <v>0</v>
      </c>
      <c r="AW254" s="34">
        <f t="shared" si="82"/>
        <v>0</v>
      </c>
      <c r="AX254" s="34">
        <f t="shared" si="82"/>
        <v>0</v>
      </c>
      <c r="AY254" s="34">
        <f t="shared" si="82"/>
        <v>0</v>
      </c>
      <c r="AZ254" s="34">
        <f t="shared" si="82"/>
        <v>0.54944149272264742</v>
      </c>
      <c r="BA254" s="34">
        <f t="shared" si="82"/>
        <v>0</v>
      </c>
      <c r="BB254" s="34">
        <f t="shared" si="82"/>
        <v>0</v>
      </c>
      <c r="BC254" s="34">
        <f t="shared" si="82"/>
        <v>0</v>
      </c>
      <c r="BD254" s="34">
        <f t="shared" si="82"/>
        <v>0.16692094290302226</v>
      </c>
      <c r="BE254" s="34">
        <f t="shared" si="82"/>
        <v>0</v>
      </c>
      <c r="BF254" s="34">
        <f t="shared" si="82"/>
        <v>0</v>
      </c>
      <c r="BG254" s="34">
        <f t="shared" si="82"/>
        <v>0.47557223228850115</v>
      </c>
      <c r="BH254" s="34">
        <f t="shared" si="82"/>
        <v>0</v>
      </c>
      <c r="BI254" s="34">
        <f t="shared" si="82"/>
        <v>0</v>
      </c>
      <c r="BJ254" s="34">
        <f t="shared" si="82"/>
        <v>0</v>
      </c>
      <c r="BK254" s="34">
        <f t="shared" si="82"/>
        <v>0</v>
      </c>
      <c r="BL254" s="34">
        <f t="shared" si="83"/>
        <v>0</v>
      </c>
      <c r="BM254" s="34">
        <f t="shared" si="83"/>
        <v>0</v>
      </c>
      <c r="BN254" s="34">
        <f t="shared" si="83"/>
        <v>0</v>
      </c>
    </row>
    <row r="255" spans="1:66" x14ac:dyDescent="0.25">
      <c r="A255" s="20" t="s">
        <v>17</v>
      </c>
      <c r="B255" s="30">
        <f t="shared" si="81"/>
        <v>9</v>
      </c>
      <c r="C255" s="30">
        <v>2</v>
      </c>
      <c r="D255" s="30"/>
      <c r="E255" s="30">
        <v>1</v>
      </c>
      <c r="F255" s="30">
        <v>1</v>
      </c>
      <c r="G255" s="30"/>
      <c r="H255" s="30"/>
      <c r="I255" s="30"/>
      <c r="J255" s="30">
        <v>1</v>
      </c>
      <c r="K255" s="30">
        <v>2</v>
      </c>
      <c r="L255" s="30">
        <v>1</v>
      </c>
      <c r="M255" s="30"/>
      <c r="N255" s="30"/>
      <c r="O255" s="30"/>
      <c r="P255" s="30"/>
      <c r="Q255" s="30"/>
      <c r="R255" s="30">
        <v>1</v>
      </c>
      <c r="S255" s="30"/>
      <c r="T255" s="30"/>
      <c r="U255" s="30"/>
      <c r="W255" s="45"/>
      <c r="X255" s="37" t="s">
        <v>17</v>
      </c>
      <c r="Y255" s="42">
        <f t="shared" si="84"/>
        <v>3435248</v>
      </c>
      <c r="Z255" s="42">
        <v>607100</v>
      </c>
      <c r="AA255" s="42">
        <v>100290</v>
      </c>
      <c r="AB255" s="42">
        <v>84517</v>
      </c>
      <c r="AC255" s="42">
        <v>79395</v>
      </c>
      <c r="AD255" s="42">
        <v>160573</v>
      </c>
      <c r="AE255" s="42">
        <v>45328</v>
      </c>
      <c r="AF255" s="42">
        <v>197047</v>
      </c>
      <c r="AG255" s="42">
        <v>152841</v>
      </c>
      <c r="AH255" s="42">
        <v>532921</v>
      </c>
      <c r="AI255" s="42">
        <v>364716</v>
      </c>
      <c r="AJ255" s="42">
        <v>85411</v>
      </c>
      <c r="AK255" s="42">
        <v>200416</v>
      </c>
      <c r="AL255" s="42">
        <v>470334</v>
      </c>
      <c r="AM255" s="42">
        <v>101159</v>
      </c>
      <c r="AN255" s="42">
        <v>46860</v>
      </c>
      <c r="AO255" s="42">
        <v>171039</v>
      </c>
      <c r="AP255" s="42">
        <v>24114</v>
      </c>
      <c r="AQ255" s="42">
        <v>5818</v>
      </c>
      <c r="AR255" s="42">
        <v>5369</v>
      </c>
      <c r="AT255" s="27" t="s">
        <v>17</v>
      </c>
      <c r="AU255" s="34">
        <f t="shared" si="85"/>
        <v>0.26198981849345376</v>
      </c>
      <c r="AV255" s="34">
        <f t="shared" si="82"/>
        <v>0.32943501894251359</v>
      </c>
      <c r="AW255" s="34">
        <f t="shared" si="82"/>
        <v>0</v>
      </c>
      <c r="AX255" s="34">
        <f t="shared" si="82"/>
        <v>1.1831939136505081</v>
      </c>
      <c r="AY255" s="34">
        <f t="shared" si="82"/>
        <v>1.2595251590150514</v>
      </c>
      <c r="AZ255" s="34">
        <f t="shared" si="82"/>
        <v>0</v>
      </c>
      <c r="BA255" s="34">
        <f t="shared" si="82"/>
        <v>0</v>
      </c>
      <c r="BB255" s="34">
        <f t="shared" si="82"/>
        <v>0</v>
      </c>
      <c r="BC255" s="34">
        <f t="shared" si="82"/>
        <v>0.65427470377712782</v>
      </c>
      <c r="BD255" s="34">
        <f t="shared" si="82"/>
        <v>0.37529014619427647</v>
      </c>
      <c r="BE255" s="34">
        <f t="shared" si="82"/>
        <v>0.27418594193838491</v>
      </c>
      <c r="BF255" s="34">
        <f t="shared" si="82"/>
        <v>0</v>
      </c>
      <c r="BG255" s="34">
        <f t="shared" si="82"/>
        <v>0</v>
      </c>
      <c r="BH255" s="34">
        <f t="shared" si="82"/>
        <v>0</v>
      </c>
      <c r="BI255" s="34">
        <f t="shared" si="82"/>
        <v>0</v>
      </c>
      <c r="BJ255" s="34">
        <f t="shared" si="82"/>
        <v>0</v>
      </c>
      <c r="BK255" s="34">
        <f t="shared" si="82"/>
        <v>0.58466197767760564</v>
      </c>
      <c r="BL255" s="34">
        <f t="shared" si="83"/>
        <v>0</v>
      </c>
      <c r="BM255" s="34">
        <f t="shared" si="83"/>
        <v>0</v>
      </c>
      <c r="BN255" s="34">
        <f t="shared" si="83"/>
        <v>0</v>
      </c>
    </row>
    <row r="256" spans="1:66" x14ac:dyDescent="0.25">
      <c r="A256" s="20" t="s">
        <v>18</v>
      </c>
      <c r="B256" s="30">
        <f t="shared" si="81"/>
        <v>10</v>
      </c>
      <c r="C256" s="30">
        <v>3</v>
      </c>
      <c r="D256" s="30"/>
      <c r="E256" s="30"/>
      <c r="F256" s="30"/>
      <c r="G256" s="30"/>
      <c r="H256" s="30">
        <v>2</v>
      </c>
      <c r="I256" s="30"/>
      <c r="J256" s="30"/>
      <c r="K256" s="30"/>
      <c r="L256" s="30"/>
      <c r="M256" s="30"/>
      <c r="N256" s="30">
        <v>1</v>
      </c>
      <c r="O256" s="30">
        <v>3</v>
      </c>
      <c r="P256" s="30"/>
      <c r="Q256" s="30"/>
      <c r="R256" s="30">
        <v>1</v>
      </c>
      <c r="S256" s="30"/>
      <c r="T256" s="30"/>
      <c r="U256" s="30"/>
      <c r="W256" s="45"/>
      <c r="X256" s="37" t="s">
        <v>18</v>
      </c>
      <c r="Y256" s="42">
        <f t="shared" si="84"/>
        <v>2993840</v>
      </c>
      <c r="Z256" s="42">
        <v>515130</v>
      </c>
      <c r="AA256" s="42">
        <v>89085</v>
      </c>
      <c r="AB256" s="42">
        <v>83258</v>
      </c>
      <c r="AC256" s="42">
        <v>67890</v>
      </c>
      <c r="AD256" s="42">
        <v>130070</v>
      </c>
      <c r="AE256" s="42">
        <v>43100</v>
      </c>
      <c r="AF256" s="42">
        <v>178729</v>
      </c>
      <c r="AG256" s="42">
        <v>124659</v>
      </c>
      <c r="AH256" s="42">
        <v>472878</v>
      </c>
      <c r="AI256" s="42">
        <v>316868</v>
      </c>
      <c r="AJ256" s="42">
        <v>70411</v>
      </c>
      <c r="AK256" s="42">
        <v>187126</v>
      </c>
      <c r="AL256" s="42">
        <v>402091</v>
      </c>
      <c r="AM256" s="42">
        <v>83175</v>
      </c>
      <c r="AN256" s="42">
        <v>41252</v>
      </c>
      <c r="AO256" s="42">
        <v>157056</v>
      </c>
      <c r="AP256" s="42">
        <v>21329</v>
      </c>
      <c r="AQ256" s="42">
        <v>4936</v>
      </c>
      <c r="AR256" s="42">
        <v>4797</v>
      </c>
      <c r="AT256" s="27" t="s">
        <v>18</v>
      </c>
      <c r="AU256" s="34">
        <f t="shared" si="85"/>
        <v>0.33401918606204739</v>
      </c>
      <c r="AV256" s="34">
        <f t="shared" si="82"/>
        <v>0.58237726399161371</v>
      </c>
      <c r="AW256" s="34">
        <f t="shared" si="82"/>
        <v>0</v>
      </c>
      <c r="AX256" s="34">
        <f t="shared" si="82"/>
        <v>0</v>
      </c>
      <c r="AY256" s="34">
        <f t="shared" si="82"/>
        <v>0</v>
      </c>
      <c r="AZ256" s="34">
        <f t="shared" si="82"/>
        <v>0</v>
      </c>
      <c r="BA256" s="34">
        <f t="shared" si="82"/>
        <v>4.6403712296983759</v>
      </c>
      <c r="BB256" s="34">
        <f t="shared" si="82"/>
        <v>0</v>
      </c>
      <c r="BC256" s="34">
        <f t="shared" si="82"/>
        <v>0</v>
      </c>
      <c r="BD256" s="34">
        <f t="shared" si="82"/>
        <v>0</v>
      </c>
      <c r="BE256" s="34">
        <f t="shared" si="82"/>
        <v>0</v>
      </c>
      <c r="BF256" s="34">
        <f t="shared" si="82"/>
        <v>0</v>
      </c>
      <c r="BG256" s="34">
        <f t="shared" si="82"/>
        <v>0.53439928176736529</v>
      </c>
      <c r="BH256" s="34">
        <f t="shared" si="82"/>
        <v>0.74609976348637497</v>
      </c>
      <c r="BI256" s="34">
        <f t="shared" si="82"/>
        <v>0</v>
      </c>
      <c r="BJ256" s="34">
        <f t="shared" si="82"/>
        <v>0</v>
      </c>
      <c r="BK256" s="34">
        <f t="shared" si="82"/>
        <v>0.63671556642216787</v>
      </c>
      <c r="BL256" s="34">
        <f t="shared" si="83"/>
        <v>0</v>
      </c>
      <c r="BM256" s="34">
        <f t="shared" si="83"/>
        <v>0</v>
      </c>
      <c r="BN256" s="34">
        <f t="shared" si="83"/>
        <v>0</v>
      </c>
    </row>
    <row r="257" spans="1:66" x14ac:dyDescent="0.25">
      <c r="A257" s="20" t="s">
        <v>19</v>
      </c>
      <c r="B257" s="30">
        <f t="shared" si="81"/>
        <v>11</v>
      </c>
      <c r="C257" s="30">
        <v>2</v>
      </c>
      <c r="D257" s="30"/>
      <c r="E257" s="30"/>
      <c r="F257" s="30"/>
      <c r="G257" s="30"/>
      <c r="H257" s="30">
        <v>1</v>
      </c>
      <c r="I257" s="30"/>
      <c r="J257" s="30"/>
      <c r="K257" s="30">
        <v>1</v>
      </c>
      <c r="L257" s="30">
        <v>2</v>
      </c>
      <c r="M257" s="30"/>
      <c r="N257" s="30"/>
      <c r="O257" s="30">
        <v>1</v>
      </c>
      <c r="P257" s="30"/>
      <c r="Q257" s="30">
        <v>2</v>
      </c>
      <c r="R257" s="30">
        <v>2</v>
      </c>
      <c r="S257" s="30"/>
      <c r="T257" s="30"/>
      <c r="U257" s="30"/>
      <c r="W257" s="45"/>
      <c r="X257" s="37" t="s">
        <v>19</v>
      </c>
      <c r="Y257" s="42">
        <f t="shared" si="84"/>
        <v>2566695</v>
      </c>
      <c r="Z257" s="42">
        <v>423877</v>
      </c>
      <c r="AA257" s="42">
        <v>76092</v>
      </c>
      <c r="AB257" s="42">
        <v>74304</v>
      </c>
      <c r="AC257" s="42">
        <v>58834</v>
      </c>
      <c r="AD257" s="42">
        <v>110524</v>
      </c>
      <c r="AE257" s="42">
        <v>37198</v>
      </c>
      <c r="AF257" s="42">
        <v>152338</v>
      </c>
      <c r="AG257" s="42">
        <v>100661</v>
      </c>
      <c r="AH257" s="42">
        <v>415273</v>
      </c>
      <c r="AI257" s="42">
        <v>277054</v>
      </c>
      <c r="AJ257" s="42">
        <v>57832</v>
      </c>
      <c r="AK257" s="42">
        <v>171156</v>
      </c>
      <c r="AL257" s="42">
        <v>343120</v>
      </c>
      <c r="AM257" s="42">
        <v>68794</v>
      </c>
      <c r="AN257" s="42">
        <v>35838</v>
      </c>
      <c r="AO257" s="42">
        <v>138839</v>
      </c>
      <c r="AP257" s="42">
        <v>17790</v>
      </c>
      <c r="AQ257" s="42">
        <v>3807</v>
      </c>
      <c r="AR257" s="42">
        <v>3364</v>
      </c>
      <c r="AT257" s="27" t="s">
        <v>19</v>
      </c>
      <c r="AU257" s="34">
        <f t="shared" si="85"/>
        <v>0.42856669764035071</v>
      </c>
      <c r="AV257" s="34">
        <f t="shared" si="82"/>
        <v>0.47183498986734357</v>
      </c>
      <c r="AW257" s="34">
        <f t="shared" si="82"/>
        <v>0</v>
      </c>
      <c r="AX257" s="34">
        <f t="shared" si="82"/>
        <v>0</v>
      </c>
      <c r="AY257" s="34">
        <f t="shared" si="82"/>
        <v>0</v>
      </c>
      <c r="AZ257" s="34">
        <f t="shared" si="82"/>
        <v>0</v>
      </c>
      <c r="BA257" s="34">
        <f t="shared" si="82"/>
        <v>2.6883165761600085</v>
      </c>
      <c r="BB257" s="34">
        <f t="shared" si="82"/>
        <v>0</v>
      </c>
      <c r="BC257" s="34">
        <f t="shared" si="82"/>
        <v>0</v>
      </c>
      <c r="BD257" s="34">
        <f t="shared" si="82"/>
        <v>0.24080544605596801</v>
      </c>
      <c r="BE257" s="34">
        <f t="shared" si="82"/>
        <v>0.72188093295891775</v>
      </c>
      <c r="BF257" s="34">
        <f t="shared" si="82"/>
        <v>0</v>
      </c>
      <c r="BG257" s="34">
        <f t="shared" si="82"/>
        <v>0</v>
      </c>
      <c r="BH257" s="34">
        <f t="shared" si="82"/>
        <v>0.29144322685940777</v>
      </c>
      <c r="BI257" s="34">
        <f t="shared" si="82"/>
        <v>0</v>
      </c>
      <c r="BJ257" s="34">
        <f t="shared" si="82"/>
        <v>5.5806685640939788</v>
      </c>
      <c r="BK257" s="34">
        <f t="shared" si="82"/>
        <v>1.4405174338622433</v>
      </c>
      <c r="BL257" s="34">
        <f t="shared" si="83"/>
        <v>0</v>
      </c>
      <c r="BM257" s="34">
        <f t="shared" si="83"/>
        <v>0</v>
      </c>
      <c r="BN257" s="34">
        <f t="shared" si="83"/>
        <v>0</v>
      </c>
    </row>
    <row r="258" spans="1:66" x14ac:dyDescent="0.25">
      <c r="A258" s="20" t="s">
        <v>20</v>
      </c>
      <c r="B258" s="30">
        <f t="shared" si="81"/>
        <v>8</v>
      </c>
      <c r="C258" s="30">
        <v>4</v>
      </c>
      <c r="D258" s="30"/>
      <c r="E258" s="30">
        <v>1</v>
      </c>
      <c r="F258" s="30"/>
      <c r="G258" s="30"/>
      <c r="H258" s="30"/>
      <c r="I258" s="30"/>
      <c r="J258" s="30"/>
      <c r="K258" s="30"/>
      <c r="L258" s="30">
        <v>1</v>
      </c>
      <c r="M258" s="30"/>
      <c r="N258" s="30"/>
      <c r="O258" s="30">
        <v>2</v>
      </c>
      <c r="P258" s="30"/>
      <c r="Q258" s="30"/>
      <c r="R258" s="30"/>
      <c r="S258" s="30"/>
      <c r="T258" s="30"/>
      <c r="U258" s="30"/>
      <c r="W258" s="45"/>
      <c r="X258" s="37" t="s">
        <v>20</v>
      </c>
      <c r="Y258" s="42">
        <f t="shared" si="84"/>
        <v>2427144</v>
      </c>
      <c r="Z258" s="42">
        <v>401927</v>
      </c>
      <c r="AA258" s="42">
        <v>72318</v>
      </c>
      <c r="AB258" s="42">
        <v>69888</v>
      </c>
      <c r="AC258" s="42">
        <v>53866</v>
      </c>
      <c r="AD258" s="42">
        <v>97534</v>
      </c>
      <c r="AE258" s="42">
        <v>33041</v>
      </c>
      <c r="AF258" s="42">
        <v>143610</v>
      </c>
      <c r="AG258" s="42">
        <v>92882</v>
      </c>
      <c r="AH258" s="42">
        <v>393916</v>
      </c>
      <c r="AI258" s="42">
        <v>267438</v>
      </c>
      <c r="AJ258" s="42">
        <v>54571</v>
      </c>
      <c r="AK258" s="42">
        <v>171412</v>
      </c>
      <c r="AL258" s="42">
        <v>321115</v>
      </c>
      <c r="AM258" s="42">
        <v>64203</v>
      </c>
      <c r="AN258" s="42">
        <v>33937</v>
      </c>
      <c r="AO258" s="42">
        <v>133226</v>
      </c>
      <c r="AP258" s="42">
        <v>16584</v>
      </c>
      <c r="AQ258" s="42">
        <v>3115</v>
      </c>
      <c r="AR258" s="42">
        <v>2561</v>
      </c>
      <c r="AT258" s="27" t="s">
        <v>20</v>
      </c>
      <c r="AU258" s="34">
        <f t="shared" si="85"/>
        <v>0.32960549518281568</v>
      </c>
      <c r="AV258" s="34">
        <f t="shared" si="82"/>
        <v>0.99520559703627776</v>
      </c>
      <c r="AW258" s="34">
        <f t="shared" si="82"/>
        <v>0</v>
      </c>
      <c r="AX258" s="34">
        <f t="shared" si="82"/>
        <v>1.4308608058608059</v>
      </c>
      <c r="AY258" s="34">
        <f t="shared" si="82"/>
        <v>0</v>
      </c>
      <c r="AZ258" s="34">
        <f t="shared" si="82"/>
        <v>0</v>
      </c>
      <c r="BA258" s="34">
        <f t="shared" si="82"/>
        <v>0</v>
      </c>
      <c r="BB258" s="34">
        <f t="shared" si="82"/>
        <v>0</v>
      </c>
      <c r="BC258" s="34">
        <f t="shared" si="82"/>
        <v>0</v>
      </c>
      <c r="BD258" s="34">
        <f t="shared" si="82"/>
        <v>0</v>
      </c>
      <c r="BE258" s="34">
        <f t="shared" si="82"/>
        <v>0.3739184409096688</v>
      </c>
      <c r="BF258" s="34">
        <f t="shared" si="82"/>
        <v>0</v>
      </c>
      <c r="BG258" s="34">
        <f t="shared" si="82"/>
        <v>0</v>
      </c>
      <c r="BH258" s="34">
        <f t="shared" si="82"/>
        <v>0.62282982732043035</v>
      </c>
      <c r="BI258" s="34">
        <f t="shared" si="82"/>
        <v>0</v>
      </c>
      <c r="BJ258" s="34">
        <f t="shared" si="82"/>
        <v>0</v>
      </c>
      <c r="BK258" s="34">
        <f t="shared" si="82"/>
        <v>0</v>
      </c>
      <c r="BL258" s="34">
        <f t="shared" si="83"/>
        <v>0</v>
      </c>
      <c r="BM258" s="34">
        <f t="shared" si="83"/>
        <v>0</v>
      </c>
      <c r="BN258" s="34">
        <f t="shared" si="83"/>
        <v>0</v>
      </c>
    </row>
    <row r="259" spans="1:66" x14ac:dyDescent="0.25">
      <c r="A259" s="20" t="s">
        <v>21</v>
      </c>
      <c r="B259" s="30">
        <f t="shared" si="81"/>
        <v>7</v>
      </c>
      <c r="C259" s="30">
        <v>1</v>
      </c>
      <c r="D259" s="30">
        <v>2</v>
      </c>
      <c r="E259" s="30"/>
      <c r="F259" s="30"/>
      <c r="G259" s="30"/>
      <c r="H259" s="30"/>
      <c r="I259" s="30"/>
      <c r="J259" s="30"/>
      <c r="K259" s="30">
        <v>3</v>
      </c>
      <c r="L259" s="30"/>
      <c r="M259" s="30"/>
      <c r="N259" s="30"/>
      <c r="O259" s="30"/>
      <c r="P259" s="30"/>
      <c r="Q259" s="30"/>
      <c r="R259" s="30">
        <v>1</v>
      </c>
      <c r="S259" s="30"/>
      <c r="T259" s="30"/>
      <c r="U259" s="30"/>
      <c r="W259" s="45"/>
      <c r="X259" s="37" t="s">
        <v>21</v>
      </c>
      <c r="Y259" s="42">
        <f t="shared" si="84"/>
        <v>2000079</v>
      </c>
      <c r="Z259" s="42">
        <v>336217</v>
      </c>
      <c r="AA259" s="42">
        <v>60198</v>
      </c>
      <c r="AB259" s="42">
        <v>51825</v>
      </c>
      <c r="AC259" s="42">
        <v>42175</v>
      </c>
      <c r="AD259" s="42">
        <v>81767</v>
      </c>
      <c r="AE259" s="42">
        <v>24888</v>
      </c>
      <c r="AF259" s="42">
        <v>126199</v>
      </c>
      <c r="AG259" s="42">
        <v>83048</v>
      </c>
      <c r="AH259" s="42">
        <v>313224</v>
      </c>
      <c r="AI259" s="42">
        <v>229689</v>
      </c>
      <c r="AJ259" s="42">
        <v>48861</v>
      </c>
      <c r="AK259" s="42">
        <v>146151</v>
      </c>
      <c r="AL259" s="42">
        <v>253084</v>
      </c>
      <c r="AM259" s="42">
        <v>52177</v>
      </c>
      <c r="AN259" s="42">
        <v>27268</v>
      </c>
      <c r="AO259" s="42">
        <v>104520</v>
      </c>
      <c r="AP259" s="42">
        <v>13886</v>
      </c>
      <c r="AQ259" s="42">
        <v>2688</v>
      </c>
      <c r="AR259" s="42">
        <v>2214</v>
      </c>
      <c r="AT259" s="27" t="s">
        <v>21</v>
      </c>
      <c r="AU259" s="34">
        <f t="shared" si="85"/>
        <v>0.34998617554606593</v>
      </c>
      <c r="AV259" s="34">
        <f t="shared" si="82"/>
        <v>0.29742695937445163</v>
      </c>
      <c r="AW259" s="34">
        <f t="shared" si="82"/>
        <v>3.3223695139373399</v>
      </c>
      <c r="AX259" s="34">
        <f t="shared" si="82"/>
        <v>0</v>
      </c>
      <c r="AY259" s="34">
        <f t="shared" si="82"/>
        <v>0</v>
      </c>
      <c r="AZ259" s="34">
        <f t="shared" si="82"/>
        <v>0</v>
      </c>
      <c r="BA259" s="34">
        <f t="shared" si="82"/>
        <v>0</v>
      </c>
      <c r="BB259" s="34">
        <f t="shared" si="82"/>
        <v>0</v>
      </c>
      <c r="BC259" s="34">
        <f t="shared" si="82"/>
        <v>0</v>
      </c>
      <c r="BD259" s="34">
        <f t="shared" si="82"/>
        <v>0.95778101294919926</v>
      </c>
      <c r="BE259" s="34">
        <f t="shared" si="82"/>
        <v>0</v>
      </c>
      <c r="BF259" s="34">
        <f t="shared" si="82"/>
        <v>0</v>
      </c>
      <c r="BG259" s="34">
        <f t="shared" si="82"/>
        <v>0</v>
      </c>
      <c r="BH259" s="34">
        <f t="shared" si="82"/>
        <v>0</v>
      </c>
      <c r="BI259" s="34">
        <f t="shared" si="82"/>
        <v>0</v>
      </c>
      <c r="BJ259" s="34">
        <f t="shared" si="82"/>
        <v>0</v>
      </c>
      <c r="BK259" s="34">
        <f t="shared" si="82"/>
        <v>0.95675468809797171</v>
      </c>
      <c r="BL259" s="34">
        <f t="shared" si="83"/>
        <v>0</v>
      </c>
      <c r="BM259" s="34">
        <f t="shared" si="83"/>
        <v>0</v>
      </c>
      <c r="BN259" s="34">
        <f t="shared" si="83"/>
        <v>0</v>
      </c>
    </row>
    <row r="260" spans="1:66" x14ac:dyDescent="0.25">
      <c r="A260" s="20" t="s">
        <v>22</v>
      </c>
      <c r="B260" s="30">
        <f t="shared" si="81"/>
        <v>7</v>
      </c>
      <c r="C260" s="30">
        <v>1</v>
      </c>
      <c r="D260" s="30"/>
      <c r="E260" s="30"/>
      <c r="F260" s="30"/>
      <c r="G260" s="30"/>
      <c r="H260" s="30"/>
      <c r="I260" s="30"/>
      <c r="J260" s="30"/>
      <c r="K260" s="30">
        <v>2</v>
      </c>
      <c r="L260" s="30"/>
      <c r="M260" s="30"/>
      <c r="N260" s="30">
        <v>3</v>
      </c>
      <c r="O260" s="30">
        <v>1</v>
      </c>
      <c r="P260" s="30"/>
      <c r="Q260" s="30"/>
      <c r="R260" s="30"/>
      <c r="S260" s="30"/>
      <c r="T260" s="30"/>
      <c r="U260" s="30"/>
      <c r="W260" s="45"/>
      <c r="X260" s="37" t="s">
        <v>22</v>
      </c>
      <c r="Y260" s="42">
        <f t="shared" si="84"/>
        <v>1792722</v>
      </c>
      <c r="Z260" s="42">
        <v>297651</v>
      </c>
      <c r="AA260" s="42">
        <v>56621</v>
      </c>
      <c r="AB260" s="42">
        <v>52086</v>
      </c>
      <c r="AC260" s="42">
        <v>34125</v>
      </c>
      <c r="AD260" s="42">
        <v>67583</v>
      </c>
      <c r="AE260" s="42">
        <v>23768</v>
      </c>
      <c r="AF260" s="42">
        <v>122638</v>
      </c>
      <c r="AG260" s="42">
        <v>81496</v>
      </c>
      <c r="AH260" s="42">
        <v>275804</v>
      </c>
      <c r="AI260" s="42">
        <v>196412</v>
      </c>
      <c r="AJ260" s="42">
        <v>49015</v>
      </c>
      <c r="AK260" s="42">
        <v>139706</v>
      </c>
      <c r="AL260" s="42">
        <v>212417</v>
      </c>
      <c r="AM260" s="42">
        <v>48628</v>
      </c>
      <c r="AN260" s="42">
        <v>23599</v>
      </c>
      <c r="AO260" s="42">
        <v>94530</v>
      </c>
      <c r="AP260" s="42">
        <v>12301</v>
      </c>
      <c r="AQ260" s="42">
        <v>2287</v>
      </c>
      <c r="AR260" s="42">
        <v>2055</v>
      </c>
      <c r="AT260" s="27" t="s">
        <v>22</v>
      </c>
      <c r="AU260" s="34">
        <f t="shared" si="85"/>
        <v>0.39046767987451486</v>
      </c>
      <c r="AV260" s="34">
        <f t="shared" si="82"/>
        <v>0.33596393091237725</v>
      </c>
      <c r="AW260" s="34">
        <f t="shared" si="82"/>
        <v>0</v>
      </c>
      <c r="AX260" s="34">
        <f t="shared" si="82"/>
        <v>0</v>
      </c>
      <c r="AY260" s="34">
        <f t="shared" si="82"/>
        <v>0</v>
      </c>
      <c r="AZ260" s="34">
        <f t="shared" si="82"/>
        <v>0</v>
      </c>
      <c r="BA260" s="34">
        <f t="shared" si="82"/>
        <v>0</v>
      </c>
      <c r="BB260" s="34">
        <f t="shared" si="82"/>
        <v>0</v>
      </c>
      <c r="BC260" s="34">
        <f t="shared" si="82"/>
        <v>0</v>
      </c>
      <c r="BD260" s="34">
        <f t="shared" si="82"/>
        <v>0.72515264463169493</v>
      </c>
      <c r="BE260" s="34">
        <f t="shared" si="82"/>
        <v>0</v>
      </c>
      <c r="BF260" s="34">
        <f t="shared" si="82"/>
        <v>0</v>
      </c>
      <c r="BG260" s="34">
        <f t="shared" si="82"/>
        <v>2.1473666127439053</v>
      </c>
      <c r="BH260" s="34">
        <f t="shared" si="82"/>
        <v>0.47077211334309399</v>
      </c>
      <c r="BI260" s="34">
        <f t="shared" si="82"/>
        <v>0</v>
      </c>
      <c r="BJ260" s="34">
        <f t="shared" si="82"/>
        <v>0</v>
      </c>
      <c r="BK260" s="34">
        <f>R260*100000/AO260</f>
        <v>0</v>
      </c>
      <c r="BL260" s="34">
        <f t="shared" si="83"/>
        <v>0</v>
      </c>
      <c r="BM260" s="34">
        <f t="shared" si="83"/>
        <v>0</v>
      </c>
      <c r="BN260" s="34">
        <f t="shared" si="83"/>
        <v>0</v>
      </c>
    </row>
    <row r="261" spans="1:66" x14ac:dyDescent="0.25">
      <c r="A261" s="20" t="s">
        <v>48</v>
      </c>
      <c r="B261" s="30">
        <f t="shared" si="81"/>
        <v>8</v>
      </c>
      <c r="C261" s="30">
        <v>1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>
        <v>1</v>
      </c>
      <c r="N261" s="30">
        <v>1</v>
      </c>
      <c r="O261" s="30">
        <v>2</v>
      </c>
      <c r="P261" s="30">
        <v>1</v>
      </c>
      <c r="Q261" s="30">
        <v>1</v>
      </c>
      <c r="R261" s="30">
        <v>1</v>
      </c>
      <c r="S261" s="30"/>
      <c r="T261" s="30"/>
      <c r="U261" s="30"/>
      <c r="W261" s="45"/>
      <c r="X261" s="37" t="s">
        <v>48</v>
      </c>
      <c r="Y261" s="42">
        <f t="shared" si="84"/>
        <v>1725814</v>
      </c>
      <c r="Z261" s="42">
        <v>274386</v>
      </c>
      <c r="AA261" s="42">
        <v>60863</v>
      </c>
      <c r="AB261" s="42">
        <v>55995</v>
      </c>
      <c r="AC261" s="42">
        <v>30336</v>
      </c>
      <c r="AD261" s="42">
        <v>56396</v>
      </c>
      <c r="AE261" s="42">
        <v>24887</v>
      </c>
      <c r="AF261" s="42">
        <v>130367</v>
      </c>
      <c r="AG261" s="42">
        <v>85304</v>
      </c>
      <c r="AH261" s="42">
        <v>267781</v>
      </c>
      <c r="AI261" s="42">
        <v>175037</v>
      </c>
      <c r="AJ261" s="42">
        <v>49660</v>
      </c>
      <c r="AK261" s="42">
        <v>138607</v>
      </c>
      <c r="AL261" s="42">
        <v>198000</v>
      </c>
      <c r="AM261" s="42">
        <v>44188</v>
      </c>
      <c r="AN261" s="42">
        <v>23554</v>
      </c>
      <c r="AO261" s="42">
        <v>93778</v>
      </c>
      <c r="AP261" s="42">
        <v>13212</v>
      </c>
      <c r="AQ261" s="42">
        <v>1873</v>
      </c>
      <c r="AR261" s="42">
        <v>1590</v>
      </c>
      <c r="AT261" s="27" t="s">
        <v>48</v>
      </c>
      <c r="AU261" s="34">
        <f t="shared" si="85"/>
        <v>0.46354937438217558</v>
      </c>
      <c r="AV261" s="34">
        <f t="shared" ref="AV261:BJ264" si="86">C261*100000/Z261</f>
        <v>0.36445008127236811</v>
      </c>
      <c r="AW261" s="34">
        <f t="shared" si="86"/>
        <v>0</v>
      </c>
      <c r="AX261" s="34">
        <f t="shared" si="86"/>
        <v>0</v>
      </c>
      <c r="AY261" s="34">
        <f t="shared" si="86"/>
        <v>0</v>
      </c>
      <c r="AZ261" s="34">
        <f t="shared" si="86"/>
        <v>0</v>
      </c>
      <c r="BA261" s="34">
        <f t="shared" si="86"/>
        <v>0</v>
      </c>
      <c r="BB261" s="34">
        <f t="shared" si="86"/>
        <v>0</v>
      </c>
      <c r="BC261" s="34">
        <f t="shared" si="86"/>
        <v>0</v>
      </c>
      <c r="BD261" s="34">
        <f t="shared" si="86"/>
        <v>0</v>
      </c>
      <c r="BE261" s="34">
        <f t="shared" si="86"/>
        <v>0</v>
      </c>
      <c r="BF261" s="34">
        <f t="shared" si="86"/>
        <v>2.0136931131695528</v>
      </c>
      <c r="BG261" s="34">
        <f t="shared" si="86"/>
        <v>0.721464283910625</v>
      </c>
      <c r="BH261" s="34">
        <f t="shared" si="86"/>
        <v>1.0101010101010102</v>
      </c>
      <c r="BI261" s="34">
        <f t="shared" si="86"/>
        <v>2.2630578437584865</v>
      </c>
      <c r="BJ261" s="34">
        <f t="shared" si="86"/>
        <v>4.2455633862613569</v>
      </c>
      <c r="BK261" s="34">
        <f>R261*100000/AO261</f>
        <v>1.0663481840090427</v>
      </c>
      <c r="BL261" s="34">
        <f t="shared" ref="BL261:BN264" si="87">S261*100000/AP261</f>
        <v>0</v>
      </c>
      <c r="BM261" s="34">
        <f t="shared" si="87"/>
        <v>0</v>
      </c>
      <c r="BN261" s="34">
        <f t="shared" si="87"/>
        <v>0</v>
      </c>
    </row>
    <row r="262" spans="1:66" x14ac:dyDescent="0.25">
      <c r="A262" s="20" t="s">
        <v>49</v>
      </c>
      <c r="B262" s="30">
        <f t="shared" si="81"/>
        <v>4</v>
      </c>
      <c r="C262" s="30"/>
      <c r="D262" s="30"/>
      <c r="E262" s="30"/>
      <c r="F262" s="30"/>
      <c r="G262" s="30">
        <v>1</v>
      </c>
      <c r="H262" s="30"/>
      <c r="I262" s="30"/>
      <c r="J262" s="30"/>
      <c r="K262" s="30"/>
      <c r="L262" s="30">
        <v>2</v>
      </c>
      <c r="M262" s="30"/>
      <c r="N262" s="30"/>
      <c r="O262" s="30">
        <v>1</v>
      </c>
      <c r="P262" s="30"/>
      <c r="Q262" s="30"/>
      <c r="R262" s="30"/>
      <c r="S262" s="30"/>
      <c r="T262" s="30"/>
      <c r="U262" s="30"/>
      <c r="W262" s="45"/>
      <c r="X262" s="37" t="s">
        <v>49</v>
      </c>
      <c r="Y262" s="42">
        <f t="shared" si="84"/>
        <v>1223521</v>
      </c>
      <c r="Z262" s="42">
        <v>178777</v>
      </c>
      <c r="AA262" s="42">
        <v>45990</v>
      </c>
      <c r="AB262" s="42">
        <v>41676</v>
      </c>
      <c r="AC262" s="42">
        <v>21587</v>
      </c>
      <c r="AD262" s="42">
        <v>33415</v>
      </c>
      <c r="AE262" s="42">
        <v>18734</v>
      </c>
      <c r="AF262" s="42">
        <v>101662</v>
      </c>
      <c r="AG262" s="42">
        <v>63827</v>
      </c>
      <c r="AH262" s="42">
        <v>195844</v>
      </c>
      <c r="AI262" s="42">
        <v>121908</v>
      </c>
      <c r="AJ262" s="42">
        <v>34605</v>
      </c>
      <c r="AK262" s="42">
        <v>96942</v>
      </c>
      <c r="AL262" s="42">
        <v>140920</v>
      </c>
      <c r="AM262" s="42">
        <v>30760</v>
      </c>
      <c r="AN262" s="42">
        <v>18145</v>
      </c>
      <c r="AO262" s="42">
        <v>66597</v>
      </c>
      <c r="AP262" s="42">
        <v>9924</v>
      </c>
      <c r="AQ262" s="42">
        <v>1127</v>
      </c>
      <c r="AR262" s="42">
        <v>1081</v>
      </c>
      <c r="AT262" s="27" t="s">
        <v>49</v>
      </c>
      <c r="AU262" s="34">
        <f t="shared" si="85"/>
        <v>0.32692532453468309</v>
      </c>
      <c r="AV262" s="34">
        <f t="shared" si="86"/>
        <v>0</v>
      </c>
      <c r="AW262" s="34">
        <f t="shared" si="86"/>
        <v>0</v>
      </c>
      <c r="AX262" s="34">
        <f t="shared" si="86"/>
        <v>0</v>
      </c>
      <c r="AY262" s="34">
        <f t="shared" si="86"/>
        <v>0</v>
      </c>
      <c r="AZ262" s="34">
        <f t="shared" si="86"/>
        <v>2.9926679634894509</v>
      </c>
      <c r="BA262" s="34">
        <f t="shared" si="86"/>
        <v>0</v>
      </c>
      <c r="BB262" s="34">
        <f t="shared" si="86"/>
        <v>0</v>
      </c>
      <c r="BC262" s="34">
        <f t="shared" si="86"/>
        <v>0</v>
      </c>
      <c r="BD262" s="34">
        <f t="shared" si="86"/>
        <v>0</v>
      </c>
      <c r="BE262" s="34">
        <f t="shared" si="86"/>
        <v>1.6405814220559767</v>
      </c>
      <c r="BF262" s="34">
        <f t="shared" si="86"/>
        <v>0</v>
      </c>
      <c r="BG262" s="34">
        <f t="shared" si="86"/>
        <v>0</v>
      </c>
      <c r="BH262" s="34">
        <f t="shared" si="86"/>
        <v>0.70962248084019297</v>
      </c>
      <c r="BI262" s="34">
        <f t="shared" si="86"/>
        <v>0</v>
      </c>
      <c r="BJ262" s="34">
        <f t="shared" si="86"/>
        <v>0</v>
      </c>
      <c r="BK262" s="34">
        <f>R262*100000/AO262</f>
        <v>0</v>
      </c>
      <c r="BL262" s="34">
        <f t="shared" si="87"/>
        <v>0</v>
      </c>
      <c r="BM262" s="34">
        <f t="shared" si="87"/>
        <v>0</v>
      </c>
      <c r="BN262" s="34">
        <f t="shared" si="87"/>
        <v>0</v>
      </c>
    </row>
    <row r="263" spans="1:66" x14ac:dyDescent="0.25">
      <c r="A263" s="20" t="s">
        <v>50</v>
      </c>
      <c r="B263" s="30">
        <f t="shared" si="81"/>
        <v>9</v>
      </c>
      <c r="C263" s="30"/>
      <c r="D263" s="30"/>
      <c r="E263" s="30"/>
      <c r="F263" s="30"/>
      <c r="G263" s="30">
        <v>1</v>
      </c>
      <c r="H263" s="30">
        <v>1</v>
      </c>
      <c r="I263" s="30"/>
      <c r="J263" s="30"/>
      <c r="K263" s="30">
        <v>1</v>
      </c>
      <c r="L263" s="30">
        <v>2</v>
      </c>
      <c r="M263" s="30"/>
      <c r="N263" s="30">
        <v>2</v>
      </c>
      <c r="O263" s="30">
        <v>1</v>
      </c>
      <c r="P263" s="30"/>
      <c r="Q263" s="30"/>
      <c r="R263" s="30">
        <v>1</v>
      </c>
      <c r="S263" s="30"/>
      <c r="T263" s="30"/>
      <c r="U263" s="30"/>
      <c r="W263" s="45"/>
      <c r="X263" s="37" t="s">
        <v>50</v>
      </c>
      <c r="Y263" s="42">
        <f t="shared" si="84"/>
        <v>984979</v>
      </c>
      <c r="Z263" s="42">
        <v>126878</v>
      </c>
      <c r="AA263" s="42">
        <v>39612</v>
      </c>
      <c r="AB263" s="42">
        <v>34035</v>
      </c>
      <c r="AC263" s="42">
        <v>18474</v>
      </c>
      <c r="AD263" s="42">
        <v>24982</v>
      </c>
      <c r="AE263" s="42">
        <v>15715</v>
      </c>
      <c r="AF263" s="42">
        <v>90973</v>
      </c>
      <c r="AG263" s="42">
        <v>50330</v>
      </c>
      <c r="AH263" s="42">
        <v>161957</v>
      </c>
      <c r="AI263" s="42">
        <v>90754</v>
      </c>
      <c r="AJ263" s="42">
        <v>25932</v>
      </c>
      <c r="AK263" s="42">
        <v>86780</v>
      </c>
      <c r="AL263" s="42">
        <v>119144</v>
      </c>
      <c r="AM263" s="42">
        <v>20901</v>
      </c>
      <c r="AN263" s="42">
        <v>16311</v>
      </c>
      <c r="AO263" s="42">
        <v>52150</v>
      </c>
      <c r="AP263" s="42">
        <v>8565</v>
      </c>
      <c r="AQ263" s="42">
        <v>734</v>
      </c>
      <c r="AR263" s="42">
        <v>752</v>
      </c>
      <c r="AT263" s="27" t="s">
        <v>50</v>
      </c>
      <c r="AU263" s="34">
        <f t="shared" si="85"/>
        <v>0.91372506418918575</v>
      </c>
      <c r="AV263" s="34">
        <f t="shared" si="86"/>
        <v>0</v>
      </c>
      <c r="AW263" s="34">
        <f t="shared" si="86"/>
        <v>0</v>
      </c>
      <c r="AX263" s="34">
        <f t="shared" si="86"/>
        <v>0</v>
      </c>
      <c r="AY263" s="34">
        <f t="shared" si="86"/>
        <v>0</v>
      </c>
      <c r="AZ263" s="34">
        <f t="shared" si="86"/>
        <v>4.0028820750940675</v>
      </c>
      <c r="BA263" s="34">
        <f t="shared" si="86"/>
        <v>6.363347120585428</v>
      </c>
      <c r="BB263" s="34">
        <f t="shared" si="86"/>
        <v>0</v>
      </c>
      <c r="BC263" s="34">
        <f t="shared" si="86"/>
        <v>0</v>
      </c>
      <c r="BD263" s="34">
        <f t="shared" si="86"/>
        <v>0.61744784109362361</v>
      </c>
      <c r="BE263" s="34">
        <f t="shared" si="86"/>
        <v>2.2037596139013158</v>
      </c>
      <c r="BF263" s="34">
        <f t="shared" si="86"/>
        <v>0</v>
      </c>
      <c r="BG263" s="34">
        <f t="shared" si="86"/>
        <v>2.3046784973496197</v>
      </c>
      <c r="BH263" s="34">
        <f t="shared" si="86"/>
        <v>0.83932048613442556</v>
      </c>
      <c r="BI263" s="34">
        <f t="shared" si="86"/>
        <v>0</v>
      </c>
      <c r="BJ263" s="34">
        <f t="shared" si="86"/>
        <v>0</v>
      </c>
      <c r="BK263" s="34">
        <f>R263*100000/AO263</f>
        <v>1.9175455417066156</v>
      </c>
      <c r="BL263" s="34">
        <f t="shared" si="87"/>
        <v>0</v>
      </c>
      <c r="BM263" s="34">
        <f t="shared" si="87"/>
        <v>0</v>
      </c>
      <c r="BN263" s="34">
        <f t="shared" si="87"/>
        <v>0</v>
      </c>
    </row>
    <row r="264" spans="1:66" x14ac:dyDescent="0.25">
      <c r="A264" s="19" t="s">
        <v>23</v>
      </c>
      <c r="B264" s="32">
        <f t="shared" ref="B264:U264" si="88">SUM(B245:B263)</f>
        <v>426</v>
      </c>
      <c r="C264" s="32">
        <f t="shared" si="88"/>
        <v>89</v>
      </c>
      <c r="D264" s="32">
        <f t="shared" si="88"/>
        <v>4</v>
      </c>
      <c r="E264" s="32">
        <f t="shared" si="88"/>
        <v>10</v>
      </c>
      <c r="F264" s="32">
        <f t="shared" si="88"/>
        <v>11</v>
      </c>
      <c r="G264" s="32">
        <f t="shared" si="88"/>
        <v>19</v>
      </c>
      <c r="H264" s="32">
        <f t="shared" si="88"/>
        <v>9</v>
      </c>
      <c r="I264" s="32">
        <f t="shared" si="88"/>
        <v>13</v>
      </c>
      <c r="J264" s="32">
        <f t="shared" si="88"/>
        <v>12</v>
      </c>
      <c r="K264" s="32">
        <f t="shared" si="88"/>
        <v>70</v>
      </c>
      <c r="L264" s="32">
        <f t="shared" si="88"/>
        <v>44</v>
      </c>
      <c r="M264" s="32">
        <f t="shared" si="88"/>
        <v>8</v>
      </c>
      <c r="N264" s="32">
        <f t="shared" si="88"/>
        <v>29</v>
      </c>
      <c r="O264" s="32">
        <f t="shared" si="88"/>
        <v>33</v>
      </c>
      <c r="P264" s="32">
        <f t="shared" si="88"/>
        <v>14</v>
      </c>
      <c r="Q264" s="32">
        <f t="shared" si="88"/>
        <v>17</v>
      </c>
      <c r="R264" s="32">
        <f t="shared" si="88"/>
        <v>39</v>
      </c>
      <c r="S264" s="32">
        <f t="shared" si="88"/>
        <v>3</v>
      </c>
      <c r="T264" s="32">
        <f t="shared" si="88"/>
        <v>1</v>
      </c>
      <c r="U264" s="32">
        <f t="shared" si="88"/>
        <v>1</v>
      </c>
      <c r="V264" s="5"/>
      <c r="W264" s="45"/>
      <c r="X264" s="37" t="s">
        <v>51</v>
      </c>
      <c r="Y264" s="39">
        <f>SUM(Y245:Y263)</f>
        <v>46367548</v>
      </c>
      <c r="Z264" s="39">
        <v>8244507</v>
      </c>
      <c r="AA264" s="39">
        <v>1344483</v>
      </c>
      <c r="AB264" s="39">
        <v>1076428</v>
      </c>
      <c r="AC264" s="39">
        <v>1078052</v>
      </c>
      <c r="AD264" s="39">
        <v>2034164</v>
      </c>
      <c r="AE264" s="39">
        <v>586775</v>
      </c>
      <c r="AF264" s="39">
        <v>2547569</v>
      </c>
      <c r="AG264" s="39">
        <v>2075857</v>
      </c>
      <c r="AH264" s="39">
        <v>7447270</v>
      </c>
      <c r="AI264" s="39">
        <v>4984399</v>
      </c>
      <c r="AJ264" s="39">
        <v>1097126</v>
      </c>
      <c r="AK264" s="39">
        <v>2769141</v>
      </c>
      <c r="AL264" s="39">
        <v>6354092</v>
      </c>
      <c r="AM264" s="39">
        <v>1448481</v>
      </c>
      <c r="AN264" s="39">
        <v>630109</v>
      </c>
      <c r="AO264" s="39">
        <v>2177015</v>
      </c>
      <c r="AP264" s="39">
        <v>319783</v>
      </c>
      <c r="AQ264" s="39">
        <v>77816</v>
      </c>
      <c r="AR264" s="39">
        <v>74481</v>
      </c>
      <c r="AT264" s="29" t="s">
        <v>23</v>
      </c>
      <c r="AU264" s="35">
        <f t="shared" si="85"/>
        <v>0.91874601607141271</v>
      </c>
      <c r="AV264" s="35">
        <f t="shared" si="86"/>
        <v>1.0795066339321442</v>
      </c>
      <c r="AW264" s="35">
        <f t="shared" si="86"/>
        <v>0.29751212919761721</v>
      </c>
      <c r="AX264" s="35">
        <f t="shared" si="86"/>
        <v>0.92899850245441407</v>
      </c>
      <c r="AY264" s="35">
        <f t="shared" si="86"/>
        <v>1.0203589437244214</v>
      </c>
      <c r="AZ264" s="35">
        <f t="shared" si="86"/>
        <v>0.93404464930064635</v>
      </c>
      <c r="BA264" s="35">
        <f t="shared" si="86"/>
        <v>1.5338076775595415</v>
      </c>
      <c r="BB264" s="35">
        <f t="shared" si="86"/>
        <v>0.51029039841511648</v>
      </c>
      <c r="BC264" s="35">
        <f t="shared" si="86"/>
        <v>0.57807450127826721</v>
      </c>
      <c r="BD264" s="35">
        <f t="shared" si="86"/>
        <v>0.93994175046694961</v>
      </c>
      <c r="BE264" s="35">
        <f t="shared" si="86"/>
        <v>0.8827543701858539</v>
      </c>
      <c r="BF264" s="35">
        <f t="shared" si="86"/>
        <v>0.72917787018081792</v>
      </c>
      <c r="BG264" s="35">
        <f t="shared" si="86"/>
        <v>1.047256170776425</v>
      </c>
      <c r="BH264" s="35">
        <f t="shared" si="86"/>
        <v>0.51935036508756882</v>
      </c>
      <c r="BI264" s="35">
        <f t="shared" si="86"/>
        <v>0.96652976462929097</v>
      </c>
      <c r="BJ264" s="35">
        <f t="shared" si="86"/>
        <v>2.6979459109455664</v>
      </c>
      <c r="BK264" s="35">
        <f>R264*100000/AO264</f>
        <v>1.7914437888576791</v>
      </c>
      <c r="BL264" s="35">
        <f t="shared" si="87"/>
        <v>0.93813617359271761</v>
      </c>
      <c r="BM264" s="35">
        <f t="shared" si="87"/>
        <v>1.2850827593297007</v>
      </c>
      <c r="BN264" s="35">
        <f t="shared" si="87"/>
        <v>1.3426242934439656</v>
      </c>
    </row>
    <row r="265" spans="1:66" x14ac:dyDescent="0.25">
      <c r="A265" s="22" t="s">
        <v>26</v>
      </c>
      <c r="B265" s="10">
        <f>C265+D265+E265+F265+G265+K265+T265+J265+H265+I265+M265+N265+O265+P265+Q265+R265+S265+L265+U265</f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9"/>
    </row>
    <row r="267" spans="1:66" x14ac:dyDescent="0.25">
      <c r="A267" s="31" t="s">
        <v>63</v>
      </c>
      <c r="AT267" s="36" t="s">
        <v>64</v>
      </c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</row>
    <row r="268" spans="1:66" ht="20.25" customHeight="1" x14ac:dyDescent="0.25">
      <c r="A268" s="19" t="s">
        <v>37</v>
      </c>
      <c r="B268" s="12" t="s">
        <v>1</v>
      </c>
      <c r="C268" s="12" t="s">
        <v>2</v>
      </c>
      <c r="D268" s="12" t="s">
        <v>3</v>
      </c>
      <c r="E268" s="12" t="s">
        <v>52</v>
      </c>
      <c r="F268" s="12" t="s">
        <v>53</v>
      </c>
      <c r="G268" s="12" t="s">
        <v>4</v>
      </c>
      <c r="H268" s="12" t="s">
        <v>7</v>
      </c>
      <c r="I268" s="12" t="s">
        <v>54</v>
      </c>
      <c r="J268" s="12" t="s">
        <v>55</v>
      </c>
      <c r="K268" s="12" t="s">
        <v>5</v>
      </c>
      <c r="L268" s="12" t="s">
        <v>56</v>
      </c>
      <c r="M268" s="12" t="s">
        <v>8</v>
      </c>
      <c r="N268" s="12" t="s">
        <v>9</v>
      </c>
      <c r="O268" s="12" t="s">
        <v>57</v>
      </c>
      <c r="P268" s="12" t="s">
        <v>58</v>
      </c>
      <c r="Q268" s="12" t="s">
        <v>59</v>
      </c>
      <c r="R268" s="12" t="s">
        <v>60</v>
      </c>
      <c r="S268" s="12" t="s">
        <v>61</v>
      </c>
      <c r="T268" s="12" t="s">
        <v>6</v>
      </c>
      <c r="U268" s="12" t="s">
        <v>28</v>
      </c>
      <c r="W268" s="44" t="str">
        <f>A268</f>
        <v>AÑO 2010</v>
      </c>
      <c r="X268" s="38" t="s">
        <v>62</v>
      </c>
      <c r="Y268" s="24" t="s">
        <v>51</v>
      </c>
      <c r="Z268" s="24" t="s">
        <v>2</v>
      </c>
      <c r="AA268" s="24" t="s">
        <v>3</v>
      </c>
      <c r="AB268" s="24" t="s">
        <v>52</v>
      </c>
      <c r="AC268" s="24" t="s">
        <v>53</v>
      </c>
      <c r="AD268" s="24" t="s">
        <v>4</v>
      </c>
      <c r="AE268" s="24" t="s">
        <v>7</v>
      </c>
      <c r="AF268" s="24" t="s">
        <v>54</v>
      </c>
      <c r="AG268" s="24" t="s">
        <v>55</v>
      </c>
      <c r="AH268" s="24" t="s">
        <v>5</v>
      </c>
      <c r="AI268" s="24" t="s">
        <v>56</v>
      </c>
      <c r="AJ268" s="24" t="s">
        <v>8</v>
      </c>
      <c r="AK268" s="24" t="s">
        <v>9</v>
      </c>
      <c r="AL268" s="24" t="s">
        <v>57</v>
      </c>
      <c r="AM268" s="24" t="s">
        <v>58</v>
      </c>
      <c r="AN268" s="24" t="s">
        <v>59</v>
      </c>
      <c r="AO268" s="24" t="s">
        <v>60</v>
      </c>
      <c r="AP268" s="24" t="s">
        <v>61</v>
      </c>
      <c r="AQ268" s="24" t="s">
        <v>6</v>
      </c>
      <c r="AR268" s="24" t="s">
        <v>28</v>
      </c>
      <c r="AT268" s="25" t="str">
        <f>W268</f>
        <v>AÑO 2010</v>
      </c>
      <c r="AU268" s="26" t="s">
        <v>1</v>
      </c>
      <c r="AV268" s="26" t="s">
        <v>2</v>
      </c>
      <c r="AW268" s="26" t="s">
        <v>3</v>
      </c>
      <c r="AX268" s="26" t="s">
        <v>52</v>
      </c>
      <c r="AY268" s="26" t="s">
        <v>53</v>
      </c>
      <c r="AZ268" s="26" t="s">
        <v>4</v>
      </c>
      <c r="BA268" s="26" t="s">
        <v>7</v>
      </c>
      <c r="BB268" s="26" t="s">
        <v>54</v>
      </c>
      <c r="BC268" s="26" t="s">
        <v>55</v>
      </c>
      <c r="BD268" s="26" t="s">
        <v>5</v>
      </c>
      <c r="BE268" s="26" t="s">
        <v>56</v>
      </c>
      <c r="BF268" s="26" t="s">
        <v>8</v>
      </c>
      <c r="BG268" s="26" t="s">
        <v>9</v>
      </c>
      <c r="BH268" s="26" t="s">
        <v>57</v>
      </c>
      <c r="BI268" s="26" t="s">
        <v>58</v>
      </c>
      <c r="BJ268" s="26" t="s">
        <v>59</v>
      </c>
      <c r="BK268" s="26" t="s">
        <v>60</v>
      </c>
      <c r="BL268" s="26" t="s">
        <v>61</v>
      </c>
      <c r="BM268" s="26" t="s">
        <v>6</v>
      </c>
      <c r="BN268" s="26" t="s">
        <v>28</v>
      </c>
    </row>
    <row r="269" spans="1:66" x14ac:dyDescent="0.25">
      <c r="A269" s="20" t="s">
        <v>45</v>
      </c>
      <c r="B269" s="30">
        <f t="shared" ref="B269:B287" si="89">C269+D269+E269+F269+G269+K269+T269+J269+H269+I269+M269+N269+O269+P269+Q269+R269+S269+L269</f>
        <v>63</v>
      </c>
      <c r="C269" s="30">
        <v>15</v>
      </c>
      <c r="D269" s="30">
        <v>2</v>
      </c>
      <c r="E269" s="30">
        <v>1</v>
      </c>
      <c r="F269" s="30">
        <v>2</v>
      </c>
      <c r="G269" s="30"/>
      <c r="H269" s="30">
        <v>2</v>
      </c>
      <c r="I269" s="30">
        <v>2</v>
      </c>
      <c r="J269" s="30">
        <v>2</v>
      </c>
      <c r="K269" s="30">
        <v>15</v>
      </c>
      <c r="L269" s="30">
        <v>3</v>
      </c>
      <c r="M269" s="30"/>
      <c r="N269" s="30">
        <v>4</v>
      </c>
      <c r="O269" s="30">
        <v>6</v>
      </c>
      <c r="P269" s="30">
        <v>1</v>
      </c>
      <c r="Q269" s="30">
        <v>5</v>
      </c>
      <c r="R269" s="30">
        <v>2</v>
      </c>
      <c r="S269" s="30"/>
      <c r="T269" s="30">
        <v>1</v>
      </c>
      <c r="U269" s="30"/>
      <c r="X269" s="37" t="s">
        <v>45</v>
      </c>
      <c r="Y269" s="42">
        <f>SUM(Z269:AR269)</f>
        <v>479828</v>
      </c>
      <c r="Z269" s="42">
        <v>91129</v>
      </c>
      <c r="AA269" s="42">
        <v>12858</v>
      </c>
      <c r="AB269" s="42">
        <v>7917</v>
      </c>
      <c r="AC269" s="42">
        <v>11585</v>
      </c>
      <c r="AD269" s="42">
        <v>18206</v>
      </c>
      <c r="AE269" s="42">
        <v>5542</v>
      </c>
      <c r="AF269" s="42">
        <v>20294</v>
      </c>
      <c r="AG269" s="42">
        <v>21885</v>
      </c>
      <c r="AH269" s="42">
        <v>83425</v>
      </c>
      <c r="AI269" s="42">
        <v>50391</v>
      </c>
      <c r="AJ269" s="42">
        <v>10124</v>
      </c>
      <c r="AK269" s="42">
        <v>21995</v>
      </c>
      <c r="AL269" s="42">
        <v>73435</v>
      </c>
      <c r="AM269" s="42">
        <v>17466</v>
      </c>
      <c r="AN269" s="42">
        <v>6787</v>
      </c>
      <c r="AO269" s="42">
        <v>20988</v>
      </c>
      <c r="AP269" s="42">
        <v>3265</v>
      </c>
      <c r="AQ269" s="42">
        <v>1219</v>
      </c>
      <c r="AR269" s="42">
        <v>1317</v>
      </c>
      <c r="AT269" s="27" t="s">
        <v>45</v>
      </c>
      <c r="AU269" s="34">
        <f>B269*100000/Y269</f>
        <v>13.129704810890569</v>
      </c>
      <c r="AV269" s="34">
        <f t="shared" ref="AV269:BK284" si="90">C269*100000/Z269</f>
        <v>16.46018281776383</v>
      </c>
      <c r="AW269" s="34">
        <f t="shared" si="90"/>
        <v>15.554518587649712</v>
      </c>
      <c r="AX269" s="34">
        <f t="shared" si="90"/>
        <v>12.631047113805735</v>
      </c>
      <c r="AY269" s="34">
        <f t="shared" si="90"/>
        <v>17.263703064307293</v>
      </c>
      <c r="AZ269" s="34">
        <f t="shared" si="90"/>
        <v>0</v>
      </c>
      <c r="BA269" s="34">
        <f t="shared" si="90"/>
        <v>36.088054853843374</v>
      </c>
      <c r="BB269" s="34">
        <f t="shared" si="90"/>
        <v>9.8551295949541728</v>
      </c>
      <c r="BC269" s="34">
        <f t="shared" si="90"/>
        <v>9.1386794608179116</v>
      </c>
      <c r="BD269" s="34">
        <f t="shared" si="90"/>
        <v>17.980221756068325</v>
      </c>
      <c r="BE269" s="34">
        <f t="shared" si="90"/>
        <v>5.9534440673929865</v>
      </c>
      <c r="BF269" s="34">
        <f t="shared" si="90"/>
        <v>0</v>
      </c>
      <c r="BG269" s="34">
        <f t="shared" si="90"/>
        <v>18.185951352580133</v>
      </c>
      <c r="BH269" s="34">
        <f t="shared" si="90"/>
        <v>8.1704909103288621</v>
      </c>
      <c r="BI269" s="34">
        <f t="shared" si="90"/>
        <v>5.7254093667697239</v>
      </c>
      <c r="BJ269" s="34">
        <f t="shared" si="90"/>
        <v>73.67025195226168</v>
      </c>
      <c r="BK269" s="34">
        <f t="shared" si="90"/>
        <v>9.5292548122736793</v>
      </c>
      <c r="BL269" s="34">
        <f t="shared" ref="BL269:BN284" si="91">S269*100000/AP269</f>
        <v>0</v>
      </c>
      <c r="BM269" s="34">
        <f t="shared" si="91"/>
        <v>82.034454470877762</v>
      </c>
      <c r="BN269" s="34">
        <f t="shared" si="91"/>
        <v>0</v>
      </c>
    </row>
    <row r="270" spans="1:66" x14ac:dyDescent="0.25">
      <c r="A270" s="20" t="s">
        <v>46</v>
      </c>
      <c r="B270" s="30">
        <f t="shared" si="89"/>
        <v>89</v>
      </c>
      <c r="C270" s="30">
        <v>17</v>
      </c>
      <c r="D270" s="30">
        <v>1</v>
      </c>
      <c r="E270" s="30">
        <v>1</v>
      </c>
      <c r="F270" s="30">
        <v>2</v>
      </c>
      <c r="G270" s="30">
        <v>4</v>
      </c>
      <c r="H270" s="30">
        <v>1</v>
      </c>
      <c r="I270" s="30">
        <v>1</v>
      </c>
      <c r="J270" s="30">
        <v>1</v>
      </c>
      <c r="K270" s="30">
        <v>25</v>
      </c>
      <c r="L270" s="30">
        <v>8</v>
      </c>
      <c r="M270" s="30">
        <v>5</v>
      </c>
      <c r="N270" s="30">
        <v>8</v>
      </c>
      <c r="O270" s="30">
        <v>3</v>
      </c>
      <c r="P270" s="30">
        <v>2</v>
      </c>
      <c r="Q270" s="30">
        <v>2</v>
      </c>
      <c r="R270" s="30">
        <v>6</v>
      </c>
      <c r="S270" s="30">
        <v>1</v>
      </c>
      <c r="T270" s="30">
        <v>1</v>
      </c>
      <c r="U270" s="30"/>
      <c r="W270" s="45"/>
      <c r="X270" s="37" t="s">
        <v>46</v>
      </c>
      <c r="Y270" s="42">
        <f t="shared" ref="Y270:Y287" si="92">SUM(Z270:AR270)</f>
        <v>2008793</v>
      </c>
      <c r="Z270" s="42">
        <v>393106</v>
      </c>
      <c r="AA270" s="42">
        <v>53309</v>
      </c>
      <c r="AB270" s="42">
        <v>32385</v>
      </c>
      <c r="AC270" s="42">
        <v>48666</v>
      </c>
      <c r="AD270" s="42">
        <v>83449</v>
      </c>
      <c r="AE270" s="42">
        <v>22674</v>
      </c>
      <c r="AF270" s="42">
        <v>83851</v>
      </c>
      <c r="AG270" s="42">
        <v>91185</v>
      </c>
      <c r="AH270" s="42">
        <v>343904</v>
      </c>
      <c r="AI270" s="42">
        <v>219395</v>
      </c>
      <c r="AJ270" s="42">
        <v>42523</v>
      </c>
      <c r="AK270" s="42">
        <v>90706</v>
      </c>
      <c r="AL270" s="42">
        <v>293637</v>
      </c>
      <c r="AM270" s="42">
        <v>74270</v>
      </c>
      <c r="AN270" s="42">
        <v>27797</v>
      </c>
      <c r="AO270" s="42">
        <v>84647</v>
      </c>
      <c r="AP270" s="42">
        <v>13477</v>
      </c>
      <c r="AQ270" s="42">
        <v>4785</v>
      </c>
      <c r="AR270" s="42">
        <v>5027</v>
      </c>
      <c r="AT270" s="27" t="s">
        <v>46</v>
      </c>
      <c r="AU270" s="34">
        <f t="shared" ref="AU270:AU288" si="93">B270*100000/Y270</f>
        <v>4.4305212134849139</v>
      </c>
      <c r="AV270" s="34">
        <f t="shared" si="90"/>
        <v>4.3245333319766166</v>
      </c>
      <c r="AW270" s="34">
        <f t="shared" si="90"/>
        <v>1.8758558592357764</v>
      </c>
      <c r="AX270" s="34">
        <f t="shared" si="90"/>
        <v>3.0878493129535278</v>
      </c>
      <c r="AY270" s="34">
        <f t="shared" si="90"/>
        <v>4.1096453376073647</v>
      </c>
      <c r="AZ270" s="34">
        <f t="shared" si="90"/>
        <v>4.7933468345935841</v>
      </c>
      <c r="BA270" s="34">
        <f t="shared" si="90"/>
        <v>4.4103378318779223</v>
      </c>
      <c r="BB270" s="34">
        <f t="shared" si="90"/>
        <v>1.1925916208512719</v>
      </c>
      <c r="BC270" s="34">
        <f t="shared" si="90"/>
        <v>1.0966716016888742</v>
      </c>
      <c r="BD270" s="34">
        <f t="shared" si="90"/>
        <v>7.269470549920908</v>
      </c>
      <c r="BE270" s="34">
        <f t="shared" si="90"/>
        <v>3.6463912121971784</v>
      </c>
      <c r="BF270" s="34">
        <f t="shared" si="90"/>
        <v>11.758342544034992</v>
      </c>
      <c r="BG270" s="34">
        <f t="shared" si="90"/>
        <v>8.8197032169867491</v>
      </c>
      <c r="BH270" s="34">
        <f t="shared" si="90"/>
        <v>1.0216696124807161</v>
      </c>
      <c r="BI270" s="34">
        <f t="shared" si="90"/>
        <v>2.6928773394371888</v>
      </c>
      <c r="BJ270" s="34">
        <f t="shared" si="90"/>
        <v>7.1950210454365582</v>
      </c>
      <c r="BK270" s="34">
        <f t="shared" si="90"/>
        <v>7.0882606589719659</v>
      </c>
      <c r="BL270" s="34">
        <f t="shared" si="91"/>
        <v>7.420048972323217</v>
      </c>
      <c r="BM270" s="34">
        <f t="shared" si="91"/>
        <v>20.898641588296762</v>
      </c>
      <c r="BN270" s="34">
        <f t="shared" si="91"/>
        <v>0</v>
      </c>
    </row>
    <row r="271" spans="1:66" x14ac:dyDescent="0.25">
      <c r="A271" s="20" t="s">
        <v>47</v>
      </c>
      <c r="B271" s="30">
        <f t="shared" si="89"/>
        <v>27</v>
      </c>
      <c r="C271" s="30">
        <v>4</v>
      </c>
      <c r="D271" s="30"/>
      <c r="E271" s="30">
        <v>1</v>
      </c>
      <c r="F271" s="30"/>
      <c r="G271" s="30">
        <v>1</v>
      </c>
      <c r="H271" s="30">
        <v>1</v>
      </c>
      <c r="I271" s="30">
        <v>1</v>
      </c>
      <c r="J271" s="30"/>
      <c r="K271" s="30">
        <v>12</v>
      </c>
      <c r="L271" s="30">
        <v>2</v>
      </c>
      <c r="M271" s="30"/>
      <c r="N271" s="30">
        <v>3</v>
      </c>
      <c r="O271" s="30"/>
      <c r="P271" s="30"/>
      <c r="Q271" s="30"/>
      <c r="R271" s="30">
        <v>1</v>
      </c>
      <c r="S271" s="30">
        <v>1</v>
      </c>
      <c r="T271" s="30"/>
      <c r="U271" s="30"/>
      <c r="W271" s="45"/>
      <c r="X271" s="37" t="s">
        <v>47</v>
      </c>
      <c r="Y271" s="42">
        <f t="shared" si="92"/>
        <v>2327163</v>
      </c>
      <c r="Z271" s="42">
        <v>456230</v>
      </c>
      <c r="AA271" s="42">
        <v>61677</v>
      </c>
      <c r="AB271" s="42">
        <v>37811</v>
      </c>
      <c r="AC271" s="42">
        <v>56195</v>
      </c>
      <c r="AD271" s="42">
        <v>106492</v>
      </c>
      <c r="AE271" s="42">
        <v>26019</v>
      </c>
      <c r="AF271" s="42">
        <v>102057</v>
      </c>
      <c r="AG271" s="42">
        <v>107066</v>
      </c>
      <c r="AH271" s="42">
        <v>386208</v>
      </c>
      <c r="AI271" s="42">
        <v>253484</v>
      </c>
      <c r="AJ271" s="42">
        <v>53003</v>
      </c>
      <c r="AK271" s="42">
        <v>107520</v>
      </c>
      <c r="AL271" s="42">
        <v>329316</v>
      </c>
      <c r="AM271" s="42">
        <v>85961</v>
      </c>
      <c r="AN271" s="42">
        <v>32817</v>
      </c>
      <c r="AO271" s="42">
        <v>98579</v>
      </c>
      <c r="AP271" s="42">
        <v>15502</v>
      </c>
      <c r="AQ271" s="42">
        <v>5492</v>
      </c>
      <c r="AR271" s="42">
        <v>5734</v>
      </c>
      <c r="AT271" s="27" t="s">
        <v>47</v>
      </c>
      <c r="AU271" s="34">
        <f t="shared" si="93"/>
        <v>1.1602109521335635</v>
      </c>
      <c r="AV271" s="34">
        <f t="shared" si="90"/>
        <v>0.87675076167722421</v>
      </c>
      <c r="AW271" s="34">
        <f t="shared" si="90"/>
        <v>0</v>
      </c>
      <c r="AX271" s="34">
        <f t="shared" si="90"/>
        <v>2.6447330142022163</v>
      </c>
      <c r="AY271" s="34">
        <f t="shared" si="90"/>
        <v>0</v>
      </c>
      <c r="AZ271" s="34">
        <f t="shared" si="90"/>
        <v>0.93903767419148854</v>
      </c>
      <c r="BA271" s="34">
        <f t="shared" si="90"/>
        <v>3.8433452477036014</v>
      </c>
      <c r="BB271" s="34">
        <f t="shared" si="90"/>
        <v>0.97984459664697177</v>
      </c>
      <c r="BC271" s="34">
        <f t="shared" si="90"/>
        <v>0</v>
      </c>
      <c r="BD271" s="34">
        <f t="shared" si="90"/>
        <v>3.1071339796172013</v>
      </c>
      <c r="BE271" s="34">
        <f t="shared" si="90"/>
        <v>0.78900443420492028</v>
      </c>
      <c r="BF271" s="34">
        <f t="shared" si="90"/>
        <v>0</v>
      </c>
      <c r="BG271" s="34">
        <f t="shared" si="90"/>
        <v>2.7901785714285716</v>
      </c>
      <c r="BH271" s="34">
        <f t="shared" si="90"/>
        <v>0</v>
      </c>
      <c r="BI271" s="34">
        <f t="shared" si="90"/>
        <v>0</v>
      </c>
      <c r="BJ271" s="34">
        <f t="shared" si="90"/>
        <v>0</v>
      </c>
      <c r="BK271" s="34">
        <f t="shared" si="90"/>
        <v>1.0144148348025441</v>
      </c>
      <c r="BL271" s="34">
        <f t="shared" si="91"/>
        <v>6.4507805444458777</v>
      </c>
      <c r="BM271" s="34">
        <f t="shared" si="91"/>
        <v>0</v>
      </c>
      <c r="BN271" s="34">
        <f t="shared" si="91"/>
        <v>0</v>
      </c>
    </row>
    <row r="272" spans="1:66" x14ac:dyDescent="0.25">
      <c r="A272" s="20" t="s">
        <v>10</v>
      </c>
      <c r="B272" s="30">
        <f t="shared" si="89"/>
        <v>12</v>
      </c>
      <c r="C272" s="30"/>
      <c r="D272" s="30"/>
      <c r="E272" s="30"/>
      <c r="F272" s="30"/>
      <c r="G272" s="30"/>
      <c r="H272" s="30"/>
      <c r="I272" s="30">
        <v>1</v>
      </c>
      <c r="J272" s="30"/>
      <c r="K272" s="30">
        <v>5</v>
      </c>
      <c r="L272" s="30">
        <v>1</v>
      </c>
      <c r="M272" s="30">
        <v>1</v>
      </c>
      <c r="N272" s="30"/>
      <c r="O272" s="30">
        <v>1</v>
      </c>
      <c r="P272" s="30"/>
      <c r="Q272" s="30">
        <v>2</v>
      </c>
      <c r="R272" s="30">
        <v>1</v>
      </c>
      <c r="S272" s="30"/>
      <c r="T272" s="30"/>
      <c r="U272" s="30"/>
      <c r="W272" s="45"/>
      <c r="X272" s="37" t="s">
        <v>10</v>
      </c>
      <c r="Y272" s="42">
        <f t="shared" si="92"/>
        <v>2148479</v>
      </c>
      <c r="Z272" s="42">
        <v>432919</v>
      </c>
      <c r="AA272" s="42">
        <v>57460</v>
      </c>
      <c r="AB272" s="42">
        <v>36025</v>
      </c>
      <c r="AC272" s="42">
        <v>51193</v>
      </c>
      <c r="AD272" s="42">
        <v>102335</v>
      </c>
      <c r="AE272" s="42">
        <v>23231</v>
      </c>
      <c r="AF272" s="42">
        <v>100314</v>
      </c>
      <c r="AG272" s="42">
        <v>104565</v>
      </c>
      <c r="AH272" s="42">
        <v>341892</v>
      </c>
      <c r="AI272" s="42">
        <v>232166</v>
      </c>
      <c r="AJ272" s="42">
        <v>54759</v>
      </c>
      <c r="AK272" s="42">
        <v>102978</v>
      </c>
      <c r="AL272" s="42">
        <v>287021</v>
      </c>
      <c r="AM272" s="42">
        <v>78769</v>
      </c>
      <c r="AN272" s="42">
        <v>30159</v>
      </c>
      <c r="AO272" s="42">
        <v>88077</v>
      </c>
      <c r="AP272" s="42">
        <v>14240</v>
      </c>
      <c r="AQ272" s="42">
        <v>5007</v>
      </c>
      <c r="AR272" s="42">
        <v>5369</v>
      </c>
      <c r="AT272" s="28" t="s">
        <v>10</v>
      </c>
      <c r="AU272" s="34">
        <f t="shared" si="93"/>
        <v>0.55853466568674859</v>
      </c>
      <c r="AV272" s="34">
        <f t="shared" si="90"/>
        <v>0</v>
      </c>
      <c r="AW272" s="34">
        <f t="shared" si="90"/>
        <v>0</v>
      </c>
      <c r="AX272" s="34">
        <f t="shared" si="90"/>
        <v>0</v>
      </c>
      <c r="AY272" s="34">
        <f t="shared" si="90"/>
        <v>0</v>
      </c>
      <c r="AZ272" s="34">
        <f t="shared" si="90"/>
        <v>0</v>
      </c>
      <c r="BA272" s="34">
        <f t="shared" si="90"/>
        <v>0</v>
      </c>
      <c r="BB272" s="34">
        <f t="shared" si="90"/>
        <v>0.99686982873776342</v>
      </c>
      <c r="BC272" s="34">
        <f t="shared" si="90"/>
        <v>0</v>
      </c>
      <c r="BD272" s="34">
        <f t="shared" si="90"/>
        <v>1.4624501304505517</v>
      </c>
      <c r="BE272" s="34">
        <f t="shared" si="90"/>
        <v>0.43072629067133</v>
      </c>
      <c r="BF272" s="34">
        <f t="shared" si="90"/>
        <v>1.82618382366369</v>
      </c>
      <c r="BG272" s="34">
        <f t="shared" si="90"/>
        <v>0</v>
      </c>
      <c r="BH272" s="34">
        <f t="shared" si="90"/>
        <v>0.34840656258601288</v>
      </c>
      <c r="BI272" s="34">
        <f t="shared" si="90"/>
        <v>0</v>
      </c>
      <c r="BJ272" s="34">
        <f t="shared" si="90"/>
        <v>6.6315196127192548</v>
      </c>
      <c r="BK272" s="34">
        <f t="shared" si="90"/>
        <v>1.135370187449618</v>
      </c>
      <c r="BL272" s="34">
        <f t="shared" si="91"/>
        <v>0</v>
      </c>
      <c r="BM272" s="34">
        <f t="shared" si="91"/>
        <v>0</v>
      </c>
      <c r="BN272" s="34">
        <f t="shared" si="91"/>
        <v>0</v>
      </c>
    </row>
    <row r="273" spans="1:66" x14ac:dyDescent="0.25">
      <c r="A273" s="20" t="s">
        <v>11</v>
      </c>
      <c r="B273" s="30">
        <f t="shared" si="89"/>
        <v>19</v>
      </c>
      <c r="C273" s="30">
        <v>3</v>
      </c>
      <c r="D273" s="30"/>
      <c r="E273" s="30"/>
      <c r="F273" s="30"/>
      <c r="G273" s="30">
        <v>1</v>
      </c>
      <c r="H273" s="30"/>
      <c r="I273" s="30">
        <v>1</v>
      </c>
      <c r="J273" s="30">
        <v>1</v>
      </c>
      <c r="K273" s="30">
        <v>4</v>
      </c>
      <c r="L273" s="30">
        <v>3</v>
      </c>
      <c r="M273" s="30">
        <v>2</v>
      </c>
      <c r="N273" s="30"/>
      <c r="O273" s="30">
        <v>2</v>
      </c>
      <c r="P273" s="30"/>
      <c r="Q273" s="30"/>
      <c r="R273" s="30">
        <v>2</v>
      </c>
      <c r="S273" s="30"/>
      <c r="T273" s="30"/>
      <c r="U273" s="30"/>
      <c r="W273" s="45"/>
      <c r="X273" s="37" t="s">
        <v>11</v>
      </c>
      <c r="Y273" s="42">
        <f t="shared" si="92"/>
        <v>2245884</v>
      </c>
      <c r="Z273" s="42">
        <v>468269</v>
      </c>
      <c r="AA273" s="42">
        <v>59637</v>
      </c>
      <c r="AB273" s="42">
        <v>39626</v>
      </c>
      <c r="AC273" s="42">
        <v>52323</v>
      </c>
      <c r="AD273" s="42">
        <v>105948</v>
      </c>
      <c r="AE273" s="42">
        <v>24659</v>
      </c>
      <c r="AF273" s="42">
        <v>110094</v>
      </c>
      <c r="AG273" s="42">
        <v>113105</v>
      </c>
      <c r="AH273" s="42">
        <v>339466</v>
      </c>
      <c r="AI273" s="42">
        <v>240672</v>
      </c>
      <c r="AJ273" s="42">
        <v>62786</v>
      </c>
      <c r="AK273" s="42">
        <v>115979</v>
      </c>
      <c r="AL273" s="42">
        <v>292229</v>
      </c>
      <c r="AM273" s="42">
        <v>80541</v>
      </c>
      <c r="AN273" s="42">
        <v>29117</v>
      </c>
      <c r="AO273" s="42">
        <v>86224</v>
      </c>
      <c r="AP273" s="42">
        <v>14572</v>
      </c>
      <c r="AQ273" s="42">
        <v>5219</v>
      </c>
      <c r="AR273" s="42">
        <v>5418</v>
      </c>
      <c r="AT273" s="27" t="s">
        <v>11</v>
      </c>
      <c r="AU273" s="34">
        <f t="shared" si="93"/>
        <v>0.84599204589373267</v>
      </c>
      <c r="AV273" s="34">
        <f t="shared" si="90"/>
        <v>0.64065739991329773</v>
      </c>
      <c r="AW273" s="34">
        <f t="shared" si="90"/>
        <v>0</v>
      </c>
      <c r="AX273" s="34">
        <f t="shared" si="90"/>
        <v>0</v>
      </c>
      <c r="AY273" s="34">
        <f t="shared" si="90"/>
        <v>0</v>
      </c>
      <c r="AZ273" s="34">
        <f t="shared" si="90"/>
        <v>0.94385925170838525</v>
      </c>
      <c r="BA273" s="34">
        <f t="shared" si="90"/>
        <v>0</v>
      </c>
      <c r="BB273" s="34">
        <f t="shared" si="90"/>
        <v>0.90831471288171928</v>
      </c>
      <c r="BC273" s="34">
        <f t="shared" si="90"/>
        <v>0.88413421157331684</v>
      </c>
      <c r="BD273" s="34">
        <f t="shared" si="90"/>
        <v>1.1783212457212209</v>
      </c>
      <c r="BE273" s="34">
        <f t="shared" si="90"/>
        <v>1.2465097726366174</v>
      </c>
      <c r="BF273" s="34">
        <f t="shared" si="90"/>
        <v>3.185423502054598</v>
      </c>
      <c r="BG273" s="34">
        <f t="shared" si="90"/>
        <v>0</v>
      </c>
      <c r="BH273" s="34">
        <f t="shared" si="90"/>
        <v>0.68439477259272696</v>
      </c>
      <c r="BI273" s="34">
        <f t="shared" si="90"/>
        <v>0</v>
      </c>
      <c r="BJ273" s="34">
        <f t="shared" si="90"/>
        <v>0</v>
      </c>
      <c r="BK273" s="34">
        <f t="shared" si="90"/>
        <v>2.3195398033030248</v>
      </c>
      <c r="BL273" s="34">
        <f t="shared" si="91"/>
        <v>0</v>
      </c>
      <c r="BM273" s="34">
        <f t="shared" si="91"/>
        <v>0</v>
      </c>
      <c r="BN273" s="34">
        <f t="shared" si="91"/>
        <v>0</v>
      </c>
    </row>
    <row r="274" spans="1:66" x14ac:dyDescent="0.25">
      <c r="A274" s="20" t="s">
        <v>12</v>
      </c>
      <c r="B274" s="30">
        <f t="shared" si="89"/>
        <v>13</v>
      </c>
      <c r="C274" s="30">
        <v>2</v>
      </c>
      <c r="D274" s="30">
        <v>1</v>
      </c>
      <c r="E274" s="30">
        <v>1</v>
      </c>
      <c r="F274" s="30">
        <v>1</v>
      </c>
      <c r="G274" s="30"/>
      <c r="H274" s="30">
        <v>1</v>
      </c>
      <c r="I274" s="30">
        <v>1</v>
      </c>
      <c r="J274" s="30"/>
      <c r="K274" s="30">
        <v>2</v>
      </c>
      <c r="L274" s="30"/>
      <c r="M274" s="30">
        <v>1</v>
      </c>
      <c r="N274" s="30">
        <v>1</v>
      </c>
      <c r="O274" s="30"/>
      <c r="P274" s="30">
        <v>2</v>
      </c>
      <c r="Q274" s="30"/>
      <c r="R274" s="30"/>
      <c r="S274" s="30"/>
      <c r="T274" s="30"/>
      <c r="U274" s="30"/>
      <c r="W274" s="45"/>
      <c r="X274" s="37" t="s">
        <v>12</v>
      </c>
      <c r="Y274" s="42">
        <f t="shared" si="92"/>
        <v>2608863</v>
      </c>
      <c r="Z274" s="42">
        <v>519048</v>
      </c>
      <c r="AA274" s="42">
        <v>71538</v>
      </c>
      <c r="AB274" s="42">
        <v>50388</v>
      </c>
      <c r="AC274" s="42">
        <v>63774</v>
      </c>
      <c r="AD274" s="42">
        <v>124179</v>
      </c>
      <c r="AE274" s="42">
        <v>29885</v>
      </c>
      <c r="AF274" s="42">
        <v>131935</v>
      </c>
      <c r="AG274" s="42">
        <v>129689</v>
      </c>
      <c r="AH274" s="42">
        <v>394378</v>
      </c>
      <c r="AI274" s="42">
        <v>276709</v>
      </c>
      <c r="AJ274" s="42">
        <v>69909</v>
      </c>
      <c r="AK274" s="42">
        <v>138897</v>
      </c>
      <c r="AL274" s="42">
        <v>353755</v>
      </c>
      <c r="AM274" s="42">
        <v>90160</v>
      </c>
      <c r="AN274" s="42">
        <v>33114</v>
      </c>
      <c r="AO274" s="42">
        <v>102706</v>
      </c>
      <c r="AP274" s="42">
        <v>17230</v>
      </c>
      <c r="AQ274" s="42">
        <v>6019</v>
      </c>
      <c r="AR274" s="42">
        <v>5550</v>
      </c>
      <c r="AT274" s="27" t="s">
        <v>12</v>
      </c>
      <c r="AU274" s="34">
        <f t="shared" si="93"/>
        <v>0.49830136730062102</v>
      </c>
      <c r="AV274" s="34">
        <f t="shared" si="90"/>
        <v>0.38532081811316105</v>
      </c>
      <c r="AW274" s="34">
        <f t="shared" si="90"/>
        <v>1.397858480807403</v>
      </c>
      <c r="AX274" s="34">
        <f t="shared" si="90"/>
        <v>1.9845995078193222</v>
      </c>
      <c r="AY274" s="34">
        <f t="shared" si="90"/>
        <v>1.5680371311192649</v>
      </c>
      <c r="AZ274" s="34">
        <f t="shared" si="90"/>
        <v>0</v>
      </c>
      <c r="BA274" s="34">
        <f t="shared" si="90"/>
        <v>3.3461602810774638</v>
      </c>
      <c r="BB274" s="34">
        <f t="shared" si="90"/>
        <v>0.75794899003297078</v>
      </c>
      <c r="BC274" s="34">
        <f t="shared" si="90"/>
        <v>0</v>
      </c>
      <c r="BD274" s="34">
        <f t="shared" si="90"/>
        <v>0.50712767953587679</v>
      </c>
      <c r="BE274" s="34">
        <f t="shared" si="90"/>
        <v>0</v>
      </c>
      <c r="BF274" s="34">
        <f t="shared" si="90"/>
        <v>1.4304309888569426</v>
      </c>
      <c r="BG274" s="34">
        <f t="shared" si="90"/>
        <v>0.71995795445545985</v>
      </c>
      <c r="BH274" s="34">
        <f t="shared" si="90"/>
        <v>0</v>
      </c>
      <c r="BI274" s="34">
        <f t="shared" si="90"/>
        <v>2.2182786157941439</v>
      </c>
      <c r="BJ274" s="34">
        <f t="shared" si="90"/>
        <v>0</v>
      </c>
      <c r="BK274" s="34">
        <f t="shared" si="90"/>
        <v>0</v>
      </c>
      <c r="BL274" s="34">
        <f t="shared" si="91"/>
        <v>0</v>
      </c>
      <c r="BM274" s="34">
        <f t="shared" si="91"/>
        <v>0</v>
      </c>
      <c r="BN274" s="34">
        <f t="shared" si="91"/>
        <v>0</v>
      </c>
    </row>
    <row r="275" spans="1:66" x14ac:dyDescent="0.25">
      <c r="A275" s="20" t="s">
        <v>13</v>
      </c>
      <c r="B275" s="30">
        <f t="shared" si="89"/>
        <v>10</v>
      </c>
      <c r="C275" s="30">
        <v>3</v>
      </c>
      <c r="D275" s="30"/>
      <c r="E275" s="30"/>
      <c r="F275" s="30"/>
      <c r="G275" s="30">
        <v>1</v>
      </c>
      <c r="H275" s="30"/>
      <c r="I275" s="30">
        <v>2</v>
      </c>
      <c r="J275" s="30"/>
      <c r="K275" s="30"/>
      <c r="L275" s="30">
        <v>1</v>
      </c>
      <c r="M275" s="30">
        <v>1</v>
      </c>
      <c r="N275" s="30"/>
      <c r="O275" s="30">
        <v>1</v>
      </c>
      <c r="P275" s="30">
        <v>1</v>
      </c>
      <c r="Q275" s="30"/>
      <c r="R275" s="30"/>
      <c r="S275" s="30"/>
      <c r="T275" s="30"/>
      <c r="U275" s="30"/>
      <c r="W275" s="45"/>
      <c r="X275" s="37" t="s">
        <v>13</v>
      </c>
      <c r="Y275" s="42">
        <f t="shared" si="92"/>
        <v>3313318</v>
      </c>
      <c r="Z275" s="42">
        <v>613944</v>
      </c>
      <c r="AA275" s="42">
        <v>89188</v>
      </c>
      <c r="AB275" s="42">
        <v>66660</v>
      </c>
      <c r="AC275" s="42">
        <v>87129</v>
      </c>
      <c r="AD275" s="42">
        <v>155291</v>
      </c>
      <c r="AE275" s="42">
        <v>39649</v>
      </c>
      <c r="AF275" s="42">
        <v>159336</v>
      </c>
      <c r="AG275" s="42">
        <v>152943</v>
      </c>
      <c r="AH275" s="42">
        <v>532920</v>
      </c>
      <c r="AI275" s="42">
        <v>351696</v>
      </c>
      <c r="AJ275" s="42">
        <v>74024</v>
      </c>
      <c r="AK275" s="42">
        <v>180371</v>
      </c>
      <c r="AL275" s="42">
        <v>483017</v>
      </c>
      <c r="AM275" s="42">
        <v>114201</v>
      </c>
      <c r="AN275" s="42">
        <v>42518</v>
      </c>
      <c r="AO275" s="42">
        <v>136275</v>
      </c>
      <c r="AP275" s="42">
        <v>21518</v>
      </c>
      <c r="AQ275" s="42">
        <v>6424</v>
      </c>
      <c r="AR275" s="42">
        <v>6214</v>
      </c>
      <c r="AT275" s="27" t="s">
        <v>13</v>
      </c>
      <c r="AU275" s="34">
        <f t="shared" si="93"/>
        <v>0.30181226190785188</v>
      </c>
      <c r="AV275" s="34">
        <f t="shared" si="90"/>
        <v>0.48864391540596536</v>
      </c>
      <c r="AW275" s="34">
        <f t="shared" si="90"/>
        <v>0</v>
      </c>
      <c r="AX275" s="34">
        <f t="shared" si="90"/>
        <v>0</v>
      </c>
      <c r="AY275" s="34">
        <f t="shared" si="90"/>
        <v>0</v>
      </c>
      <c r="AZ275" s="34">
        <f t="shared" si="90"/>
        <v>0.64395232177009609</v>
      </c>
      <c r="BA275" s="34">
        <f t="shared" si="90"/>
        <v>0</v>
      </c>
      <c r="BB275" s="34">
        <f t="shared" si="90"/>
        <v>1.2552091178390319</v>
      </c>
      <c r="BC275" s="34">
        <f t="shared" si="90"/>
        <v>0</v>
      </c>
      <c r="BD275" s="34">
        <f t="shared" si="90"/>
        <v>0</v>
      </c>
      <c r="BE275" s="34">
        <f t="shared" si="90"/>
        <v>0.28433647240798871</v>
      </c>
      <c r="BF275" s="34">
        <f t="shared" si="90"/>
        <v>1.3509132173349183</v>
      </c>
      <c r="BG275" s="34">
        <f t="shared" si="90"/>
        <v>0</v>
      </c>
      <c r="BH275" s="34">
        <f t="shared" si="90"/>
        <v>0.20703205063175831</v>
      </c>
      <c r="BI275" s="34">
        <f t="shared" si="90"/>
        <v>0.87564907487675236</v>
      </c>
      <c r="BJ275" s="34">
        <f t="shared" si="90"/>
        <v>0</v>
      </c>
      <c r="BK275" s="34">
        <f t="shared" si="90"/>
        <v>0</v>
      </c>
      <c r="BL275" s="34">
        <f t="shared" si="91"/>
        <v>0</v>
      </c>
      <c r="BM275" s="34">
        <f t="shared" si="91"/>
        <v>0</v>
      </c>
      <c r="BN275" s="34">
        <f t="shared" si="91"/>
        <v>0</v>
      </c>
    </row>
    <row r="276" spans="1:66" x14ac:dyDescent="0.25">
      <c r="A276" s="20" t="s">
        <v>14</v>
      </c>
      <c r="B276" s="30">
        <f t="shared" si="89"/>
        <v>7</v>
      </c>
      <c r="C276" s="30"/>
      <c r="D276" s="30">
        <v>1</v>
      </c>
      <c r="E276" s="30"/>
      <c r="F276" s="30"/>
      <c r="G276" s="30"/>
      <c r="H276" s="30"/>
      <c r="I276" s="30"/>
      <c r="J276" s="30"/>
      <c r="K276" s="30">
        <v>1</v>
      </c>
      <c r="L276" s="30">
        <v>1</v>
      </c>
      <c r="M276" s="30"/>
      <c r="N276" s="30">
        <v>3</v>
      </c>
      <c r="O276" s="30"/>
      <c r="P276" s="30"/>
      <c r="Q276" s="30"/>
      <c r="R276" s="30">
        <v>1</v>
      </c>
      <c r="S276" s="30"/>
      <c r="T276" s="30"/>
      <c r="U276" s="30"/>
      <c r="W276" s="45"/>
      <c r="X276" s="37" t="s">
        <v>14</v>
      </c>
      <c r="Y276" s="42">
        <f t="shared" si="92"/>
        <v>4054883</v>
      </c>
      <c r="Z276" s="42">
        <v>709183</v>
      </c>
      <c r="AA276" s="42">
        <v>110881</v>
      </c>
      <c r="AB276" s="42">
        <v>84590</v>
      </c>
      <c r="AC276" s="42">
        <v>104799</v>
      </c>
      <c r="AD276" s="42">
        <v>184158</v>
      </c>
      <c r="AE276" s="42">
        <v>50126</v>
      </c>
      <c r="AF276" s="42">
        <v>188648</v>
      </c>
      <c r="AG276" s="42">
        <v>177095</v>
      </c>
      <c r="AH276" s="42">
        <v>683861</v>
      </c>
      <c r="AI276" s="42">
        <v>442549</v>
      </c>
      <c r="AJ276" s="42">
        <v>79970</v>
      </c>
      <c r="AK276" s="42">
        <v>225052</v>
      </c>
      <c r="AL276" s="42">
        <v>606303</v>
      </c>
      <c r="AM276" s="42">
        <v>136175</v>
      </c>
      <c r="AN276" s="42">
        <v>53911</v>
      </c>
      <c r="AO276" s="42">
        <v>177046</v>
      </c>
      <c r="AP276" s="42">
        <v>27514</v>
      </c>
      <c r="AQ276" s="42">
        <v>6699</v>
      </c>
      <c r="AR276" s="42">
        <v>6323</v>
      </c>
      <c r="AT276" s="27" t="s">
        <v>14</v>
      </c>
      <c r="AU276" s="34">
        <f t="shared" si="93"/>
        <v>0.17263136815538205</v>
      </c>
      <c r="AV276" s="34">
        <f t="shared" si="90"/>
        <v>0</v>
      </c>
      <c r="AW276" s="34">
        <f t="shared" si="90"/>
        <v>0.9018677681478342</v>
      </c>
      <c r="AX276" s="34">
        <f t="shared" si="90"/>
        <v>0</v>
      </c>
      <c r="AY276" s="34">
        <f t="shared" si="90"/>
        <v>0</v>
      </c>
      <c r="AZ276" s="34">
        <f t="shared" si="90"/>
        <v>0</v>
      </c>
      <c r="BA276" s="34">
        <f t="shared" si="90"/>
        <v>0</v>
      </c>
      <c r="BB276" s="34">
        <f t="shared" si="90"/>
        <v>0</v>
      </c>
      <c r="BC276" s="34">
        <f t="shared" si="90"/>
        <v>0</v>
      </c>
      <c r="BD276" s="34">
        <f t="shared" si="90"/>
        <v>0.14622854644437977</v>
      </c>
      <c r="BE276" s="34">
        <f t="shared" si="90"/>
        <v>0.2259636785983021</v>
      </c>
      <c r="BF276" s="34">
        <f t="shared" si="90"/>
        <v>0</v>
      </c>
      <c r="BG276" s="34">
        <f t="shared" si="90"/>
        <v>1.333025256385191</v>
      </c>
      <c r="BH276" s="34">
        <f t="shared" si="90"/>
        <v>0</v>
      </c>
      <c r="BI276" s="34">
        <f t="shared" si="90"/>
        <v>0</v>
      </c>
      <c r="BJ276" s="34">
        <f t="shared" si="90"/>
        <v>0</v>
      </c>
      <c r="BK276" s="34">
        <f t="shared" si="90"/>
        <v>0.56482496074466526</v>
      </c>
      <c r="BL276" s="34">
        <f t="shared" si="91"/>
        <v>0</v>
      </c>
      <c r="BM276" s="34">
        <f t="shared" si="91"/>
        <v>0</v>
      </c>
      <c r="BN276" s="34">
        <f t="shared" si="91"/>
        <v>0</v>
      </c>
    </row>
    <row r="277" spans="1:66" x14ac:dyDescent="0.25">
      <c r="A277" s="20" t="s">
        <v>15</v>
      </c>
      <c r="B277" s="30">
        <f t="shared" si="89"/>
        <v>3</v>
      </c>
      <c r="C277" s="30">
        <v>1</v>
      </c>
      <c r="D277" s="30"/>
      <c r="E277" s="30"/>
      <c r="F277" s="30">
        <v>1</v>
      </c>
      <c r="G277" s="30"/>
      <c r="H277" s="30"/>
      <c r="I277" s="30"/>
      <c r="J277" s="30"/>
      <c r="K277" s="30">
        <v>1</v>
      </c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W277" s="45"/>
      <c r="X277" s="37" t="s">
        <v>15</v>
      </c>
      <c r="Y277" s="42">
        <f t="shared" si="92"/>
        <v>4024785</v>
      </c>
      <c r="Z277" s="42">
        <v>695508</v>
      </c>
      <c r="AA277" s="42">
        <v>111522</v>
      </c>
      <c r="AB277" s="42">
        <v>85600</v>
      </c>
      <c r="AC277" s="42">
        <v>102356</v>
      </c>
      <c r="AD277" s="42">
        <v>195701</v>
      </c>
      <c r="AE277" s="42">
        <v>49072</v>
      </c>
      <c r="AF277" s="42">
        <v>191979</v>
      </c>
      <c r="AG277" s="42">
        <v>171868</v>
      </c>
      <c r="AH277" s="42">
        <v>676112</v>
      </c>
      <c r="AI277" s="42">
        <v>432775</v>
      </c>
      <c r="AJ277" s="42">
        <v>82237</v>
      </c>
      <c r="AK277" s="42">
        <v>221119</v>
      </c>
      <c r="AL277" s="42">
        <v>602466</v>
      </c>
      <c r="AM277" s="42">
        <v>129921</v>
      </c>
      <c r="AN277" s="42">
        <v>54427</v>
      </c>
      <c r="AO277" s="42">
        <v>182703</v>
      </c>
      <c r="AP277" s="42">
        <v>27235</v>
      </c>
      <c r="AQ277" s="42">
        <v>6384</v>
      </c>
      <c r="AR277" s="42">
        <v>5800</v>
      </c>
      <c r="AT277" s="27" t="s">
        <v>15</v>
      </c>
      <c r="AU277" s="34">
        <f t="shared" si="93"/>
        <v>7.4538143031242662E-2</v>
      </c>
      <c r="AV277" s="34">
        <f t="shared" si="90"/>
        <v>0.14377979836321078</v>
      </c>
      <c r="AW277" s="34">
        <f t="shared" si="90"/>
        <v>0</v>
      </c>
      <c r="AX277" s="34">
        <f t="shared" si="90"/>
        <v>0</v>
      </c>
      <c r="AY277" s="34">
        <f t="shared" si="90"/>
        <v>0.97698229708077688</v>
      </c>
      <c r="AZ277" s="34">
        <f t="shared" si="90"/>
        <v>0</v>
      </c>
      <c r="BA277" s="34">
        <f t="shared" si="90"/>
        <v>0</v>
      </c>
      <c r="BB277" s="34">
        <f t="shared" si="90"/>
        <v>0</v>
      </c>
      <c r="BC277" s="34">
        <f t="shared" si="90"/>
        <v>0</v>
      </c>
      <c r="BD277" s="34">
        <f t="shared" si="90"/>
        <v>0.14790448919705612</v>
      </c>
      <c r="BE277" s="34">
        <f t="shared" si="90"/>
        <v>0</v>
      </c>
      <c r="BF277" s="34">
        <f t="shared" si="90"/>
        <v>0</v>
      </c>
      <c r="BG277" s="34">
        <f t="shared" si="90"/>
        <v>0</v>
      </c>
      <c r="BH277" s="34">
        <f t="shared" si="90"/>
        <v>0</v>
      </c>
      <c r="BI277" s="34">
        <f t="shared" si="90"/>
        <v>0</v>
      </c>
      <c r="BJ277" s="34">
        <f t="shared" si="90"/>
        <v>0</v>
      </c>
      <c r="BK277" s="34">
        <f t="shared" si="90"/>
        <v>0</v>
      </c>
      <c r="BL277" s="34">
        <f t="shared" si="91"/>
        <v>0</v>
      </c>
      <c r="BM277" s="34">
        <f t="shared" si="91"/>
        <v>0</v>
      </c>
      <c r="BN277" s="34">
        <f t="shared" si="91"/>
        <v>0</v>
      </c>
    </row>
    <row r="278" spans="1:66" x14ac:dyDescent="0.25">
      <c r="A278" s="20" t="s">
        <v>16</v>
      </c>
      <c r="B278" s="30">
        <f t="shared" si="89"/>
        <v>4</v>
      </c>
      <c r="C278" s="30">
        <v>1</v>
      </c>
      <c r="D278" s="30"/>
      <c r="E278" s="30"/>
      <c r="F278" s="30"/>
      <c r="G278" s="30">
        <v>1</v>
      </c>
      <c r="H278" s="30"/>
      <c r="I278" s="30"/>
      <c r="J278" s="30"/>
      <c r="K278" s="30"/>
      <c r="L278" s="30">
        <v>1</v>
      </c>
      <c r="M278" s="30"/>
      <c r="N278" s="30">
        <v>1</v>
      </c>
      <c r="O278" s="30"/>
      <c r="P278" s="30"/>
      <c r="Q278" s="30"/>
      <c r="R278" s="30"/>
      <c r="S278" s="30"/>
      <c r="T278" s="30"/>
      <c r="U278" s="30"/>
      <c r="W278" s="45"/>
      <c r="X278" s="37" t="s">
        <v>16</v>
      </c>
      <c r="Y278" s="42">
        <f t="shared" si="92"/>
        <v>3790155</v>
      </c>
      <c r="Z278" s="42">
        <v>677114</v>
      </c>
      <c r="AA278" s="42">
        <v>106539</v>
      </c>
      <c r="AB278" s="42">
        <v>81724</v>
      </c>
      <c r="AC278" s="42">
        <v>91382</v>
      </c>
      <c r="AD278" s="42">
        <v>184995</v>
      </c>
      <c r="AE278" s="42">
        <v>47228</v>
      </c>
      <c r="AF278" s="42">
        <v>196284</v>
      </c>
      <c r="AG278" s="42">
        <v>167109</v>
      </c>
      <c r="AH278" s="42">
        <v>605865</v>
      </c>
      <c r="AI278" s="42">
        <v>406109</v>
      </c>
      <c r="AJ278" s="42">
        <v>85868</v>
      </c>
      <c r="AK278" s="42">
        <v>212763</v>
      </c>
      <c r="AL278" s="42">
        <v>542083</v>
      </c>
      <c r="AM278" s="42">
        <v>120255</v>
      </c>
      <c r="AN278" s="42">
        <v>51892</v>
      </c>
      <c r="AO278" s="42">
        <v>175680</v>
      </c>
      <c r="AP278" s="42">
        <v>25413</v>
      </c>
      <c r="AQ278" s="42">
        <v>5968</v>
      </c>
      <c r="AR278" s="42">
        <v>5884</v>
      </c>
      <c r="AT278" s="27" t="s">
        <v>16</v>
      </c>
      <c r="AU278" s="34">
        <f t="shared" si="93"/>
        <v>0.10553658095777085</v>
      </c>
      <c r="AV278" s="34">
        <f t="shared" si="90"/>
        <v>0.14768561866982516</v>
      </c>
      <c r="AW278" s="34">
        <f t="shared" si="90"/>
        <v>0</v>
      </c>
      <c r="AX278" s="34">
        <f t="shared" si="90"/>
        <v>0</v>
      </c>
      <c r="AY278" s="34">
        <f t="shared" si="90"/>
        <v>0</v>
      </c>
      <c r="AZ278" s="34">
        <f t="shared" si="90"/>
        <v>0.54055515013919297</v>
      </c>
      <c r="BA278" s="34">
        <f t="shared" si="90"/>
        <v>0</v>
      </c>
      <c r="BB278" s="34">
        <f t="shared" si="90"/>
        <v>0</v>
      </c>
      <c r="BC278" s="34">
        <f t="shared" si="90"/>
        <v>0</v>
      </c>
      <c r="BD278" s="34">
        <f t="shared" si="90"/>
        <v>0</v>
      </c>
      <c r="BE278" s="34">
        <f t="shared" si="90"/>
        <v>0.24623931013594871</v>
      </c>
      <c r="BF278" s="34">
        <f t="shared" si="90"/>
        <v>0</v>
      </c>
      <c r="BG278" s="34">
        <f t="shared" si="90"/>
        <v>0.47000653309080997</v>
      </c>
      <c r="BH278" s="34">
        <f t="shared" si="90"/>
        <v>0</v>
      </c>
      <c r="BI278" s="34">
        <f t="shared" si="90"/>
        <v>0</v>
      </c>
      <c r="BJ278" s="34">
        <f t="shared" si="90"/>
        <v>0</v>
      </c>
      <c r="BK278" s="34">
        <f t="shared" si="90"/>
        <v>0</v>
      </c>
      <c r="BL278" s="34">
        <f t="shared" si="91"/>
        <v>0</v>
      </c>
      <c r="BM278" s="34">
        <f t="shared" si="91"/>
        <v>0</v>
      </c>
      <c r="BN278" s="34">
        <f t="shared" si="91"/>
        <v>0</v>
      </c>
    </row>
    <row r="279" spans="1:66" x14ac:dyDescent="0.25">
      <c r="A279" s="20" t="s">
        <v>17</v>
      </c>
      <c r="B279" s="30">
        <f t="shared" si="89"/>
        <v>6</v>
      </c>
      <c r="C279" s="30">
        <v>2</v>
      </c>
      <c r="D279" s="30"/>
      <c r="E279" s="30">
        <v>1</v>
      </c>
      <c r="F279" s="30"/>
      <c r="G279" s="30">
        <v>1</v>
      </c>
      <c r="H279" s="30"/>
      <c r="I279" s="30"/>
      <c r="J279" s="30"/>
      <c r="K279" s="30">
        <v>1</v>
      </c>
      <c r="L279" s="30"/>
      <c r="M279" s="30"/>
      <c r="N279" s="30"/>
      <c r="O279" s="30"/>
      <c r="P279" s="30"/>
      <c r="Q279" s="30"/>
      <c r="R279" s="30">
        <v>1</v>
      </c>
      <c r="S279" s="30"/>
      <c r="T279" s="30"/>
      <c r="U279" s="30"/>
      <c r="W279" s="45"/>
      <c r="X279" s="37" t="s">
        <v>17</v>
      </c>
      <c r="Y279" s="42">
        <f t="shared" si="92"/>
        <v>3510740</v>
      </c>
      <c r="Z279" s="42">
        <v>626025</v>
      </c>
      <c r="AA279" s="42">
        <v>101435</v>
      </c>
      <c r="AB279" s="42">
        <v>84132</v>
      </c>
      <c r="AC279" s="42">
        <v>81965</v>
      </c>
      <c r="AD279" s="42">
        <v>168148</v>
      </c>
      <c r="AE279" s="42">
        <v>45458</v>
      </c>
      <c r="AF279" s="42">
        <v>198523</v>
      </c>
      <c r="AG279" s="42">
        <v>156252</v>
      </c>
      <c r="AH279" s="42">
        <v>545202</v>
      </c>
      <c r="AI279" s="42">
        <v>371629</v>
      </c>
      <c r="AJ279" s="42">
        <v>86943</v>
      </c>
      <c r="AK279" s="42">
        <v>201363</v>
      </c>
      <c r="AL279" s="42">
        <v>482797</v>
      </c>
      <c r="AM279" s="42">
        <v>104640</v>
      </c>
      <c r="AN279" s="42">
        <v>48003</v>
      </c>
      <c r="AO279" s="42">
        <v>172504</v>
      </c>
      <c r="AP279" s="42">
        <v>24178</v>
      </c>
      <c r="AQ279" s="42">
        <v>6044</v>
      </c>
      <c r="AR279" s="42">
        <v>5499</v>
      </c>
      <c r="AT279" s="27" t="s">
        <v>17</v>
      </c>
      <c r="AU279" s="34">
        <f t="shared" si="93"/>
        <v>0.17090413986794806</v>
      </c>
      <c r="AV279" s="34">
        <f t="shared" si="90"/>
        <v>0.31947605926280898</v>
      </c>
      <c r="AW279" s="34">
        <f t="shared" si="90"/>
        <v>0</v>
      </c>
      <c r="AX279" s="34">
        <f t="shared" si="90"/>
        <v>1.1886083773118432</v>
      </c>
      <c r="AY279" s="34">
        <f t="shared" si="90"/>
        <v>0</v>
      </c>
      <c r="AZ279" s="34">
        <f t="shared" si="90"/>
        <v>0.59471418036491663</v>
      </c>
      <c r="BA279" s="34">
        <f t="shared" si="90"/>
        <v>0</v>
      </c>
      <c r="BB279" s="34">
        <f t="shared" si="90"/>
        <v>0</v>
      </c>
      <c r="BC279" s="34">
        <f t="shared" si="90"/>
        <v>0</v>
      </c>
      <c r="BD279" s="34">
        <f t="shared" si="90"/>
        <v>0.18341825598585479</v>
      </c>
      <c r="BE279" s="34">
        <f t="shared" si="90"/>
        <v>0</v>
      </c>
      <c r="BF279" s="34">
        <f t="shared" si="90"/>
        <v>0</v>
      </c>
      <c r="BG279" s="34">
        <f t="shared" si="90"/>
        <v>0</v>
      </c>
      <c r="BH279" s="34">
        <f t="shared" si="90"/>
        <v>0</v>
      </c>
      <c r="BI279" s="34">
        <f t="shared" si="90"/>
        <v>0</v>
      </c>
      <c r="BJ279" s="34">
        <f t="shared" si="90"/>
        <v>0</v>
      </c>
      <c r="BK279" s="34">
        <f t="shared" si="90"/>
        <v>0.57969670268515516</v>
      </c>
      <c r="BL279" s="34">
        <f t="shared" si="91"/>
        <v>0</v>
      </c>
      <c r="BM279" s="34">
        <f t="shared" si="91"/>
        <v>0</v>
      </c>
      <c r="BN279" s="34">
        <f t="shared" si="91"/>
        <v>0</v>
      </c>
    </row>
    <row r="280" spans="1:66" x14ac:dyDescent="0.25">
      <c r="A280" s="20" t="s">
        <v>18</v>
      </c>
      <c r="B280" s="30">
        <f t="shared" si="89"/>
        <v>6</v>
      </c>
      <c r="C280" s="30"/>
      <c r="D280" s="30"/>
      <c r="E280" s="30"/>
      <c r="F280" s="30">
        <v>1</v>
      </c>
      <c r="G280" s="30"/>
      <c r="H280" s="30">
        <v>2</v>
      </c>
      <c r="I280" s="30"/>
      <c r="J280" s="30">
        <v>1</v>
      </c>
      <c r="K280" s="30">
        <v>1</v>
      </c>
      <c r="L280" s="30"/>
      <c r="M280" s="30"/>
      <c r="N280" s="30"/>
      <c r="O280" s="30"/>
      <c r="P280" s="30"/>
      <c r="Q280" s="30"/>
      <c r="R280" s="30">
        <v>1</v>
      </c>
      <c r="S280" s="30"/>
      <c r="T280" s="30"/>
      <c r="U280" s="30"/>
      <c r="W280" s="45"/>
      <c r="X280" s="37" t="s">
        <v>18</v>
      </c>
      <c r="Y280" s="42">
        <f t="shared" si="92"/>
        <v>3102218</v>
      </c>
      <c r="Z280" s="42">
        <v>538419</v>
      </c>
      <c r="AA280" s="42">
        <v>91872</v>
      </c>
      <c r="AB280" s="42">
        <v>84696</v>
      </c>
      <c r="AC280" s="42">
        <v>70426</v>
      </c>
      <c r="AD280" s="42">
        <v>135334</v>
      </c>
      <c r="AE280" s="42">
        <v>44275</v>
      </c>
      <c r="AF280" s="42">
        <v>184827</v>
      </c>
      <c r="AG280" s="42">
        <v>132491</v>
      </c>
      <c r="AH280" s="42">
        <v>485393</v>
      </c>
      <c r="AI280" s="42">
        <v>328223</v>
      </c>
      <c r="AJ280" s="42">
        <v>74587</v>
      </c>
      <c r="AK280" s="42">
        <v>191907</v>
      </c>
      <c r="AL280" s="42">
        <v>415842</v>
      </c>
      <c r="AM280" s="42">
        <v>87572</v>
      </c>
      <c r="AN280" s="42">
        <v>42570</v>
      </c>
      <c r="AO280" s="42">
        <v>161232</v>
      </c>
      <c r="AP280" s="42">
        <v>22166</v>
      </c>
      <c r="AQ280" s="42">
        <v>5259</v>
      </c>
      <c r="AR280" s="42">
        <v>5127</v>
      </c>
      <c r="AT280" s="27" t="s">
        <v>18</v>
      </c>
      <c r="AU280" s="34">
        <f t="shared" si="93"/>
        <v>0.19341000535745714</v>
      </c>
      <c r="AV280" s="34">
        <f t="shared" si="90"/>
        <v>0</v>
      </c>
      <c r="AW280" s="34">
        <f t="shared" si="90"/>
        <v>0</v>
      </c>
      <c r="AX280" s="34">
        <f t="shared" si="90"/>
        <v>0</v>
      </c>
      <c r="AY280" s="34">
        <f t="shared" si="90"/>
        <v>1.4199301394371397</v>
      </c>
      <c r="AZ280" s="34">
        <f t="shared" si="90"/>
        <v>0</v>
      </c>
      <c r="BA280" s="34">
        <f t="shared" si="90"/>
        <v>4.5172219085262562</v>
      </c>
      <c r="BB280" s="34">
        <f t="shared" si="90"/>
        <v>0</v>
      </c>
      <c r="BC280" s="34">
        <f t="shared" si="90"/>
        <v>0.75476824840932588</v>
      </c>
      <c r="BD280" s="34">
        <f t="shared" si="90"/>
        <v>0.20601862820436223</v>
      </c>
      <c r="BE280" s="34">
        <f t="shared" si="90"/>
        <v>0</v>
      </c>
      <c r="BF280" s="34">
        <f t="shared" si="90"/>
        <v>0</v>
      </c>
      <c r="BG280" s="34">
        <f t="shared" si="90"/>
        <v>0</v>
      </c>
      <c r="BH280" s="34">
        <f t="shared" si="90"/>
        <v>0</v>
      </c>
      <c r="BI280" s="34">
        <f t="shared" si="90"/>
        <v>0</v>
      </c>
      <c r="BJ280" s="34">
        <f t="shared" si="90"/>
        <v>0</v>
      </c>
      <c r="BK280" s="34">
        <f t="shared" si="90"/>
        <v>0.62022427309715189</v>
      </c>
      <c r="BL280" s="34">
        <f t="shared" si="91"/>
        <v>0</v>
      </c>
      <c r="BM280" s="34">
        <f t="shared" si="91"/>
        <v>0</v>
      </c>
      <c r="BN280" s="34">
        <f t="shared" si="91"/>
        <v>0</v>
      </c>
    </row>
    <row r="281" spans="1:66" x14ac:dyDescent="0.25">
      <c r="A281" s="20" t="s">
        <v>19</v>
      </c>
      <c r="B281" s="30">
        <f t="shared" si="89"/>
        <v>7</v>
      </c>
      <c r="C281" s="30">
        <v>1</v>
      </c>
      <c r="D281" s="30">
        <v>1</v>
      </c>
      <c r="E281" s="30"/>
      <c r="F281" s="30">
        <v>1</v>
      </c>
      <c r="G281" s="30"/>
      <c r="H281" s="30"/>
      <c r="I281" s="30"/>
      <c r="J281" s="30"/>
      <c r="K281" s="30"/>
      <c r="L281" s="30">
        <v>1</v>
      </c>
      <c r="M281" s="30"/>
      <c r="N281" s="30"/>
      <c r="O281" s="30">
        <v>1</v>
      </c>
      <c r="P281" s="30"/>
      <c r="Q281" s="30"/>
      <c r="R281" s="30">
        <v>2</v>
      </c>
      <c r="S281" s="30"/>
      <c r="T281" s="30"/>
      <c r="U281" s="30"/>
      <c r="W281" s="45"/>
      <c r="X281" s="37" t="s">
        <v>19</v>
      </c>
      <c r="Y281" s="42">
        <f t="shared" si="92"/>
        <v>2612063</v>
      </c>
      <c r="Z281" s="42">
        <v>436915</v>
      </c>
      <c r="AA281" s="42">
        <v>77333</v>
      </c>
      <c r="AB281" s="42">
        <v>75338</v>
      </c>
      <c r="AC281" s="42">
        <v>60320</v>
      </c>
      <c r="AD281" s="42">
        <v>114328</v>
      </c>
      <c r="AE281" s="42">
        <v>37853</v>
      </c>
      <c r="AF281" s="42">
        <v>155000</v>
      </c>
      <c r="AG281" s="42">
        <v>102909</v>
      </c>
      <c r="AH281" s="42">
        <v>420911</v>
      </c>
      <c r="AI281" s="42">
        <v>280451</v>
      </c>
      <c r="AJ281" s="42">
        <v>59373</v>
      </c>
      <c r="AK281" s="42">
        <v>171969</v>
      </c>
      <c r="AL281" s="42">
        <v>347100</v>
      </c>
      <c r="AM281" s="42">
        <v>70431</v>
      </c>
      <c r="AN281" s="42">
        <v>36324</v>
      </c>
      <c r="AO281" s="42">
        <v>139710</v>
      </c>
      <c r="AP281" s="42">
        <v>18093</v>
      </c>
      <c r="AQ281" s="42">
        <v>4055</v>
      </c>
      <c r="AR281" s="42">
        <v>3650</v>
      </c>
      <c r="AT281" s="27" t="s">
        <v>19</v>
      </c>
      <c r="AU281" s="34">
        <f t="shared" si="93"/>
        <v>0.26798741071712284</v>
      </c>
      <c r="AV281" s="34">
        <f t="shared" si="90"/>
        <v>0.22887747044619663</v>
      </c>
      <c r="AW281" s="34">
        <f t="shared" si="90"/>
        <v>1.2931090220216466</v>
      </c>
      <c r="AX281" s="34">
        <f t="shared" si="90"/>
        <v>0</v>
      </c>
      <c r="AY281" s="34">
        <f t="shared" si="90"/>
        <v>1.6578249336870026</v>
      </c>
      <c r="AZ281" s="34">
        <f t="shared" si="90"/>
        <v>0</v>
      </c>
      <c r="BA281" s="34">
        <f t="shared" si="90"/>
        <v>0</v>
      </c>
      <c r="BB281" s="34">
        <f t="shared" si="90"/>
        <v>0</v>
      </c>
      <c r="BC281" s="34">
        <f t="shared" si="90"/>
        <v>0</v>
      </c>
      <c r="BD281" s="34">
        <f t="shared" si="90"/>
        <v>0</v>
      </c>
      <c r="BE281" s="34">
        <f t="shared" si="90"/>
        <v>0.35656852712238502</v>
      </c>
      <c r="BF281" s="34">
        <f t="shared" si="90"/>
        <v>0</v>
      </c>
      <c r="BG281" s="34">
        <f t="shared" si="90"/>
        <v>0</v>
      </c>
      <c r="BH281" s="34">
        <f t="shared" si="90"/>
        <v>0.28810141169691733</v>
      </c>
      <c r="BI281" s="34">
        <f t="shared" si="90"/>
        <v>0</v>
      </c>
      <c r="BJ281" s="34">
        <f t="shared" si="90"/>
        <v>0</v>
      </c>
      <c r="BK281" s="34">
        <f t="shared" si="90"/>
        <v>1.431536754706177</v>
      </c>
      <c r="BL281" s="34">
        <f t="shared" si="91"/>
        <v>0</v>
      </c>
      <c r="BM281" s="34">
        <f t="shared" si="91"/>
        <v>0</v>
      </c>
      <c r="BN281" s="34">
        <f t="shared" si="91"/>
        <v>0</v>
      </c>
    </row>
    <row r="282" spans="1:66" x14ac:dyDescent="0.25">
      <c r="A282" s="20" t="s">
        <v>20</v>
      </c>
      <c r="B282" s="30">
        <f t="shared" si="89"/>
        <v>4</v>
      </c>
      <c r="C282" s="30"/>
      <c r="D282" s="30"/>
      <c r="E282" s="30">
        <v>1</v>
      </c>
      <c r="F282" s="30"/>
      <c r="G282" s="30"/>
      <c r="H282" s="30"/>
      <c r="I282" s="30">
        <v>1</v>
      </c>
      <c r="J282" s="30"/>
      <c r="K282" s="30"/>
      <c r="L282" s="30">
        <v>1</v>
      </c>
      <c r="M282" s="30"/>
      <c r="N282" s="30"/>
      <c r="O282" s="30">
        <v>1</v>
      </c>
      <c r="P282" s="30"/>
      <c r="Q282" s="30"/>
      <c r="R282" s="30"/>
      <c r="S282" s="30"/>
      <c r="T282" s="30"/>
      <c r="U282" s="30"/>
      <c r="W282" s="45"/>
      <c r="X282" s="37" t="s">
        <v>20</v>
      </c>
      <c r="Y282" s="42">
        <f t="shared" si="92"/>
        <v>2442525</v>
      </c>
      <c r="Z282" s="42">
        <v>401676</v>
      </c>
      <c r="AA282" s="42">
        <v>72564</v>
      </c>
      <c r="AB282" s="42">
        <v>70770</v>
      </c>
      <c r="AC282" s="42">
        <v>54697</v>
      </c>
      <c r="AD282" s="42">
        <v>99490</v>
      </c>
      <c r="AE282" s="42">
        <v>34196</v>
      </c>
      <c r="AF282" s="42">
        <v>144765</v>
      </c>
      <c r="AG282" s="42">
        <v>94249</v>
      </c>
      <c r="AH282" s="42">
        <v>396080</v>
      </c>
      <c r="AI282" s="42">
        <v>269341</v>
      </c>
      <c r="AJ282" s="42">
        <v>54258</v>
      </c>
      <c r="AK282" s="42">
        <v>171218</v>
      </c>
      <c r="AL282" s="42">
        <v>323755</v>
      </c>
      <c r="AM282" s="42">
        <v>64744</v>
      </c>
      <c r="AN282" s="42">
        <v>34285</v>
      </c>
      <c r="AO282" s="42">
        <v>133894</v>
      </c>
      <c r="AP282" s="42">
        <v>16737</v>
      </c>
      <c r="AQ282" s="42">
        <v>3181</v>
      </c>
      <c r="AR282" s="42">
        <v>2625</v>
      </c>
      <c r="AT282" s="27" t="s">
        <v>20</v>
      </c>
      <c r="AU282" s="34">
        <f t="shared" si="93"/>
        <v>0.16376495634640381</v>
      </c>
      <c r="AV282" s="34">
        <f t="shared" si="90"/>
        <v>0</v>
      </c>
      <c r="AW282" s="34">
        <f t="shared" si="90"/>
        <v>0</v>
      </c>
      <c r="AX282" s="34">
        <f t="shared" si="90"/>
        <v>1.4130281192595733</v>
      </c>
      <c r="AY282" s="34">
        <f t="shared" si="90"/>
        <v>0</v>
      </c>
      <c r="AZ282" s="34">
        <f t="shared" si="90"/>
        <v>0</v>
      </c>
      <c r="BA282" s="34">
        <f t="shared" si="90"/>
        <v>0</v>
      </c>
      <c r="BB282" s="34">
        <f t="shared" si="90"/>
        <v>0.69077470383034578</v>
      </c>
      <c r="BC282" s="34">
        <f t="shared" si="90"/>
        <v>0</v>
      </c>
      <c r="BD282" s="34">
        <f t="shared" si="90"/>
        <v>0</v>
      </c>
      <c r="BE282" s="34">
        <f t="shared" si="90"/>
        <v>0.37127656019692507</v>
      </c>
      <c r="BF282" s="34">
        <f t="shared" si="90"/>
        <v>0</v>
      </c>
      <c r="BG282" s="34">
        <f t="shared" si="90"/>
        <v>0</v>
      </c>
      <c r="BH282" s="34">
        <f t="shared" si="90"/>
        <v>0.30887553860172046</v>
      </c>
      <c r="BI282" s="34">
        <f t="shared" si="90"/>
        <v>0</v>
      </c>
      <c r="BJ282" s="34">
        <f t="shared" si="90"/>
        <v>0</v>
      </c>
      <c r="BK282" s="34">
        <f t="shared" si="90"/>
        <v>0</v>
      </c>
      <c r="BL282" s="34">
        <f t="shared" si="91"/>
        <v>0</v>
      </c>
      <c r="BM282" s="34">
        <f t="shared" si="91"/>
        <v>0</v>
      </c>
      <c r="BN282" s="34">
        <f t="shared" si="91"/>
        <v>0</v>
      </c>
    </row>
    <row r="283" spans="1:66" x14ac:dyDescent="0.25">
      <c r="A283" s="20" t="s">
        <v>21</v>
      </c>
      <c r="B283" s="30">
        <f t="shared" si="89"/>
        <v>3</v>
      </c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>
        <v>2</v>
      </c>
      <c r="N283" s="30"/>
      <c r="O283" s="30"/>
      <c r="P283" s="30"/>
      <c r="Q283" s="30"/>
      <c r="R283" s="30">
        <v>1</v>
      </c>
      <c r="S283" s="30"/>
      <c r="T283" s="30"/>
      <c r="U283" s="30"/>
      <c r="W283" s="45"/>
      <c r="X283" s="37" t="s">
        <v>21</v>
      </c>
      <c r="Y283" s="42">
        <f t="shared" si="92"/>
        <v>2088788</v>
      </c>
      <c r="Z283" s="42">
        <v>349120</v>
      </c>
      <c r="AA283" s="42">
        <v>62813</v>
      </c>
      <c r="AB283" s="42">
        <v>55466</v>
      </c>
      <c r="AC283" s="42">
        <v>44291</v>
      </c>
      <c r="AD283" s="42">
        <v>86221</v>
      </c>
      <c r="AE283" s="42">
        <v>26339</v>
      </c>
      <c r="AF283" s="42">
        <v>130918</v>
      </c>
      <c r="AG283" s="42">
        <v>84920</v>
      </c>
      <c r="AH283" s="42">
        <v>330115</v>
      </c>
      <c r="AI283" s="42">
        <v>236241</v>
      </c>
      <c r="AJ283" s="42">
        <v>50115</v>
      </c>
      <c r="AK283" s="42">
        <v>153216</v>
      </c>
      <c r="AL283" s="42">
        <v>266115</v>
      </c>
      <c r="AM283" s="42">
        <v>54252</v>
      </c>
      <c r="AN283" s="42">
        <v>28763</v>
      </c>
      <c r="AO283" s="42">
        <v>110374</v>
      </c>
      <c r="AP283" s="42">
        <v>14549</v>
      </c>
      <c r="AQ283" s="42">
        <v>2695</v>
      </c>
      <c r="AR283" s="42">
        <v>2265</v>
      </c>
      <c r="AT283" s="27" t="s">
        <v>21</v>
      </c>
      <c r="AU283" s="34">
        <f t="shared" si="93"/>
        <v>0.14362395800818464</v>
      </c>
      <c r="AV283" s="34">
        <f t="shared" si="90"/>
        <v>0</v>
      </c>
      <c r="AW283" s="34">
        <f t="shared" si="90"/>
        <v>0</v>
      </c>
      <c r="AX283" s="34">
        <f t="shared" si="90"/>
        <v>0</v>
      </c>
      <c r="AY283" s="34">
        <f t="shared" si="90"/>
        <v>0</v>
      </c>
      <c r="AZ283" s="34">
        <f t="shared" si="90"/>
        <v>0</v>
      </c>
      <c r="BA283" s="34">
        <f t="shared" si="90"/>
        <v>0</v>
      </c>
      <c r="BB283" s="34">
        <f t="shared" si="90"/>
        <v>0</v>
      </c>
      <c r="BC283" s="34">
        <f t="shared" si="90"/>
        <v>0</v>
      </c>
      <c r="BD283" s="34">
        <f t="shared" si="90"/>
        <v>0</v>
      </c>
      <c r="BE283" s="34">
        <f t="shared" si="90"/>
        <v>0</v>
      </c>
      <c r="BF283" s="34">
        <f t="shared" si="90"/>
        <v>3.9908211114436796</v>
      </c>
      <c r="BG283" s="34">
        <f t="shared" si="90"/>
        <v>0</v>
      </c>
      <c r="BH283" s="34">
        <f t="shared" si="90"/>
        <v>0</v>
      </c>
      <c r="BI283" s="34">
        <f t="shared" si="90"/>
        <v>0</v>
      </c>
      <c r="BJ283" s="34">
        <f t="shared" si="90"/>
        <v>0</v>
      </c>
      <c r="BK283" s="34">
        <f t="shared" si="90"/>
        <v>0.90601047348107344</v>
      </c>
      <c r="BL283" s="34">
        <f t="shared" si="91"/>
        <v>0</v>
      </c>
      <c r="BM283" s="34">
        <f t="shared" si="91"/>
        <v>0</v>
      </c>
      <c r="BN283" s="34">
        <f t="shared" si="91"/>
        <v>0</v>
      </c>
    </row>
    <row r="284" spans="1:66" x14ac:dyDescent="0.25">
      <c r="A284" s="20" t="s">
        <v>22</v>
      </c>
      <c r="B284" s="30">
        <f t="shared" si="89"/>
        <v>7</v>
      </c>
      <c r="C284" s="30">
        <v>1</v>
      </c>
      <c r="D284" s="30"/>
      <c r="E284" s="30"/>
      <c r="F284" s="30">
        <v>1</v>
      </c>
      <c r="G284" s="30"/>
      <c r="H284" s="30"/>
      <c r="I284" s="30"/>
      <c r="J284" s="30"/>
      <c r="K284" s="30">
        <v>1</v>
      </c>
      <c r="L284" s="30"/>
      <c r="M284" s="30"/>
      <c r="N284" s="30">
        <v>4</v>
      </c>
      <c r="O284" s="30"/>
      <c r="P284" s="30"/>
      <c r="Q284" s="30"/>
      <c r="R284" s="30"/>
      <c r="S284" s="30"/>
      <c r="T284" s="30"/>
      <c r="U284" s="30"/>
      <c r="W284" s="45"/>
      <c r="X284" s="37" t="s">
        <v>22</v>
      </c>
      <c r="Y284" s="42">
        <f t="shared" si="92"/>
        <v>1752949</v>
      </c>
      <c r="Z284" s="42">
        <v>294998</v>
      </c>
      <c r="AA284" s="42">
        <v>53958</v>
      </c>
      <c r="AB284" s="42">
        <v>48674</v>
      </c>
      <c r="AC284" s="42">
        <v>34162</v>
      </c>
      <c r="AD284" s="42">
        <v>67354</v>
      </c>
      <c r="AE284" s="42">
        <v>22608</v>
      </c>
      <c r="AF284" s="42">
        <v>117011</v>
      </c>
      <c r="AG284" s="42">
        <v>79006</v>
      </c>
      <c r="AH284" s="42">
        <v>268870</v>
      </c>
      <c r="AI284" s="42">
        <v>196842</v>
      </c>
      <c r="AJ284" s="42">
        <v>46826</v>
      </c>
      <c r="AK284" s="42">
        <v>132693</v>
      </c>
      <c r="AL284" s="42">
        <v>211268</v>
      </c>
      <c r="AM284" s="42">
        <v>48115</v>
      </c>
      <c r="AN284" s="42">
        <v>23081</v>
      </c>
      <c r="AO284" s="42">
        <v>91317</v>
      </c>
      <c r="AP284" s="42">
        <v>11788</v>
      </c>
      <c r="AQ284" s="42">
        <v>2331</v>
      </c>
      <c r="AR284" s="42">
        <v>2047</v>
      </c>
      <c r="AT284" s="27" t="s">
        <v>22</v>
      </c>
      <c r="AU284" s="34">
        <f t="shared" si="93"/>
        <v>0.39932707682881818</v>
      </c>
      <c r="AV284" s="34">
        <f t="shared" si="90"/>
        <v>0.33898534905321392</v>
      </c>
      <c r="AW284" s="34">
        <f t="shared" si="90"/>
        <v>0</v>
      </c>
      <c r="AX284" s="34">
        <f t="shared" si="90"/>
        <v>0</v>
      </c>
      <c r="AY284" s="34">
        <f t="shared" si="90"/>
        <v>2.9272290849481881</v>
      </c>
      <c r="AZ284" s="34">
        <f t="shared" si="90"/>
        <v>0</v>
      </c>
      <c r="BA284" s="34">
        <f t="shared" si="90"/>
        <v>0</v>
      </c>
      <c r="BB284" s="34">
        <f t="shared" si="90"/>
        <v>0</v>
      </c>
      <c r="BC284" s="34">
        <f t="shared" si="90"/>
        <v>0</v>
      </c>
      <c r="BD284" s="34">
        <f t="shared" si="90"/>
        <v>0.37192695354632349</v>
      </c>
      <c r="BE284" s="34">
        <f t="shared" si="90"/>
        <v>0</v>
      </c>
      <c r="BF284" s="34">
        <f t="shared" si="90"/>
        <v>0</v>
      </c>
      <c r="BG284" s="34">
        <f t="shared" si="90"/>
        <v>3.0144770259169662</v>
      </c>
      <c r="BH284" s="34">
        <f t="shared" si="90"/>
        <v>0</v>
      </c>
      <c r="BI284" s="34">
        <f t="shared" si="90"/>
        <v>0</v>
      </c>
      <c r="BJ284" s="34">
        <f t="shared" si="90"/>
        <v>0</v>
      </c>
      <c r="BK284" s="34">
        <f>R284*100000/AO284</f>
        <v>0</v>
      </c>
      <c r="BL284" s="34">
        <f t="shared" si="91"/>
        <v>0</v>
      </c>
      <c r="BM284" s="34">
        <f t="shared" si="91"/>
        <v>0</v>
      </c>
      <c r="BN284" s="34">
        <f t="shared" si="91"/>
        <v>0</v>
      </c>
    </row>
    <row r="285" spans="1:66" x14ac:dyDescent="0.25">
      <c r="A285" s="20" t="s">
        <v>48</v>
      </c>
      <c r="B285" s="30">
        <f t="shared" si="89"/>
        <v>9</v>
      </c>
      <c r="C285" s="30">
        <v>2</v>
      </c>
      <c r="D285" s="30"/>
      <c r="E285" s="30"/>
      <c r="F285" s="30"/>
      <c r="G285" s="30"/>
      <c r="H285" s="30"/>
      <c r="I285" s="30"/>
      <c r="J285" s="30"/>
      <c r="K285" s="30">
        <v>4</v>
      </c>
      <c r="L285" s="30"/>
      <c r="M285" s="30"/>
      <c r="N285" s="30">
        <v>1</v>
      </c>
      <c r="O285" s="30">
        <v>1</v>
      </c>
      <c r="P285" s="30"/>
      <c r="Q285" s="30">
        <v>1</v>
      </c>
      <c r="R285" s="30"/>
      <c r="S285" s="30"/>
      <c r="T285" s="30"/>
      <c r="U285" s="30"/>
      <c r="W285" s="45"/>
      <c r="X285" s="37" t="s">
        <v>48</v>
      </c>
      <c r="Y285" s="42">
        <f t="shared" si="92"/>
        <v>1739132</v>
      </c>
      <c r="Z285" s="42">
        <v>276928</v>
      </c>
      <c r="AA285" s="42">
        <v>60355</v>
      </c>
      <c r="AB285" s="42">
        <v>55676</v>
      </c>
      <c r="AC285" s="42">
        <v>30851</v>
      </c>
      <c r="AD285" s="42">
        <v>59070</v>
      </c>
      <c r="AE285" s="42">
        <v>24746</v>
      </c>
      <c r="AF285" s="42">
        <v>129775</v>
      </c>
      <c r="AG285" s="42">
        <v>84207</v>
      </c>
      <c r="AH285" s="42">
        <v>269352</v>
      </c>
      <c r="AI285" s="42">
        <v>177134</v>
      </c>
      <c r="AJ285" s="42">
        <v>50133</v>
      </c>
      <c r="AK285" s="42">
        <v>141193</v>
      </c>
      <c r="AL285" s="42">
        <v>200390</v>
      </c>
      <c r="AM285" s="42">
        <v>44448</v>
      </c>
      <c r="AN285" s="42">
        <v>23615</v>
      </c>
      <c r="AO285" s="42">
        <v>94595</v>
      </c>
      <c r="AP285" s="42">
        <v>13182</v>
      </c>
      <c r="AQ285" s="42">
        <v>1884</v>
      </c>
      <c r="AR285" s="42">
        <v>1598</v>
      </c>
      <c r="AT285" s="27" t="s">
        <v>48</v>
      </c>
      <c r="AU285" s="34">
        <f t="shared" si="93"/>
        <v>0.51749953425041917</v>
      </c>
      <c r="AV285" s="34">
        <f t="shared" ref="AV285:BJ288" si="94">C285*100000/Z285</f>
        <v>0.72220938294430326</v>
      </c>
      <c r="AW285" s="34">
        <f t="shared" si="94"/>
        <v>0</v>
      </c>
      <c r="AX285" s="34">
        <f t="shared" si="94"/>
        <v>0</v>
      </c>
      <c r="AY285" s="34">
        <f t="shared" si="94"/>
        <v>0</v>
      </c>
      <c r="AZ285" s="34">
        <f t="shared" si="94"/>
        <v>0</v>
      </c>
      <c r="BA285" s="34">
        <f t="shared" si="94"/>
        <v>0</v>
      </c>
      <c r="BB285" s="34">
        <f t="shared" si="94"/>
        <v>0</v>
      </c>
      <c r="BC285" s="34">
        <f t="shared" si="94"/>
        <v>0</v>
      </c>
      <c r="BD285" s="34">
        <f t="shared" si="94"/>
        <v>1.4850455908996407</v>
      </c>
      <c r="BE285" s="34">
        <f t="shared" si="94"/>
        <v>0</v>
      </c>
      <c r="BF285" s="34">
        <f t="shared" si="94"/>
        <v>0</v>
      </c>
      <c r="BG285" s="34">
        <f t="shared" si="94"/>
        <v>0.70825040901461123</v>
      </c>
      <c r="BH285" s="34">
        <f t="shared" si="94"/>
        <v>0.49902689754977791</v>
      </c>
      <c r="BI285" s="34">
        <f t="shared" si="94"/>
        <v>0</v>
      </c>
      <c r="BJ285" s="34">
        <f t="shared" si="94"/>
        <v>4.2345966546686427</v>
      </c>
      <c r="BK285" s="34">
        <f>R285*100000/AO285</f>
        <v>0</v>
      </c>
      <c r="BL285" s="34">
        <f t="shared" ref="BL285:BN288" si="95">S285*100000/AP285</f>
        <v>0</v>
      </c>
      <c r="BM285" s="34">
        <f t="shared" si="95"/>
        <v>0</v>
      </c>
      <c r="BN285" s="34">
        <f t="shared" si="95"/>
        <v>0</v>
      </c>
    </row>
    <row r="286" spans="1:66" x14ac:dyDescent="0.25">
      <c r="A286" s="20" t="s">
        <v>49</v>
      </c>
      <c r="B286" s="30">
        <f t="shared" si="89"/>
        <v>4</v>
      </c>
      <c r="C286" s="30"/>
      <c r="D286" s="30"/>
      <c r="E286" s="30"/>
      <c r="F286" s="30"/>
      <c r="G286" s="30"/>
      <c r="H286" s="30"/>
      <c r="I286" s="30">
        <v>1</v>
      </c>
      <c r="J286" s="30">
        <v>1</v>
      </c>
      <c r="K286" s="30"/>
      <c r="L286" s="30"/>
      <c r="M286" s="30"/>
      <c r="N286" s="30"/>
      <c r="O286" s="30"/>
      <c r="P286" s="30"/>
      <c r="Q286" s="30"/>
      <c r="R286" s="30">
        <v>2</v>
      </c>
      <c r="S286" s="30"/>
      <c r="T286" s="30"/>
      <c r="U286" s="30"/>
      <c r="W286" s="45"/>
      <c r="X286" s="37" t="s">
        <v>49</v>
      </c>
      <c r="Y286" s="42">
        <f t="shared" si="92"/>
        <v>1265882</v>
      </c>
      <c r="Z286" s="42">
        <v>186826</v>
      </c>
      <c r="AA286" s="42">
        <v>47069</v>
      </c>
      <c r="AB286" s="42">
        <v>42721</v>
      </c>
      <c r="AC286" s="42">
        <v>22173</v>
      </c>
      <c r="AD286" s="42">
        <v>35547</v>
      </c>
      <c r="AE286" s="42">
        <v>19250</v>
      </c>
      <c r="AF286" s="42">
        <v>103728</v>
      </c>
      <c r="AG286" s="42">
        <v>66387</v>
      </c>
      <c r="AH286" s="42">
        <v>201094</v>
      </c>
      <c r="AI286" s="42">
        <v>126165</v>
      </c>
      <c r="AJ286" s="42">
        <v>35478</v>
      </c>
      <c r="AK286" s="42">
        <v>100411</v>
      </c>
      <c r="AL286" s="42">
        <v>147110</v>
      </c>
      <c r="AM286" s="42">
        <v>31875</v>
      </c>
      <c r="AN286" s="42">
        <v>18592</v>
      </c>
      <c r="AO286" s="42">
        <v>68992</v>
      </c>
      <c r="AP286" s="42">
        <v>10112</v>
      </c>
      <c r="AQ286" s="42">
        <v>1191</v>
      </c>
      <c r="AR286" s="42">
        <v>1161</v>
      </c>
      <c r="AT286" s="27" t="s">
        <v>49</v>
      </c>
      <c r="AU286" s="34">
        <f t="shared" si="93"/>
        <v>0.31598521821149206</v>
      </c>
      <c r="AV286" s="34">
        <f t="shared" si="94"/>
        <v>0</v>
      </c>
      <c r="AW286" s="34">
        <f t="shared" si="94"/>
        <v>0</v>
      </c>
      <c r="AX286" s="34">
        <f t="shared" si="94"/>
        <v>0</v>
      </c>
      <c r="AY286" s="34">
        <f t="shared" si="94"/>
        <v>0</v>
      </c>
      <c r="AZ286" s="34">
        <f t="shared" si="94"/>
        <v>0</v>
      </c>
      <c r="BA286" s="34">
        <f t="shared" si="94"/>
        <v>0</v>
      </c>
      <c r="BB286" s="34">
        <f t="shared" si="94"/>
        <v>0.96405984883541573</v>
      </c>
      <c r="BC286" s="34">
        <f t="shared" si="94"/>
        <v>1.506319008239565</v>
      </c>
      <c r="BD286" s="34">
        <f t="shared" si="94"/>
        <v>0</v>
      </c>
      <c r="BE286" s="34">
        <f t="shared" si="94"/>
        <v>0</v>
      </c>
      <c r="BF286" s="34">
        <f t="shared" si="94"/>
        <v>0</v>
      </c>
      <c r="BG286" s="34">
        <f t="shared" si="94"/>
        <v>0</v>
      </c>
      <c r="BH286" s="34">
        <f t="shared" si="94"/>
        <v>0</v>
      </c>
      <c r="BI286" s="34">
        <f t="shared" si="94"/>
        <v>0</v>
      </c>
      <c r="BJ286" s="34">
        <f t="shared" si="94"/>
        <v>0</v>
      </c>
      <c r="BK286" s="34">
        <f>R286*100000/AO286</f>
        <v>2.8988868274582562</v>
      </c>
      <c r="BL286" s="34">
        <f t="shared" si="95"/>
        <v>0</v>
      </c>
      <c r="BM286" s="34">
        <f t="shared" si="95"/>
        <v>0</v>
      </c>
      <c r="BN286" s="34">
        <f t="shared" si="95"/>
        <v>0</v>
      </c>
    </row>
    <row r="287" spans="1:66" x14ac:dyDescent="0.25">
      <c r="A287" s="20" t="s">
        <v>50</v>
      </c>
      <c r="B287" s="30">
        <f t="shared" si="89"/>
        <v>5</v>
      </c>
      <c r="C287" s="30"/>
      <c r="D287" s="30"/>
      <c r="E287" s="30"/>
      <c r="F287" s="30"/>
      <c r="G287" s="30"/>
      <c r="H287" s="30"/>
      <c r="I287" s="30">
        <v>2</v>
      </c>
      <c r="J287" s="30">
        <v>1</v>
      </c>
      <c r="K287" s="30"/>
      <c r="L287" s="30"/>
      <c r="M287" s="30"/>
      <c r="N287" s="30"/>
      <c r="O287" s="30"/>
      <c r="P287" s="30"/>
      <c r="Q287" s="30"/>
      <c r="R287" s="30">
        <v>2</v>
      </c>
      <c r="S287" s="30"/>
      <c r="T287" s="30"/>
      <c r="U287" s="30"/>
      <c r="W287" s="45"/>
      <c r="X287" s="37" t="s">
        <v>50</v>
      </c>
      <c r="Y287" s="42">
        <f t="shared" si="92"/>
        <v>1046031</v>
      </c>
      <c r="Z287" s="42">
        <v>135561</v>
      </c>
      <c r="AA287" s="42">
        <v>41829</v>
      </c>
      <c r="AB287" s="42">
        <v>35968</v>
      </c>
      <c r="AC287" s="42">
        <v>19351</v>
      </c>
      <c r="AD287" s="42">
        <v>26866</v>
      </c>
      <c r="AE287" s="42">
        <v>16793</v>
      </c>
      <c r="AF287" s="42">
        <v>96048</v>
      </c>
      <c r="AG287" s="42">
        <v>53635</v>
      </c>
      <c r="AH287" s="42">
        <v>172205</v>
      </c>
      <c r="AI287" s="42">
        <v>96950</v>
      </c>
      <c r="AJ287" s="42">
        <v>27526</v>
      </c>
      <c r="AK287" s="42">
        <v>90399</v>
      </c>
      <c r="AL287" s="42">
        <v>126718</v>
      </c>
      <c r="AM287" s="42">
        <v>22726</v>
      </c>
      <c r="AN287" s="42">
        <v>17214</v>
      </c>
      <c r="AO287" s="42">
        <v>55543</v>
      </c>
      <c r="AP287" s="42">
        <v>9116</v>
      </c>
      <c r="AQ287" s="42">
        <v>768</v>
      </c>
      <c r="AR287" s="42">
        <v>815</v>
      </c>
      <c r="AT287" s="27" t="s">
        <v>50</v>
      </c>
      <c r="AU287" s="34">
        <f t="shared" si="93"/>
        <v>0.47799730600718332</v>
      </c>
      <c r="AV287" s="34">
        <f t="shared" si="94"/>
        <v>0</v>
      </c>
      <c r="AW287" s="34">
        <f t="shared" si="94"/>
        <v>0</v>
      </c>
      <c r="AX287" s="34">
        <f t="shared" si="94"/>
        <v>0</v>
      </c>
      <c r="AY287" s="34">
        <f t="shared" si="94"/>
        <v>0</v>
      </c>
      <c r="AZ287" s="34">
        <f t="shared" si="94"/>
        <v>0</v>
      </c>
      <c r="BA287" s="34">
        <f t="shared" si="94"/>
        <v>0</v>
      </c>
      <c r="BB287" s="34">
        <f t="shared" si="94"/>
        <v>2.0822921872397133</v>
      </c>
      <c r="BC287" s="34">
        <f t="shared" si="94"/>
        <v>1.8644541810385009</v>
      </c>
      <c r="BD287" s="34">
        <f t="shared" si="94"/>
        <v>0</v>
      </c>
      <c r="BE287" s="34">
        <f t="shared" si="94"/>
        <v>0</v>
      </c>
      <c r="BF287" s="34">
        <f t="shared" si="94"/>
        <v>0</v>
      </c>
      <c r="BG287" s="34">
        <f t="shared" si="94"/>
        <v>0</v>
      </c>
      <c r="BH287" s="34">
        <f t="shared" si="94"/>
        <v>0</v>
      </c>
      <c r="BI287" s="34">
        <f t="shared" si="94"/>
        <v>0</v>
      </c>
      <c r="BJ287" s="34">
        <f t="shared" si="94"/>
        <v>0</v>
      </c>
      <c r="BK287" s="34">
        <f>R287*100000/AO287</f>
        <v>3.6008137839151648</v>
      </c>
      <c r="BL287" s="34">
        <f t="shared" si="95"/>
        <v>0</v>
      </c>
      <c r="BM287" s="34">
        <f t="shared" si="95"/>
        <v>0</v>
      </c>
      <c r="BN287" s="34">
        <f t="shared" si="95"/>
        <v>0</v>
      </c>
    </row>
    <row r="288" spans="1:66" x14ac:dyDescent="0.25">
      <c r="A288" s="19" t="s">
        <v>23</v>
      </c>
      <c r="B288" s="32">
        <f t="shared" ref="B288:U288" si="96">SUM(B269:B287)</f>
        <v>298</v>
      </c>
      <c r="C288" s="32">
        <f t="shared" si="96"/>
        <v>52</v>
      </c>
      <c r="D288" s="32">
        <f t="shared" si="96"/>
        <v>6</v>
      </c>
      <c r="E288" s="32">
        <f t="shared" si="96"/>
        <v>6</v>
      </c>
      <c r="F288" s="32">
        <f t="shared" si="96"/>
        <v>9</v>
      </c>
      <c r="G288" s="32">
        <f t="shared" si="96"/>
        <v>9</v>
      </c>
      <c r="H288" s="32">
        <f t="shared" si="96"/>
        <v>7</v>
      </c>
      <c r="I288" s="32">
        <f t="shared" si="96"/>
        <v>13</v>
      </c>
      <c r="J288" s="32">
        <f t="shared" si="96"/>
        <v>7</v>
      </c>
      <c r="K288" s="32">
        <f t="shared" si="96"/>
        <v>72</v>
      </c>
      <c r="L288" s="32">
        <f t="shared" si="96"/>
        <v>22</v>
      </c>
      <c r="M288" s="32">
        <f t="shared" si="96"/>
        <v>12</v>
      </c>
      <c r="N288" s="32">
        <f t="shared" si="96"/>
        <v>25</v>
      </c>
      <c r="O288" s="32">
        <f t="shared" si="96"/>
        <v>16</v>
      </c>
      <c r="P288" s="32">
        <f t="shared" si="96"/>
        <v>6</v>
      </c>
      <c r="Q288" s="32">
        <f t="shared" si="96"/>
        <v>10</v>
      </c>
      <c r="R288" s="32">
        <f t="shared" si="96"/>
        <v>22</v>
      </c>
      <c r="S288" s="32">
        <f t="shared" si="96"/>
        <v>2</v>
      </c>
      <c r="T288" s="32">
        <f t="shared" si="96"/>
        <v>2</v>
      </c>
      <c r="U288" s="32">
        <f t="shared" si="96"/>
        <v>0</v>
      </c>
      <c r="W288" s="45"/>
      <c r="X288" s="37" t="s">
        <v>51</v>
      </c>
      <c r="Y288" s="39">
        <f>SUM(Y269:Y287)</f>
        <v>46562479</v>
      </c>
      <c r="Z288" s="39">
        <v>8302918</v>
      </c>
      <c r="AA288" s="39">
        <v>1343837</v>
      </c>
      <c r="AB288" s="39">
        <v>1076167</v>
      </c>
      <c r="AC288" s="39">
        <v>1087638</v>
      </c>
      <c r="AD288" s="39">
        <v>2053112</v>
      </c>
      <c r="AE288" s="39">
        <v>589603</v>
      </c>
      <c r="AF288" s="39">
        <v>2545387</v>
      </c>
      <c r="AG288" s="39">
        <v>2090566</v>
      </c>
      <c r="AH288" s="39">
        <v>7477253</v>
      </c>
      <c r="AI288" s="39">
        <v>4988922</v>
      </c>
      <c r="AJ288" s="39">
        <v>1100442</v>
      </c>
      <c r="AK288" s="39">
        <v>2771749</v>
      </c>
      <c r="AL288" s="39">
        <v>6384357</v>
      </c>
      <c r="AM288" s="39">
        <v>1456522</v>
      </c>
      <c r="AN288" s="39">
        <v>634986</v>
      </c>
      <c r="AO288" s="39">
        <v>2181086</v>
      </c>
      <c r="AP288" s="39">
        <v>319887</v>
      </c>
      <c r="AQ288" s="39">
        <v>80624</v>
      </c>
      <c r="AR288" s="39">
        <v>77423</v>
      </c>
      <c r="AT288" s="29" t="s">
        <v>23</v>
      </c>
      <c r="AU288" s="35">
        <f t="shared" si="93"/>
        <v>0.64000028864442549</v>
      </c>
      <c r="AV288" s="35">
        <f t="shared" si="94"/>
        <v>0.62628584312165914</v>
      </c>
      <c r="AW288" s="35">
        <f t="shared" si="94"/>
        <v>0.4464827207466382</v>
      </c>
      <c r="AX288" s="35">
        <f t="shared" si="94"/>
        <v>0.55753428603553168</v>
      </c>
      <c r="AY288" s="35">
        <f t="shared" si="94"/>
        <v>0.8274812023853525</v>
      </c>
      <c r="AZ288" s="35">
        <f t="shared" si="94"/>
        <v>0.43835893998963527</v>
      </c>
      <c r="BA288" s="35">
        <f t="shared" si="94"/>
        <v>1.187239549323867</v>
      </c>
      <c r="BB288" s="35">
        <f t="shared" si="94"/>
        <v>0.51072783824227908</v>
      </c>
      <c r="BC288" s="35">
        <f t="shared" si="94"/>
        <v>0.33483755117035291</v>
      </c>
      <c r="BD288" s="35">
        <f t="shared" si="94"/>
        <v>0.96292047360173583</v>
      </c>
      <c r="BE288" s="35">
        <f t="shared" si="94"/>
        <v>0.44097702870479832</v>
      </c>
      <c r="BF288" s="35">
        <f t="shared" si="94"/>
        <v>1.0904709198667444</v>
      </c>
      <c r="BG288" s="35">
        <f t="shared" si="94"/>
        <v>0.90195757263734921</v>
      </c>
      <c r="BH288" s="35">
        <f t="shared" si="94"/>
        <v>0.25061255189833526</v>
      </c>
      <c r="BI288" s="35">
        <f t="shared" si="94"/>
        <v>0.41194022472712394</v>
      </c>
      <c r="BJ288" s="35">
        <f t="shared" si="94"/>
        <v>1.574837870441238</v>
      </c>
      <c r="BK288" s="35">
        <f>R288*100000/AO288</f>
        <v>1.0086718267872059</v>
      </c>
      <c r="BL288" s="35">
        <f t="shared" si="95"/>
        <v>0.6252207810883218</v>
      </c>
      <c r="BM288" s="35">
        <f t="shared" si="95"/>
        <v>2.4806509228021434</v>
      </c>
      <c r="BN288" s="35">
        <f t="shared" si="95"/>
        <v>0</v>
      </c>
    </row>
    <row r="289" spans="1:66" x14ac:dyDescent="0.25">
      <c r="A289" s="22" t="s">
        <v>26</v>
      </c>
      <c r="B289" s="10">
        <f>C289+D289+E289+F289+G289+K289+T289+J289+H289+I289+M289+N289+O289+P289+Q289+R289+S289+L289+U289</f>
        <v>1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1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</row>
    <row r="291" spans="1:66" x14ac:dyDescent="0.25">
      <c r="A291" s="31" t="s">
        <v>63</v>
      </c>
      <c r="AT291" s="36" t="s">
        <v>64</v>
      </c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</row>
    <row r="292" spans="1:66" ht="19.5" customHeight="1" x14ac:dyDescent="0.25">
      <c r="A292" s="19" t="s">
        <v>38</v>
      </c>
      <c r="B292" s="12" t="s">
        <v>1</v>
      </c>
      <c r="C292" s="12" t="s">
        <v>2</v>
      </c>
      <c r="D292" s="12" t="s">
        <v>3</v>
      </c>
      <c r="E292" s="12" t="s">
        <v>52</v>
      </c>
      <c r="F292" s="12" t="s">
        <v>53</v>
      </c>
      <c r="G292" s="12" t="s">
        <v>4</v>
      </c>
      <c r="H292" s="12" t="s">
        <v>7</v>
      </c>
      <c r="I292" s="12" t="s">
        <v>54</v>
      </c>
      <c r="J292" s="12" t="s">
        <v>55</v>
      </c>
      <c r="K292" s="12" t="s">
        <v>5</v>
      </c>
      <c r="L292" s="12" t="s">
        <v>56</v>
      </c>
      <c r="M292" s="12" t="s">
        <v>8</v>
      </c>
      <c r="N292" s="12" t="s">
        <v>9</v>
      </c>
      <c r="O292" s="12" t="s">
        <v>57</v>
      </c>
      <c r="P292" s="12" t="s">
        <v>58</v>
      </c>
      <c r="Q292" s="12" t="s">
        <v>59</v>
      </c>
      <c r="R292" s="12" t="s">
        <v>60</v>
      </c>
      <c r="S292" s="12" t="s">
        <v>61</v>
      </c>
      <c r="T292" s="12" t="s">
        <v>6</v>
      </c>
      <c r="U292" s="12" t="s">
        <v>28</v>
      </c>
      <c r="V292" s="5"/>
      <c r="W292" s="44" t="str">
        <f>A292</f>
        <v>AÑO 2011</v>
      </c>
      <c r="X292" s="38" t="s">
        <v>62</v>
      </c>
      <c r="Y292" s="24" t="s">
        <v>51</v>
      </c>
      <c r="Z292" s="24" t="s">
        <v>2</v>
      </c>
      <c r="AA292" s="24" t="s">
        <v>3</v>
      </c>
      <c r="AB292" s="24" t="s">
        <v>52</v>
      </c>
      <c r="AC292" s="24" t="s">
        <v>53</v>
      </c>
      <c r="AD292" s="24" t="s">
        <v>4</v>
      </c>
      <c r="AE292" s="24" t="s">
        <v>7</v>
      </c>
      <c r="AF292" s="24" t="s">
        <v>54</v>
      </c>
      <c r="AG292" s="24" t="s">
        <v>55</v>
      </c>
      <c r="AH292" s="24" t="s">
        <v>5</v>
      </c>
      <c r="AI292" s="24" t="s">
        <v>56</v>
      </c>
      <c r="AJ292" s="24" t="s">
        <v>8</v>
      </c>
      <c r="AK292" s="24" t="s">
        <v>9</v>
      </c>
      <c r="AL292" s="24" t="s">
        <v>57</v>
      </c>
      <c r="AM292" s="24" t="s">
        <v>58</v>
      </c>
      <c r="AN292" s="24" t="s">
        <v>59</v>
      </c>
      <c r="AO292" s="24" t="s">
        <v>60</v>
      </c>
      <c r="AP292" s="24" t="s">
        <v>61</v>
      </c>
      <c r="AQ292" s="24" t="s">
        <v>6</v>
      </c>
      <c r="AR292" s="24" t="s">
        <v>28</v>
      </c>
      <c r="AT292" s="25" t="str">
        <f>W292</f>
        <v>AÑO 2011</v>
      </c>
      <c r="AU292" s="26" t="s">
        <v>1</v>
      </c>
      <c r="AV292" s="26" t="s">
        <v>2</v>
      </c>
      <c r="AW292" s="26" t="s">
        <v>3</v>
      </c>
      <c r="AX292" s="26" t="s">
        <v>52</v>
      </c>
      <c r="AY292" s="26" t="s">
        <v>53</v>
      </c>
      <c r="AZ292" s="26" t="s">
        <v>4</v>
      </c>
      <c r="BA292" s="26" t="s">
        <v>7</v>
      </c>
      <c r="BB292" s="26" t="s">
        <v>54</v>
      </c>
      <c r="BC292" s="26" t="s">
        <v>55</v>
      </c>
      <c r="BD292" s="26" t="s">
        <v>5</v>
      </c>
      <c r="BE292" s="26" t="s">
        <v>56</v>
      </c>
      <c r="BF292" s="26" t="s">
        <v>8</v>
      </c>
      <c r="BG292" s="26" t="s">
        <v>9</v>
      </c>
      <c r="BH292" s="26" t="s">
        <v>57</v>
      </c>
      <c r="BI292" s="26" t="s">
        <v>58</v>
      </c>
      <c r="BJ292" s="26" t="s">
        <v>59</v>
      </c>
      <c r="BK292" s="26" t="s">
        <v>60</v>
      </c>
      <c r="BL292" s="26" t="s">
        <v>61</v>
      </c>
      <c r="BM292" s="26" t="s">
        <v>6</v>
      </c>
      <c r="BN292" s="26" t="s">
        <v>28</v>
      </c>
    </row>
    <row r="293" spans="1:66" x14ac:dyDescent="0.25">
      <c r="A293" s="20" t="s">
        <v>45</v>
      </c>
      <c r="B293" s="30">
        <f t="shared" ref="B293:B311" si="97">C293+D293+E293+F293+G293+K293+T293+J293+H293+I293+M293+N293+O293+P293+Q293+R293+S293+L293+U293</f>
        <v>68</v>
      </c>
      <c r="C293" s="30">
        <v>16</v>
      </c>
      <c r="D293" s="30"/>
      <c r="E293" s="30">
        <v>3</v>
      </c>
      <c r="F293" s="30">
        <v>1</v>
      </c>
      <c r="G293" s="30">
        <v>1</v>
      </c>
      <c r="H293" s="30">
        <v>3</v>
      </c>
      <c r="I293" s="30"/>
      <c r="J293" s="30">
        <v>2</v>
      </c>
      <c r="K293" s="30">
        <v>16</v>
      </c>
      <c r="L293" s="30">
        <v>2</v>
      </c>
      <c r="M293" s="30"/>
      <c r="N293" s="30">
        <v>3</v>
      </c>
      <c r="O293" s="30">
        <v>8</v>
      </c>
      <c r="P293" s="30">
        <v>1</v>
      </c>
      <c r="Q293" s="30">
        <v>3</v>
      </c>
      <c r="R293" s="30">
        <v>8</v>
      </c>
      <c r="S293" s="30"/>
      <c r="T293" s="30"/>
      <c r="U293" s="30">
        <v>1</v>
      </c>
      <c r="X293" s="37" t="s">
        <v>45</v>
      </c>
      <c r="Y293" s="42">
        <f>SUM(Z293:AR293)</f>
        <v>474723</v>
      </c>
      <c r="Z293" s="42">
        <v>89476</v>
      </c>
      <c r="AA293" s="42">
        <v>12699</v>
      </c>
      <c r="AB293" s="42">
        <v>7755</v>
      </c>
      <c r="AC293" s="42">
        <v>11441</v>
      </c>
      <c r="AD293" s="42">
        <v>17733</v>
      </c>
      <c r="AE293" s="42">
        <v>5358</v>
      </c>
      <c r="AF293" s="42">
        <v>20017</v>
      </c>
      <c r="AG293" s="42">
        <v>21725</v>
      </c>
      <c r="AH293" s="42">
        <v>83346</v>
      </c>
      <c r="AI293" s="42">
        <v>49512</v>
      </c>
      <c r="AJ293" s="42">
        <v>10011</v>
      </c>
      <c r="AK293" s="42">
        <v>21612</v>
      </c>
      <c r="AL293" s="42">
        <v>72968</v>
      </c>
      <c r="AM293" s="42">
        <v>16995</v>
      </c>
      <c r="AN293" s="42">
        <v>6819</v>
      </c>
      <c r="AO293" s="42">
        <v>21289</v>
      </c>
      <c r="AP293" s="42">
        <v>3265</v>
      </c>
      <c r="AQ293" s="42">
        <v>1270</v>
      </c>
      <c r="AR293" s="42">
        <v>1432</v>
      </c>
      <c r="AT293" s="27" t="s">
        <v>45</v>
      </c>
      <c r="AU293" s="34">
        <f>B293*100000/Y293</f>
        <v>14.324142710591229</v>
      </c>
      <c r="AV293" s="34">
        <f t="shared" ref="AV293:BK308" si="98">C293*100000/Z293</f>
        <v>17.881890115785239</v>
      </c>
      <c r="AW293" s="34">
        <f t="shared" si="98"/>
        <v>0</v>
      </c>
      <c r="AX293" s="34">
        <f t="shared" si="98"/>
        <v>38.684719535783366</v>
      </c>
      <c r="AY293" s="34">
        <f t="shared" si="98"/>
        <v>8.7404947120006984</v>
      </c>
      <c r="AZ293" s="34">
        <f t="shared" si="98"/>
        <v>5.6392037444312866</v>
      </c>
      <c r="BA293" s="34">
        <f t="shared" si="98"/>
        <v>55.991041433370661</v>
      </c>
      <c r="BB293" s="34">
        <f t="shared" si="98"/>
        <v>0</v>
      </c>
      <c r="BC293" s="34">
        <f t="shared" si="98"/>
        <v>9.2059838895281931</v>
      </c>
      <c r="BD293" s="34">
        <f t="shared" si="98"/>
        <v>19.197082043529385</v>
      </c>
      <c r="BE293" s="34">
        <f t="shared" si="98"/>
        <v>4.0394247859104864</v>
      </c>
      <c r="BF293" s="34">
        <f t="shared" si="98"/>
        <v>0</v>
      </c>
      <c r="BG293" s="34">
        <f t="shared" si="98"/>
        <v>13.8811771238201</v>
      </c>
      <c r="BH293" s="34">
        <f t="shared" si="98"/>
        <v>10.963710119504441</v>
      </c>
      <c r="BI293" s="34">
        <f t="shared" si="98"/>
        <v>5.8840835539864669</v>
      </c>
      <c r="BJ293" s="34">
        <f t="shared" si="98"/>
        <v>43.994720633523976</v>
      </c>
      <c r="BK293" s="34">
        <f t="shared" si="98"/>
        <v>37.578091972380101</v>
      </c>
      <c r="BL293" s="34">
        <f t="shared" ref="BL293:BN308" si="99">S293*100000/AP293</f>
        <v>0</v>
      </c>
      <c r="BM293" s="34">
        <f t="shared" si="99"/>
        <v>0</v>
      </c>
      <c r="BN293" s="34">
        <f t="shared" si="99"/>
        <v>69.832402234636874</v>
      </c>
    </row>
    <row r="294" spans="1:66" x14ac:dyDescent="0.25">
      <c r="A294" s="20" t="s">
        <v>46</v>
      </c>
      <c r="B294" s="30">
        <f t="shared" si="97"/>
        <v>88</v>
      </c>
      <c r="C294" s="30">
        <v>17</v>
      </c>
      <c r="D294" s="30">
        <v>1</v>
      </c>
      <c r="E294" s="30">
        <v>3</v>
      </c>
      <c r="F294" s="30">
        <v>3</v>
      </c>
      <c r="G294" s="30">
        <v>3</v>
      </c>
      <c r="H294" s="30"/>
      <c r="I294" s="30"/>
      <c r="J294" s="30">
        <v>3</v>
      </c>
      <c r="K294" s="30">
        <v>17</v>
      </c>
      <c r="L294" s="30">
        <v>11</v>
      </c>
      <c r="M294" s="30">
        <v>1</v>
      </c>
      <c r="N294" s="30">
        <v>9</v>
      </c>
      <c r="O294" s="30">
        <v>11</v>
      </c>
      <c r="P294" s="30">
        <v>1</v>
      </c>
      <c r="Q294" s="30">
        <v>2</v>
      </c>
      <c r="R294" s="30">
        <v>5</v>
      </c>
      <c r="S294" s="30">
        <v>1</v>
      </c>
      <c r="T294" s="30"/>
      <c r="U294" s="30"/>
      <c r="W294" s="45"/>
      <c r="X294" s="37" t="s">
        <v>46</v>
      </c>
      <c r="Y294" s="42">
        <f t="shared" ref="Y294:Y311" si="100">SUM(Z294:AR294)</f>
        <v>2008179</v>
      </c>
      <c r="Z294" s="42">
        <v>390498</v>
      </c>
      <c r="AA294" s="42">
        <v>53769</v>
      </c>
      <c r="AB294" s="42">
        <v>32684</v>
      </c>
      <c r="AC294" s="42">
        <v>48660</v>
      </c>
      <c r="AD294" s="42">
        <v>81567</v>
      </c>
      <c r="AE294" s="42">
        <v>22907</v>
      </c>
      <c r="AF294" s="42">
        <v>83918</v>
      </c>
      <c r="AG294" s="42">
        <v>92298</v>
      </c>
      <c r="AH294" s="42">
        <v>344461</v>
      </c>
      <c r="AI294" s="42">
        <v>217313</v>
      </c>
      <c r="AJ294" s="42">
        <v>42661</v>
      </c>
      <c r="AK294" s="42">
        <v>91363</v>
      </c>
      <c r="AL294" s="42">
        <v>294846</v>
      </c>
      <c r="AM294" s="42">
        <v>73443</v>
      </c>
      <c r="AN294" s="42">
        <v>28040</v>
      </c>
      <c r="AO294" s="42">
        <v>85853</v>
      </c>
      <c r="AP294" s="42">
        <v>13509</v>
      </c>
      <c r="AQ294" s="42">
        <v>5037</v>
      </c>
      <c r="AR294" s="42">
        <v>5352</v>
      </c>
      <c r="AT294" s="27" t="s">
        <v>46</v>
      </c>
      <c r="AU294" s="34">
        <f t="shared" ref="AU294:AU312" si="101">B294*100000/Y294</f>
        <v>4.3820794859422394</v>
      </c>
      <c r="AV294" s="34">
        <f t="shared" si="98"/>
        <v>4.3534153824091293</v>
      </c>
      <c r="AW294" s="34">
        <f t="shared" si="98"/>
        <v>1.8598076958842455</v>
      </c>
      <c r="AX294" s="34">
        <f t="shared" si="98"/>
        <v>9.1788030840778365</v>
      </c>
      <c r="AY294" s="34">
        <f t="shared" si="98"/>
        <v>6.1652281134401976</v>
      </c>
      <c r="AZ294" s="34">
        <f t="shared" si="98"/>
        <v>3.6779579977196661</v>
      </c>
      <c r="BA294" s="34">
        <f t="shared" si="98"/>
        <v>0</v>
      </c>
      <c r="BB294" s="34">
        <f t="shared" si="98"/>
        <v>0</v>
      </c>
      <c r="BC294" s="34">
        <f t="shared" si="98"/>
        <v>3.2503412858350127</v>
      </c>
      <c r="BD294" s="34">
        <f t="shared" si="98"/>
        <v>4.9352466607250172</v>
      </c>
      <c r="BE294" s="34">
        <f t="shared" si="98"/>
        <v>5.0618232687414011</v>
      </c>
      <c r="BF294" s="34">
        <f t="shared" si="98"/>
        <v>2.3440613206441481</v>
      </c>
      <c r="BG294" s="34">
        <f t="shared" si="98"/>
        <v>9.8508148812976799</v>
      </c>
      <c r="BH294" s="34">
        <f t="shared" si="98"/>
        <v>3.7307611431052141</v>
      </c>
      <c r="BI294" s="34">
        <f t="shared" si="98"/>
        <v>1.3616001524992172</v>
      </c>
      <c r="BJ294" s="34">
        <f t="shared" si="98"/>
        <v>7.132667617689016</v>
      </c>
      <c r="BK294" s="34">
        <f t="shared" si="98"/>
        <v>5.8239083083875931</v>
      </c>
      <c r="BL294" s="34">
        <f t="shared" si="99"/>
        <v>7.4024724257902141</v>
      </c>
      <c r="BM294" s="34">
        <f t="shared" si="99"/>
        <v>0</v>
      </c>
      <c r="BN294" s="34">
        <f t="shared" si="99"/>
        <v>0</v>
      </c>
    </row>
    <row r="295" spans="1:66" x14ac:dyDescent="0.25">
      <c r="A295" s="20" t="s">
        <v>47</v>
      </c>
      <c r="B295" s="30">
        <f t="shared" si="97"/>
        <v>39</v>
      </c>
      <c r="C295" s="30">
        <v>3</v>
      </c>
      <c r="D295" s="30">
        <v>2</v>
      </c>
      <c r="E295" s="30">
        <v>1</v>
      </c>
      <c r="F295" s="30">
        <v>1</v>
      </c>
      <c r="G295" s="30">
        <v>1</v>
      </c>
      <c r="H295" s="30">
        <v>2</v>
      </c>
      <c r="I295" s="30"/>
      <c r="J295" s="30">
        <v>2</v>
      </c>
      <c r="K295" s="30">
        <v>13</v>
      </c>
      <c r="L295" s="30">
        <v>4</v>
      </c>
      <c r="M295" s="30">
        <v>1</v>
      </c>
      <c r="N295" s="30">
        <v>5</v>
      </c>
      <c r="O295" s="30">
        <v>2</v>
      </c>
      <c r="P295" s="30">
        <v>1</v>
      </c>
      <c r="Q295" s="30"/>
      <c r="R295" s="30">
        <v>1</v>
      </c>
      <c r="S295" s="30"/>
      <c r="T295" s="30"/>
      <c r="U295" s="30"/>
      <c r="W295" s="45"/>
      <c r="X295" s="37" t="s">
        <v>47</v>
      </c>
      <c r="Y295" s="42">
        <f t="shared" si="100"/>
        <v>2372351</v>
      </c>
      <c r="Z295" s="42">
        <v>465642</v>
      </c>
      <c r="AA295" s="42">
        <v>62794</v>
      </c>
      <c r="AB295" s="42">
        <v>38520</v>
      </c>
      <c r="AC295" s="42">
        <v>57182</v>
      </c>
      <c r="AD295" s="42">
        <v>107353</v>
      </c>
      <c r="AE295" s="42">
        <v>26807</v>
      </c>
      <c r="AF295" s="42">
        <v>102967</v>
      </c>
      <c r="AG295" s="42">
        <v>109026</v>
      </c>
      <c r="AH295" s="42">
        <v>397116</v>
      </c>
      <c r="AI295" s="42">
        <v>258468</v>
      </c>
      <c r="AJ295" s="42">
        <v>52978</v>
      </c>
      <c r="AK295" s="42">
        <v>109094</v>
      </c>
      <c r="AL295" s="42">
        <v>335184</v>
      </c>
      <c r="AM295" s="42">
        <v>87410</v>
      </c>
      <c r="AN295" s="42">
        <v>33312</v>
      </c>
      <c r="AO295" s="42">
        <v>100884</v>
      </c>
      <c r="AP295" s="42">
        <v>15969</v>
      </c>
      <c r="AQ295" s="42">
        <v>5758</v>
      </c>
      <c r="AR295" s="42">
        <v>5887</v>
      </c>
      <c r="AT295" s="27" t="s">
        <v>47</v>
      </c>
      <c r="AU295" s="34">
        <f t="shared" si="101"/>
        <v>1.643938860649204</v>
      </c>
      <c r="AV295" s="34">
        <f t="shared" si="98"/>
        <v>0.64427177960750959</v>
      </c>
      <c r="AW295" s="34">
        <f t="shared" si="98"/>
        <v>3.1850176768481067</v>
      </c>
      <c r="AX295" s="34">
        <f t="shared" si="98"/>
        <v>2.5960539979231569</v>
      </c>
      <c r="AY295" s="34">
        <f t="shared" si="98"/>
        <v>1.7488020705816516</v>
      </c>
      <c r="AZ295" s="34">
        <f t="shared" si="98"/>
        <v>0.93150633890063617</v>
      </c>
      <c r="BA295" s="34">
        <f t="shared" si="98"/>
        <v>7.4607378669750437</v>
      </c>
      <c r="BB295" s="34">
        <f t="shared" si="98"/>
        <v>0</v>
      </c>
      <c r="BC295" s="34">
        <f t="shared" si="98"/>
        <v>1.8344248160989123</v>
      </c>
      <c r="BD295" s="34">
        <f t="shared" si="98"/>
        <v>3.2736026752888323</v>
      </c>
      <c r="BE295" s="34">
        <f t="shared" si="98"/>
        <v>1.5475803581100949</v>
      </c>
      <c r="BF295" s="34">
        <f t="shared" si="98"/>
        <v>1.887575974932991</v>
      </c>
      <c r="BG295" s="34">
        <f t="shared" si="98"/>
        <v>4.5832034759015166</v>
      </c>
      <c r="BH295" s="34">
        <f t="shared" si="98"/>
        <v>0.59668719270609571</v>
      </c>
      <c r="BI295" s="34">
        <f t="shared" si="98"/>
        <v>1.1440338634023568</v>
      </c>
      <c r="BJ295" s="34">
        <f t="shared" si="98"/>
        <v>0</v>
      </c>
      <c r="BK295" s="34">
        <f t="shared" si="98"/>
        <v>0.9912374608461203</v>
      </c>
      <c r="BL295" s="34">
        <f t="shared" si="99"/>
        <v>0</v>
      </c>
      <c r="BM295" s="34">
        <f t="shared" si="99"/>
        <v>0</v>
      </c>
      <c r="BN295" s="34">
        <f t="shared" si="99"/>
        <v>0</v>
      </c>
    </row>
    <row r="296" spans="1:66" x14ac:dyDescent="0.25">
      <c r="A296" s="20" t="s">
        <v>10</v>
      </c>
      <c r="B296" s="30">
        <f t="shared" si="97"/>
        <v>11</v>
      </c>
      <c r="C296" s="30">
        <v>1</v>
      </c>
      <c r="D296" s="30"/>
      <c r="E296" s="30"/>
      <c r="F296" s="30">
        <v>2</v>
      </c>
      <c r="G296" s="30"/>
      <c r="H296" s="30"/>
      <c r="I296" s="30"/>
      <c r="J296" s="30"/>
      <c r="K296" s="30">
        <v>5</v>
      </c>
      <c r="L296" s="30">
        <v>1</v>
      </c>
      <c r="M296" s="30"/>
      <c r="N296" s="30"/>
      <c r="O296" s="30">
        <v>2</v>
      </c>
      <c r="P296" s="30"/>
      <c r="Q296" s="30"/>
      <c r="R296" s="30"/>
      <c r="S296" s="30"/>
      <c r="T296" s="30"/>
      <c r="U296" s="30"/>
      <c r="W296" s="45"/>
      <c r="X296" s="37" t="s">
        <v>10</v>
      </c>
      <c r="Y296" s="42">
        <f t="shared" si="100"/>
        <v>2184750</v>
      </c>
      <c r="Z296" s="42">
        <v>437963</v>
      </c>
      <c r="AA296" s="42">
        <v>58321</v>
      </c>
      <c r="AB296" s="42">
        <v>36560</v>
      </c>
      <c r="AC296" s="42">
        <v>52326</v>
      </c>
      <c r="AD296" s="42">
        <v>104463</v>
      </c>
      <c r="AE296" s="42">
        <v>23846</v>
      </c>
      <c r="AF296" s="42">
        <v>100748</v>
      </c>
      <c r="AG296" s="42">
        <v>105199</v>
      </c>
      <c r="AH296" s="42">
        <v>351403</v>
      </c>
      <c r="AI296" s="42">
        <v>235625</v>
      </c>
      <c r="AJ296" s="42">
        <v>54443</v>
      </c>
      <c r="AK296" s="42">
        <v>104171</v>
      </c>
      <c r="AL296" s="42">
        <v>293379</v>
      </c>
      <c r="AM296" s="42">
        <v>79833</v>
      </c>
      <c r="AN296" s="42">
        <v>30862</v>
      </c>
      <c r="AO296" s="42">
        <v>90302</v>
      </c>
      <c r="AP296" s="42">
        <v>14606</v>
      </c>
      <c r="AQ296" s="42">
        <v>5137</v>
      </c>
      <c r="AR296" s="42">
        <v>5563</v>
      </c>
      <c r="AT296" s="28" t="s">
        <v>10</v>
      </c>
      <c r="AU296" s="34">
        <f t="shared" si="101"/>
        <v>0.50349010184231602</v>
      </c>
      <c r="AV296" s="34">
        <f t="shared" si="98"/>
        <v>0.22832979041608537</v>
      </c>
      <c r="AW296" s="34">
        <f t="shared" si="98"/>
        <v>0</v>
      </c>
      <c r="AX296" s="34">
        <f t="shared" si="98"/>
        <v>0</v>
      </c>
      <c r="AY296" s="34">
        <f t="shared" si="98"/>
        <v>3.8221916446890649</v>
      </c>
      <c r="AZ296" s="34">
        <f t="shared" si="98"/>
        <v>0</v>
      </c>
      <c r="BA296" s="34">
        <f t="shared" si="98"/>
        <v>0</v>
      </c>
      <c r="BB296" s="34">
        <f t="shared" si="98"/>
        <v>0</v>
      </c>
      <c r="BC296" s="34">
        <f t="shared" si="98"/>
        <v>0</v>
      </c>
      <c r="BD296" s="34">
        <f t="shared" si="98"/>
        <v>1.4228677615159802</v>
      </c>
      <c r="BE296" s="34">
        <f t="shared" si="98"/>
        <v>0.4244031830238727</v>
      </c>
      <c r="BF296" s="34">
        <f t="shared" si="98"/>
        <v>0</v>
      </c>
      <c r="BG296" s="34">
        <f t="shared" si="98"/>
        <v>0</v>
      </c>
      <c r="BH296" s="34">
        <f t="shared" si="98"/>
        <v>0.68171205164650506</v>
      </c>
      <c r="BI296" s="34">
        <f t="shared" si="98"/>
        <v>0</v>
      </c>
      <c r="BJ296" s="34">
        <f t="shared" si="98"/>
        <v>0</v>
      </c>
      <c r="BK296" s="34">
        <f t="shared" si="98"/>
        <v>0</v>
      </c>
      <c r="BL296" s="34">
        <f t="shared" si="99"/>
        <v>0</v>
      </c>
      <c r="BM296" s="34">
        <f t="shared" si="99"/>
        <v>0</v>
      </c>
      <c r="BN296" s="34">
        <f t="shared" si="99"/>
        <v>0</v>
      </c>
    </row>
    <row r="297" spans="1:66" x14ac:dyDescent="0.25">
      <c r="A297" s="20" t="s">
        <v>11</v>
      </c>
      <c r="B297" s="30">
        <f t="shared" si="97"/>
        <v>19</v>
      </c>
      <c r="C297" s="30">
        <v>3</v>
      </c>
      <c r="D297" s="30"/>
      <c r="E297" s="30"/>
      <c r="F297" s="30">
        <v>1</v>
      </c>
      <c r="G297" s="30">
        <v>4</v>
      </c>
      <c r="H297" s="30"/>
      <c r="I297" s="30">
        <v>2</v>
      </c>
      <c r="J297" s="30"/>
      <c r="K297" s="30"/>
      <c r="L297" s="30"/>
      <c r="M297" s="30"/>
      <c r="N297" s="30">
        <v>5</v>
      </c>
      <c r="O297" s="30">
        <v>2</v>
      </c>
      <c r="P297" s="30"/>
      <c r="Q297" s="30">
        <v>1</v>
      </c>
      <c r="R297" s="30">
        <v>1</v>
      </c>
      <c r="S297" s="30"/>
      <c r="T297" s="30"/>
      <c r="U297" s="30"/>
      <c r="W297" s="45"/>
      <c r="X297" s="37" t="s">
        <v>11</v>
      </c>
      <c r="Y297" s="42">
        <f t="shared" si="100"/>
        <v>2213052</v>
      </c>
      <c r="Z297" s="42">
        <v>457787</v>
      </c>
      <c r="AA297" s="42">
        <v>59148</v>
      </c>
      <c r="AB297" s="42">
        <v>38727</v>
      </c>
      <c r="AC297" s="42">
        <v>51738</v>
      </c>
      <c r="AD297" s="42">
        <v>105039</v>
      </c>
      <c r="AE297" s="42">
        <v>24169</v>
      </c>
      <c r="AF297" s="42">
        <v>107427</v>
      </c>
      <c r="AG297" s="42">
        <v>111071</v>
      </c>
      <c r="AH297" s="42">
        <v>338749</v>
      </c>
      <c r="AI297" s="42">
        <v>237102</v>
      </c>
      <c r="AJ297" s="42">
        <v>61065</v>
      </c>
      <c r="AK297" s="42">
        <v>112613</v>
      </c>
      <c r="AL297" s="42">
        <v>288730</v>
      </c>
      <c r="AM297" s="42">
        <v>79515</v>
      </c>
      <c r="AN297" s="42">
        <v>29242</v>
      </c>
      <c r="AO297" s="42">
        <v>85811</v>
      </c>
      <c r="AP297" s="42">
        <v>14412</v>
      </c>
      <c r="AQ297" s="42">
        <v>5227</v>
      </c>
      <c r="AR297" s="42">
        <v>5480</v>
      </c>
      <c r="AT297" s="27" t="s">
        <v>11</v>
      </c>
      <c r="AU297" s="34">
        <f t="shared" si="101"/>
        <v>0.85854286297836657</v>
      </c>
      <c r="AV297" s="34">
        <f t="shared" si="98"/>
        <v>0.65532660385725239</v>
      </c>
      <c r="AW297" s="34">
        <f t="shared" si="98"/>
        <v>0</v>
      </c>
      <c r="AX297" s="34">
        <f t="shared" si="98"/>
        <v>0</v>
      </c>
      <c r="AY297" s="34">
        <f t="shared" si="98"/>
        <v>1.9328153388225289</v>
      </c>
      <c r="AZ297" s="34">
        <f t="shared" si="98"/>
        <v>3.808109368901075</v>
      </c>
      <c r="BA297" s="34">
        <f t="shared" si="98"/>
        <v>0</v>
      </c>
      <c r="BB297" s="34">
        <f t="shared" si="98"/>
        <v>1.8617293604028782</v>
      </c>
      <c r="BC297" s="34">
        <f t="shared" si="98"/>
        <v>0</v>
      </c>
      <c r="BD297" s="34">
        <f t="shared" si="98"/>
        <v>0</v>
      </c>
      <c r="BE297" s="34">
        <f t="shared" si="98"/>
        <v>0</v>
      </c>
      <c r="BF297" s="34">
        <f t="shared" si="98"/>
        <v>0</v>
      </c>
      <c r="BG297" s="34">
        <f t="shared" si="98"/>
        <v>4.4399847264525407</v>
      </c>
      <c r="BH297" s="34">
        <f t="shared" si="98"/>
        <v>0.69268867107678456</v>
      </c>
      <c r="BI297" s="34">
        <f t="shared" si="98"/>
        <v>0</v>
      </c>
      <c r="BJ297" s="34">
        <f t="shared" si="98"/>
        <v>3.4197387319608783</v>
      </c>
      <c r="BK297" s="34">
        <f t="shared" si="98"/>
        <v>1.1653517614291875</v>
      </c>
      <c r="BL297" s="34">
        <f t="shared" si="99"/>
        <v>0</v>
      </c>
      <c r="BM297" s="34">
        <f t="shared" si="99"/>
        <v>0</v>
      </c>
      <c r="BN297" s="34">
        <f t="shared" si="99"/>
        <v>0</v>
      </c>
    </row>
    <row r="298" spans="1:66" x14ac:dyDescent="0.25">
      <c r="A298" s="20" t="s">
        <v>12</v>
      </c>
      <c r="B298" s="30">
        <f t="shared" si="97"/>
        <v>11</v>
      </c>
      <c r="C298" s="30">
        <v>2</v>
      </c>
      <c r="D298" s="30"/>
      <c r="E298" s="30"/>
      <c r="F298" s="30"/>
      <c r="G298" s="30">
        <v>2</v>
      </c>
      <c r="H298" s="30"/>
      <c r="I298" s="30">
        <v>1</v>
      </c>
      <c r="J298" s="30"/>
      <c r="K298" s="30">
        <v>2</v>
      </c>
      <c r="L298" s="30">
        <v>2</v>
      </c>
      <c r="M298" s="30"/>
      <c r="N298" s="30"/>
      <c r="O298" s="30">
        <v>1</v>
      </c>
      <c r="P298" s="30"/>
      <c r="Q298" s="30"/>
      <c r="R298" s="30"/>
      <c r="S298" s="30"/>
      <c r="T298" s="30"/>
      <c r="U298" s="30">
        <v>1</v>
      </c>
      <c r="W298" s="45"/>
      <c r="X298" s="37" t="s">
        <v>12</v>
      </c>
      <c r="Y298" s="42">
        <f t="shared" si="100"/>
        <v>2533995</v>
      </c>
      <c r="Z298" s="42">
        <v>509896</v>
      </c>
      <c r="AA298" s="42">
        <v>69056</v>
      </c>
      <c r="AB298" s="42">
        <v>47851</v>
      </c>
      <c r="AC298" s="42">
        <v>61737</v>
      </c>
      <c r="AD298" s="42">
        <v>122239</v>
      </c>
      <c r="AE298" s="42">
        <v>28685</v>
      </c>
      <c r="AF298" s="42">
        <v>127129</v>
      </c>
      <c r="AG298" s="42">
        <v>127212</v>
      </c>
      <c r="AH298" s="42">
        <v>381711</v>
      </c>
      <c r="AI298" s="42">
        <v>268872</v>
      </c>
      <c r="AJ298" s="42">
        <v>69188</v>
      </c>
      <c r="AK298" s="42">
        <v>133995</v>
      </c>
      <c r="AL298" s="42">
        <v>339701</v>
      </c>
      <c r="AM298" s="42">
        <v>87804</v>
      </c>
      <c r="AN298" s="42">
        <v>32389</v>
      </c>
      <c r="AO298" s="42">
        <v>98180</v>
      </c>
      <c r="AP298" s="42">
        <v>16716</v>
      </c>
      <c r="AQ298" s="42">
        <v>5999</v>
      </c>
      <c r="AR298" s="42">
        <v>5635</v>
      </c>
      <c r="AT298" s="27" t="s">
        <v>12</v>
      </c>
      <c r="AU298" s="34">
        <f t="shared" si="101"/>
        <v>0.43409714699515983</v>
      </c>
      <c r="AV298" s="34">
        <f t="shared" si="98"/>
        <v>0.39223684829847655</v>
      </c>
      <c r="AW298" s="34">
        <f t="shared" si="98"/>
        <v>0</v>
      </c>
      <c r="AX298" s="34">
        <f t="shared" si="98"/>
        <v>0</v>
      </c>
      <c r="AY298" s="34">
        <f t="shared" si="98"/>
        <v>0</v>
      </c>
      <c r="AZ298" s="34">
        <f t="shared" si="98"/>
        <v>1.6361390390955424</v>
      </c>
      <c r="BA298" s="34">
        <f t="shared" si="98"/>
        <v>0</v>
      </c>
      <c r="BB298" s="34">
        <f t="shared" si="98"/>
        <v>0.78660258477609357</v>
      </c>
      <c r="BC298" s="34">
        <f t="shared" si="98"/>
        <v>0</v>
      </c>
      <c r="BD298" s="34">
        <f t="shared" si="98"/>
        <v>0.52395660591389825</v>
      </c>
      <c r="BE298" s="34">
        <f t="shared" si="98"/>
        <v>0.74384837394745451</v>
      </c>
      <c r="BF298" s="34">
        <f t="shared" si="98"/>
        <v>0</v>
      </c>
      <c r="BG298" s="34">
        <f t="shared" si="98"/>
        <v>0</v>
      </c>
      <c r="BH298" s="34">
        <f t="shared" si="98"/>
        <v>0.29437652523837138</v>
      </c>
      <c r="BI298" s="34">
        <f t="shared" si="98"/>
        <v>0</v>
      </c>
      <c r="BJ298" s="34">
        <f t="shared" si="98"/>
        <v>0</v>
      </c>
      <c r="BK298" s="34">
        <f t="shared" si="98"/>
        <v>0</v>
      </c>
      <c r="BL298" s="34">
        <f t="shared" si="99"/>
        <v>0</v>
      </c>
      <c r="BM298" s="34">
        <f t="shared" si="99"/>
        <v>0</v>
      </c>
      <c r="BN298" s="34">
        <f t="shared" si="99"/>
        <v>17.746228926353151</v>
      </c>
    </row>
    <row r="299" spans="1:66" x14ac:dyDescent="0.25">
      <c r="A299" s="20" t="s">
        <v>13</v>
      </c>
      <c r="B299" s="30">
        <f t="shared" si="97"/>
        <v>8</v>
      </c>
      <c r="C299" s="30">
        <v>3</v>
      </c>
      <c r="D299" s="30"/>
      <c r="E299" s="30"/>
      <c r="F299" s="30"/>
      <c r="G299" s="30">
        <v>2</v>
      </c>
      <c r="H299" s="30"/>
      <c r="I299" s="30">
        <v>1</v>
      </c>
      <c r="J299" s="30"/>
      <c r="K299" s="30"/>
      <c r="L299" s="30"/>
      <c r="M299" s="30"/>
      <c r="N299" s="30"/>
      <c r="O299" s="30">
        <v>2</v>
      </c>
      <c r="P299" s="30"/>
      <c r="Q299" s="30"/>
      <c r="R299" s="30"/>
      <c r="S299" s="30"/>
      <c r="T299" s="30"/>
      <c r="U299" s="30"/>
      <c r="W299" s="45"/>
      <c r="X299" s="37" t="s">
        <v>13</v>
      </c>
      <c r="Y299" s="42">
        <f t="shared" si="100"/>
        <v>3144904</v>
      </c>
      <c r="Z299" s="42">
        <v>589911</v>
      </c>
      <c r="AA299" s="42">
        <v>84809</v>
      </c>
      <c r="AB299" s="42">
        <v>63281</v>
      </c>
      <c r="AC299" s="42">
        <v>82923</v>
      </c>
      <c r="AD299" s="42">
        <v>148339</v>
      </c>
      <c r="AE299" s="42">
        <v>37196</v>
      </c>
      <c r="AF299" s="42">
        <v>152195</v>
      </c>
      <c r="AG299" s="42">
        <v>147153</v>
      </c>
      <c r="AH299" s="42">
        <v>500442</v>
      </c>
      <c r="AI299" s="42">
        <v>330838</v>
      </c>
      <c r="AJ299" s="42">
        <v>72362</v>
      </c>
      <c r="AK299" s="42">
        <v>169824</v>
      </c>
      <c r="AL299" s="42">
        <v>456979</v>
      </c>
      <c r="AM299" s="42">
        <v>106450</v>
      </c>
      <c r="AN299" s="42">
        <v>40317</v>
      </c>
      <c r="AO299" s="42">
        <v>128768</v>
      </c>
      <c r="AP299" s="42">
        <v>20400</v>
      </c>
      <c r="AQ299" s="42">
        <v>6476</v>
      </c>
      <c r="AR299" s="42">
        <v>6241</v>
      </c>
      <c r="AT299" s="27" t="s">
        <v>13</v>
      </c>
      <c r="AU299" s="34">
        <f t="shared" si="101"/>
        <v>0.25437978392981153</v>
      </c>
      <c r="AV299" s="34">
        <f t="shared" si="98"/>
        <v>0.50855128994034693</v>
      </c>
      <c r="AW299" s="34">
        <f t="shared" si="98"/>
        <v>0</v>
      </c>
      <c r="AX299" s="34">
        <f t="shared" si="98"/>
        <v>0</v>
      </c>
      <c r="AY299" s="34">
        <f t="shared" si="98"/>
        <v>0</v>
      </c>
      <c r="AZ299" s="34">
        <f t="shared" si="98"/>
        <v>1.3482631000613459</v>
      </c>
      <c r="BA299" s="34">
        <f t="shared" si="98"/>
        <v>0</v>
      </c>
      <c r="BB299" s="34">
        <f t="shared" si="98"/>
        <v>0.65705180853510303</v>
      </c>
      <c r="BC299" s="34">
        <f t="shared" si="98"/>
        <v>0</v>
      </c>
      <c r="BD299" s="34">
        <f t="shared" si="98"/>
        <v>0</v>
      </c>
      <c r="BE299" s="34">
        <f t="shared" si="98"/>
        <v>0</v>
      </c>
      <c r="BF299" s="34">
        <f t="shared" si="98"/>
        <v>0</v>
      </c>
      <c r="BG299" s="34">
        <f t="shared" si="98"/>
        <v>0</v>
      </c>
      <c r="BH299" s="34">
        <f t="shared" si="98"/>
        <v>0.43765687263528519</v>
      </c>
      <c r="BI299" s="34">
        <f t="shared" si="98"/>
        <v>0</v>
      </c>
      <c r="BJ299" s="34">
        <f t="shared" si="98"/>
        <v>0</v>
      </c>
      <c r="BK299" s="34">
        <f t="shared" si="98"/>
        <v>0</v>
      </c>
      <c r="BL299" s="34">
        <f t="shared" si="99"/>
        <v>0</v>
      </c>
      <c r="BM299" s="34">
        <f t="shared" si="99"/>
        <v>0</v>
      </c>
      <c r="BN299" s="34">
        <f t="shared" si="99"/>
        <v>0</v>
      </c>
    </row>
    <row r="300" spans="1:66" x14ac:dyDescent="0.25">
      <c r="A300" s="20" t="s">
        <v>14</v>
      </c>
      <c r="B300" s="30">
        <f t="shared" si="97"/>
        <v>5</v>
      </c>
      <c r="C300" s="30">
        <v>2</v>
      </c>
      <c r="D300" s="30"/>
      <c r="E300" s="30"/>
      <c r="F300" s="30"/>
      <c r="G300" s="30"/>
      <c r="H300" s="30">
        <v>1</v>
      </c>
      <c r="I300" s="30"/>
      <c r="J300" s="30"/>
      <c r="K300" s="30"/>
      <c r="L300" s="30"/>
      <c r="M300" s="30"/>
      <c r="N300" s="30"/>
      <c r="O300" s="30">
        <v>1</v>
      </c>
      <c r="P300" s="30"/>
      <c r="Q300" s="30"/>
      <c r="R300" s="30">
        <v>1</v>
      </c>
      <c r="S300" s="30"/>
      <c r="T300" s="30"/>
      <c r="U300" s="30"/>
      <c r="W300" s="45"/>
      <c r="X300" s="37" t="s">
        <v>14</v>
      </c>
      <c r="Y300" s="42">
        <f t="shared" si="100"/>
        <v>3940637</v>
      </c>
      <c r="Z300" s="42">
        <v>698144</v>
      </c>
      <c r="AA300" s="42">
        <v>107276</v>
      </c>
      <c r="AB300" s="42">
        <v>81552</v>
      </c>
      <c r="AC300" s="42">
        <v>102790</v>
      </c>
      <c r="AD300" s="42">
        <v>181082</v>
      </c>
      <c r="AE300" s="42">
        <v>48790</v>
      </c>
      <c r="AF300" s="42">
        <v>182956</v>
      </c>
      <c r="AG300" s="42">
        <v>174788</v>
      </c>
      <c r="AH300" s="42">
        <v>657061</v>
      </c>
      <c r="AI300" s="42">
        <v>428541</v>
      </c>
      <c r="AJ300" s="42">
        <v>79215</v>
      </c>
      <c r="AK300" s="42">
        <v>219093</v>
      </c>
      <c r="AL300" s="42">
        <v>584650</v>
      </c>
      <c r="AM300" s="42">
        <v>133141</v>
      </c>
      <c r="AN300" s="42">
        <v>52155</v>
      </c>
      <c r="AO300" s="42">
        <v>169412</v>
      </c>
      <c r="AP300" s="42">
        <v>26487</v>
      </c>
      <c r="AQ300" s="42">
        <v>6861</v>
      </c>
      <c r="AR300" s="42">
        <v>6643</v>
      </c>
      <c r="AT300" s="27" t="s">
        <v>14</v>
      </c>
      <c r="AU300" s="34">
        <f t="shared" si="101"/>
        <v>0.12688303946798449</v>
      </c>
      <c r="AV300" s="34">
        <f t="shared" si="98"/>
        <v>0.28647385066691111</v>
      </c>
      <c r="AW300" s="34">
        <f t="shared" si="98"/>
        <v>0</v>
      </c>
      <c r="AX300" s="34">
        <f t="shared" si="98"/>
        <v>0</v>
      </c>
      <c r="AY300" s="34">
        <f t="shared" si="98"/>
        <v>0</v>
      </c>
      <c r="AZ300" s="34">
        <f t="shared" si="98"/>
        <v>0</v>
      </c>
      <c r="BA300" s="34">
        <f t="shared" si="98"/>
        <v>2.0496003279360524</v>
      </c>
      <c r="BB300" s="34">
        <f t="shared" si="98"/>
        <v>0</v>
      </c>
      <c r="BC300" s="34">
        <f t="shared" si="98"/>
        <v>0</v>
      </c>
      <c r="BD300" s="34">
        <f t="shared" si="98"/>
        <v>0</v>
      </c>
      <c r="BE300" s="34">
        <f t="shared" si="98"/>
        <v>0</v>
      </c>
      <c r="BF300" s="34">
        <f t="shared" si="98"/>
        <v>0</v>
      </c>
      <c r="BG300" s="34">
        <f t="shared" si="98"/>
        <v>0</v>
      </c>
      <c r="BH300" s="34">
        <f t="shared" si="98"/>
        <v>0.17104250406225946</v>
      </c>
      <c r="BI300" s="34">
        <f t="shared" si="98"/>
        <v>0</v>
      </c>
      <c r="BJ300" s="34">
        <f t="shared" si="98"/>
        <v>0</v>
      </c>
      <c r="BK300" s="34">
        <f t="shared" si="98"/>
        <v>0.59027695794866952</v>
      </c>
      <c r="BL300" s="34">
        <f t="shared" si="99"/>
        <v>0</v>
      </c>
      <c r="BM300" s="34">
        <f t="shared" si="99"/>
        <v>0</v>
      </c>
      <c r="BN300" s="34">
        <f t="shared" si="99"/>
        <v>0</v>
      </c>
    </row>
    <row r="301" spans="1:66" x14ac:dyDescent="0.25">
      <c r="A301" s="20" t="s">
        <v>15</v>
      </c>
      <c r="B301" s="30">
        <f t="shared" si="97"/>
        <v>6</v>
      </c>
      <c r="C301" s="30">
        <v>1</v>
      </c>
      <c r="D301" s="30"/>
      <c r="E301" s="30">
        <v>1</v>
      </c>
      <c r="F301" s="30"/>
      <c r="G301" s="30"/>
      <c r="H301" s="30"/>
      <c r="I301" s="30">
        <v>1</v>
      </c>
      <c r="J301" s="30"/>
      <c r="K301" s="30">
        <v>1</v>
      </c>
      <c r="L301" s="30">
        <v>1</v>
      </c>
      <c r="M301" s="30"/>
      <c r="N301" s="30">
        <v>1</v>
      </c>
      <c r="O301" s="30"/>
      <c r="P301" s="30"/>
      <c r="Q301" s="30"/>
      <c r="R301" s="30"/>
      <c r="S301" s="30"/>
      <c r="T301" s="30"/>
      <c r="U301" s="30"/>
      <c r="W301" s="45"/>
      <c r="X301" s="37" t="s">
        <v>15</v>
      </c>
      <c r="Y301" s="42">
        <f t="shared" si="100"/>
        <v>4072275</v>
      </c>
      <c r="Z301" s="42">
        <v>704790</v>
      </c>
      <c r="AA301" s="42">
        <v>112053</v>
      </c>
      <c r="AB301" s="42">
        <v>86927</v>
      </c>
      <c r="AC301" s="42">
        <v>104006</v>
      </c>
      <c r="AD301" s="42">
        <v>195784</v>
      </c>
      <c r="AE301" s="42">
        <v>49893</v>
      </c>
      <c r="AF301" s="42">
        <v>192168</v>
      </c>
      <c r="AG301" s="42">
        <v>174705</v>
      </c>
      <c r="AH301" s="42">
        <v>685290</v>
      </c>
      <c r="AI301" s="42">
        <v>437982</v>
      </c>
      <c r="AJ301" s="42">
        <v>82222</v>
      </c>
      <c r="AK301" s="42">
        <v>224890</v>
      </c>
      <c r="AL301" s="42">
        <v>610636</v>
      </c>
      <c r="AM301" s="42">
        <v>131627</v>
      </c>
      <c r="AN301" s="42">
        <v>55043</v>
      </c>
      <c r="AO301" s="42">
        <v>184026</v>
      </c>
      <c r="AP301" s="42">
        <v>27559</v>
      </c>
      <c r="AQ301" s="42">
        <v>6629</v>
      </c>
      <c r="AR301" s="42">
        <v>6045</v>
      </c>
      <c r="AT301" s="27" t="s">
        <v>15</v>
      </c>
      <c r="AU301" s="34">
        <f t="shared" si="101"/>
        <v>0.14733779030148994</v>
      </c>
      <c r="AV301" s="34">
        <f t="shared" si="98"/>
        <v>0.14188623561628286</v>
      </c>
      <c r="AW301" s="34">
        <f t="shared" si="98"/>
        <v>0</v>
      </c>
      <c r="AX301" s="34">
        <f t="shared" si="98"/>
        <v>1.1503905575943032</v>
      </c>
      <c r="AY301" s="34">
        <f t="shared" si="98"/>
        <v>0</v>
      </c>
      <c r="AZ301" s="34">
        <f t="shared" si="98"/>
        <v>0</v>
      </c>
      <c r="BA301" s="34">
        <f t="shared" si="98"/>
        <v>0</v>
      </c>
      <c r="BB301" s="34">
        <f t="shared" si="98"/>
        <v>0.52037800258107492</v>
      </c>
      <c r="BC301" s="34">
        <f t="shared" si="98"/>
        <v>0</v>
      </c>
      <c r="BD301" s="34">
        <f t="shared" si="98"/>
        <v>0.14592362357542063</v>
      </c>
      <c r="BE301" s="34">
        <f t="shared" si="98"/>
        <v>0.22831988529208963</v>
      </c>
      <c r="BF301" s="34">
        <f t="shared" si="98"/>
        <v>0</v>
      </c>
      <c r="BG301" s="34">
        <f t="shared" si="98"/>
        <v>0.44466183467472986</v>
      </c>
      <c r="BH301" s="34">
        <f t="shared" si="98"/>
        <v>0</v>
      </c>
      <c r="BI301" s="34">
        <f t="shared" si="98"/>
        <v>0</v>
      </c>
      <c r="BJ301" s="34">
        <f t="shared" si="98"/>
        <v>0</v>
      </c>
      <c r="BK301" s="34">
        <f t="shared" si="98"/>
        <v>0</v>
      </c>
      <c r="BL301" s="34">
        <f t="shared" si="99"/>
        <v>0</v>
      </c>
      <c r="BM301" s="34">
        <f t="shared" si="99"/>
        <v>0</v>
      </c>
      <c r="BN301" s="34">
        <f t="shared" si="99"/>
        <v>0</v>
      </c>
    </row>
    <row r="302" spans="1:66" x14ac:dyDescent="0.25">
      <c r="A302" s="20" t="s">
        <v>16</v>
      </c>
      <c r="B302" s="30">
        <f t="shared" si="97"/>
        <v>4</v>
      </c>
      <c r="C302" s="30">
        <v>1</v>
      </c>
      <c r="D302" s="30"/>
      <c r="E302" s="30"/>
      <c r="F302" s="30"/>
      <c r="G302" s="30"/>
      <c r="H302" s="30"/>
      <c r="I302" s="30"/>
      <c r="J302" s="30"/>
      <c r="K302" s="30"/>
      <c r="L302" s="30">
        <v>1</v>
      </c>
      <c r="M302" s="30"/>
      <c r="N302" s="30">
        <v>1</v>
      </c>
      <c r="O302" s="30"/>
      <c r="P302" s="30"/>
      <c r="Q302" s="30"/>
      <c r="R302" s="30">
        <v>1</v>
      </c>
      <c r="S302" s="30"/>
      <c r="T302" s="30"/>
      <c r="U302" s="30"/>
      <c r="W302" s="45"/>
      <c r="X302" s="37" t="s">
        <v>16</v>
      </c>
      <c r="Y302" s="42">
        <f t="shared" si="100"/>
        <v>3828439</v>
      </c>
      <c r="Z302" s="42">
        <v>681505</v>
      </c>
      <c r="AA302" s="42">
        <v>107224</v>
      </c>
      <c r="AB302" s="42">
        <v>82428</v>
      </c>
      <c r="AC302" s="42">
        <v>93309</v>
      </c>
      <c r="AD302" s="42">
        <v>188932</v>
      </c>
      <c r="AE302" s="42">
        <v>47554</v>
      </c>
      <c r="AF302" s="42">
        <v>195217</v>
      </c>
      <c r="AG302" s="42">
        <v>168361</v>
      </c>
      <c r="AH302" s="42">
        <v>614796</v>
      </c>
      <c r="AI302" s="42">
        <v>410972</v>
      </c>
      <c r="AJ302" s="42">
        <v>85370</v>
      </c>
      <c r="AK302" s="42">
        <v>214685</v>
      </c>
      <c r="AL302" s="42">
        <v>550444</v>
      </c>
      <c r="AM302" s="42">
        <v>121441</v>
      </c>
      <c r="AN302" s="42">
        <v>52475</v>
      </c>
      <c r="AO302" s="42">
        <v>175817</v>
      </c>
      <c r="AP302" s="42">
        <v>25709</v>
      </c>
      <c r="AQ302" s="42">
        <v>6160</v>
      </c>
      <c r="AR302" s="42">
        <v>6040</v>
      </c>
      <c r="AT302" s="27" t="s">
        <v>16</v>
      </c>
      <c r="AU302" s="34">
        <f t="shared" si="101"/>
        <v>0.10448122589911972</v>
      </c>
      <c r="AV302" s="34">
        <f t="shared" si="98"/>
        <v>0.14673406651455234</v>
      </c>
      <c r="AW302" s="34">
        <f t="shared" si="98"/>
        <v>0</v>
      </c>
      <c r="AX302" s="34">
        <f t="shared" si="98"/>
        <v>0</v>
      </c>
      <c r="AY302" s="34">
        <f t="shared" si="98"/>
        <v>0</v>
      </c>
      <c r="AZ302" s="34">
        <f t="shared" si="98"/>
        <v>0</v>
      </c>
      <c r="BA302" s="34">
        <f t="shared" si="98"/>
        <v>0</v>
      </c>
      <c r="BB302" s="34">
        <f t="shared" si="98"/>
        <v>0</v>
      </c>
      <c r="BC302" s="34">
        <f t="shared" si="98"/>
        <v>0</v>
      </c>
      <c r="BD302" s="34">
        <f t="shared" si="98"/>
        <v>0</v>
      </c>
      <c r="BE302" s="34">
        <f t="shared" si="98"/>
        <v>0.24332557935820445</v>
      </c>
      <c r="BF302" s="34">
        <f t="shared" si="98"/>
        <v>0</v>
      </c>
      <c r="BG302" s="34">
        <f t="shared" si="98"/>
        <v>0.46579872836947156</v>
      </c>
      <c r="BH302" s="34">
        <f t="shared" si="98"/>
        <v>0</v>
      </c>
      <c r="BI302" s="34">
        <f t="shared" si="98"/>
        <v>0</v>
      </c>
      <c r="BJ302" s="34">
        <f t="shared" si="98"/>
        <v>0</v>
      </c>
      <c r="BK302" s="34">
        <f t="shared" si="98"/>
        <v>0.56877321305675788</v>
      </c>
      <c r="BL302" s="34">
        <f t="shared" si="99"/>
        <v>0</v>
      </c>
      <c r="BM302" s="34">
        <f t="shared" si="99"/>
        <v>0</v>
      </c>
      <c r="BN302" s="34">
        <f t="shared" si="99"/>
        <v>0</v>
      </c>
    </row>
    <row r="303" spans="1:66" x14ac:dyDescent="0.25">
      <c r="A303" s="20" t="s">
        <v>17</v>
      </c>
      <c r="B303" s="30">
        <f t="shared" si="97"/>
        <v>2</v>
      </c>
      <c r="C303" s="30"/>
      <c r="D303" s="30"/>
      <c r="E303" s="30"/>
      <c r="F303" s="30"/>
      <c r="G303" s="30">
        <v>1</v>
      </c>
      <c r="H303" s="30"/>
      <c r="I303" s="30"/>
      <c r="J303" s="30"/>
      <c r="K303" s="30"/>
      <c r="L303" s="30"/>
      <c r="M303" s="30"/>
      <c r="N303" s="30">
        <v>1</v>
      </c>
      <c r="O303" s="30"/>
      <c r="P303" s="30"/>
      <c r="Q303" s="30"/>
      <c r="R303" s="30"/>
      <c r="S303" s="30"/>
      <c r="T303" s="30"/>
      <c r="U303" s="30"/>
      <c r="W303" s="45"/>
      <c r="X303" s="37" t="s">
        <v>17</v>
      </c>
      <c r="Y303" s="42">
        <f t="shared" si="100"/>
        <v>3577063</v>
      </c>
      <c r="Z303" s="42">
        <v>642089</v>
      </c>
      <c r="AA303" s="42">
        <v>102367</v>
      </c>
      <c r="AB303" s="42">
        <v>83560</v>
      </c>
      <c r="AC303" s="42">
        <v>84143</v>
      </c>
      <c r="AD303" s="42">
        <v>174467</v>
      </c>
      <c r="AE303" s="42">
        <v>45802</v>
      </c>
      <c r="AF303" s="42">
        <v>198940</v>
      </c>
      <c r="AG303" s="42">
        <v>158875</v>
      </c>
      <c r="AH303" s="42">
        <v>556960</v>
      </c>
      <c r="AI303" s="42">
        <v>378827</v>
      </c>
      <c r="AJ303" s="42">
        <v>87758</v>
      </c>
      <c r="AK303" s="42">
        <v>202607</v>
      </c>
      <c r="AL303" s="42">
        <v>493749</v>
      </c>
      <c r="AM303" s="42">
        <v>108080</v>
      </c>
      <c r="AN303" s="42">
        <v>48861</v>
      </c>
      <c r="AO303" s="42">
        <v>173760</v>
      </c>
      <c r="AP303" s="42">
        <v>24289</v>
      </c>
      <c r="AQ303" s="42">
        <v>6184</v>
      </c>
      <c r="AR303" s="42">
        <v>5745</v>
      </c>
      <c r="AT303" s="27" t="s">
        <v>17</v>
      </c>
      <c r="AU303" s="34">
        <f t="shared" si="101"/>
        <v>5.5911791321539485E-2</v>
      </c>
      <c r="AV303" s="34">
        <f t="shared" si="98"/>
        <v>0</v>
      </c>
      <c r="AW303" s="34">
        <f t="shared" si="98"/>
        <v>0</v>
      </c>
      <c r="AX303" s="34">
        <f t="shared" si="98"/>
        <v>0</v>
      </c>
      <c r="AY303" s="34">
        <f t="shared" si="98"/>
        <v>0</v>
      </c>
      <c r="AZ303" s="34">
        <f t="shared" si="98"/>
        <v>0.57317429657184449</v>
      </c>
      <c r="BA303" s="34">
        <f t="shared" si="98"/>
        <v>0</v>
      </c>
      <c r="BB303" s="34">
        <f t="shared" si="98"/>
        <v>0</v>
      </c>
      <c r="BC303" s="34">
        <f t="shared" si="98"/>
        <v>0</v>
      </c>
      <c r="BD303" s="34">
        <f t="shared" si="98"/>
        <v>0</v>
      </c>
      <c r="BE303" s="34">
        <f t="shared" si="98"/>
        <v>0</v>
      </c>
      <c r="BF303" s="34">
        <f t="shared" si="98"/>
        <v>0</v>
      </c>
      <c r="BG303" s="34">
        <f t="shared" si="98"/>
        <v>0.49356636246526525</v>
      </c>
      <c r="BH303" s="34">
        <f t="shared" si="98"/>
        <v>0</v>
      </c>
      <c r="BI303" s="34">
        <f t="shared" si="98"/>
        <v>0</v>
      </c>
      <c r="BJ303" s="34">
        <f t="shared" si="98"/>
        <v>0</v>
      </c>
      <c r="BK303" s="34">
        <f t="shared" si="98"/>
        <v>0</v>
      </c>
      <c r="BL303" s="34">
        <f t="shared" si="99"/>
        <v>0</v>
      </c>
      <c r="BM303" s="34">
        <f t="shared" si="99"/>
        <v>0</v>
      </c>
      <c r="BN303" s="34">
        <f t="shared" si="99"/>
        <v>0</v>
      </c>
    </row>
    <row r="304" spans="1:66" x14ac:dyDescent="0.25">
      <c r="A304" s="20" t="s">
        <v>18</v>
      </c>
      <c r="B304" s="30">
        <f t="shared" si="97"/>
        <v>5</v>
      </c>
      <c r="C304" s="30">
        <v>1</v>
      </c>
      <c r="D304" s="30"/>
      <c r="E304" s="30"/>
      <c r="F304" s="30"/>
      <c r="G304" s="30"/>
      <c r="H304" s="30">
        <v>1</v>
      </c>
      <c r="I304" s="30"/>
      <c r="J304" s="30"/>
      <c r="K304" s="30"/>
      <c r="L304" s="30">
        <v>1</v>
      </c>
      <c r="M304" s="30"/>
      <c r="N304" s="30">
        <v>1</v>
      </c>
      <c r="O304" s="30"/>
      <c r="P304" s="30"/>
      <c r="Q304" s="30">
        <v>1</v>
      </c>
      <c r="R304" s="30"/>
      <c r="S304" s="30"/>
      <c r="T304" s="30"/>
      <c r="U304" s="30"/>
      <c r="W304" s="45"/>
      <c r="X304" s="37" t="s">
        <v>18</v>
      </c>
      <c r="Y304" s="42">
        <f t="shared" si="100"/>
        <v>3196785</v>
      </c>
      <c r="Z304" s="42">
        <v>559203</v>
      </c>
      <c r="AA304" s="42">
        <v>94160</v>
      </c>
      <c r="AB304" s="42">
        <v>85281</v>
      </c>
      <c r="AC304" s="42">
        <v>72942</v>
      </c>
      <c r="AD304" s="42">
        <v>141540</v>
      </c>
      <c r="AE304" s="42">
        <v>45099</v>
      </c>
      <c r="AF304" s="42">
        <v>189445</v>
      </c>
      <c r="AG304" s="42">
        <v>139596</v>
      </c>
      <c r="AH304" s="42">
        <v>496085</v>
      </c>
      <c r="AI304" s="42">
        <v>338759</v>
      </c>
      <c r="AJ304" s="42">
        <v>78337</v>
      </c>
      <c r="AK304" s="42">
        <v>195717</v>
      </c>
      <c r="AL304" s="42">
        <v>427669</v>
      </c>
      <c r="AM304" s="42">
        <v>91586</v>
      </c>
      <c r="AN304" s="42">
        <v>43625</v>
      </c>
      <c r="AO304" s="42">
        <v>163915</v>
      </c>
      <c r="AP304" s="42">
        <v>22874</v>
      </c>
      <c r="AQ304" s="42">
        <v>5565</v>
      </c>
      <c r="AR304" s="42">
        <v>5387</v>
      </c>
      <c r="AT304" s="27" t="s">
        <v>18</v>
      </c>
      <c r="AU304" s="34">
        <f t="shared" si="101"/>
        <v>0.15640714029876893</v>
      </c>
      <c r="AV304" s="34">
        <f t="shared" si="98"/>
        <v>0.17882593619848247</v>
      </c>
      <c r="AW304" s="34">
        <f t="shared" si="98"/>
        <v>0</v>
      </c>
      <c r="AX304" s="34">
        <f t="shared" si="98"/>
        <v>0</v>
      </c>
      <c r="AY304" s="34">
        <f t="shared" si="98"/>
        <v>0</v>
      </c>
      <c r="AZ304" s="34">
        <f t="shared" si="98"/>
        <v>0</v>
      </c>
      <c r="BA304" s="34">
        <f t="shared" si="98"/>
        <v>2.2173440652786094</v>
      </c>
      <c r="BB304" s="34">
        <f t="shared" si="98"/>
        <v>0</v>
      </c>
      <c r="BC304" s="34">
        <f t="shared" si="98"/>
        <v>0</v>
      </c>
      <c r="BD304" s="34">
        <f t="shared" si="98"/>
        <v>0</v>
      </c>
      <c r="BE304" s="34">
        <f t="shared" si="98"/>
        <v>0.29519510920743064</v>
      </c>
      <c r="BF304" s="34">
        <f t="shared" si="98"/>
        <v>0</v>
      </c>
      <c r="BG304" s="34">
        <f t="shared" si="98"/>
        <v>0.51094181905506419</v>
      </c>
      <c r="BH304" s="34">
        <f t="shared" si="98"/>
        <v>0</v>
      </c>
      <c r="BI304" s="34">
        <f t="shared" si="98"/>
        <v>0</v>
      </c>
      <c r="BJ304" s="34">
        <f t="shared" si="98"/>
        <v>2.2922636103151861</v>
      </c>
      <c r="BK304" s="34">
        <f t="shared" si="98"/>
        <v>0</v>
      </c>
      <c r="BL304" s="34">
        <f t="shared" si="99"/>
        <v>0</v>
      </c>
      <c r="BM304" s="34">
        <f t="shared" si="99"/>
        <v>0</v>
      </c>
      <c r="BN304" s="34">
        <f t="shared" si="99"/>
        <v>0</v>
      </c>
    </row>
    <row r="305" spans="1:66" x14ac:dyDescent="0.25">
      <c r="A305" s="20" t="s">
        <v>19</v>
      </c>
      <c r="B305" s="30">
        <f t="shared" si="97"/>
        <v>6</v>
      </c>
      <c r="C305" s="30">
        <v>2</v>
      </c>
      <c r="D305" s="30">
        <v>1</v>
      </c>
      <c r="E305" s="30"/>
      <c r="F305" s="30">
        <v>1</v>
      </c>
      <c r="G305" s="30">
        <v>1</v>
      </c>
      <c r="H305" s="30"/>
      <c r="I305" s="30">
        <v>1</v>
      </c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W305" s="45"/>
      <c r="X305" s="37" t="s">
        <v>19</v>
      </c>
      <c r="Y305" s="42">
        <f t="shared" si="100"/>
        <v>2683493</v>
      </c>
      <c r="Z305" s="42">
        <v>453740</v>
      </c>
      <c r="AA305" s="42">
        <v>79532</v>
      </c>
      <c r="AB305" s="42">
        <v>77145</v>
      </c>
      <c r="AC305" s="42">
        <v>61988</v>
      </c>
      <c r="AD305" s="42">
        <v>118452</v>
      </c>
      <c r="AE305" s="42">
        <v>38856</v>
      </c>
      <c r="AF305" s="42">
        <v>159697</v>
      </c>
      <c r="AG305" s="42">
        <v>106544</v>
      </c>
      <c r="AH305" s="42">
        <v>430064</v>
      </c>
      <c r="AI305" s="42">
        <v>286407</v>
      </c>
      <c r="AJ305" s="42">
        <v>61500</v>
      </c>
      <c r="AK305" s="42">
        <v>175040</v>
      </c>
      <c r="AL305" s="42">
        <v>355591</v>
      </c>
      <c r="AM305" s="42">
        <v>72205</v>
      </c>
      <c r="AN305" s="42">
        <v>37381</v>
      </c>
      <c r="AO305" s="42">
        <v>142273</v>
      </c>
      <c r="AP305" s="42">
        <v>18769</v>
      </c>
      <c r="AQ305" s="42">
        <v>4322</v>
      </c>
      <c r="AR305" s="42">
        <v>3987</v>
      </c>
      <c r="AT305" s="27" t="s">
        <v>19</v>
      </c>
      <c r="AU305" s="34">
        <f t="shared" si="101"/>
        <v>0.22358918022145019</v>
      </c>
      <c r="AV305" s="34">
        <f t="shared" si="98"/>
        <v>0.44078106404548861</v>
      </c>
      <c r="AW305" s="34">
        <f t="shared" si="98"/>
        <v>1.2573555298496202</v>
      </c>
      <c r="AX305" s="34">
        <f t="shared" si="98"/>
        <v>0</v>
      </c>
      <c r="AY305" s="34">
        <f t="shared" si="98"/>
        <v>1.6132154610569787</v>
      </c>
      <c r="AZ305" s="34">
        <f t="shared" si="98"/>
        <v>0.84422382061932255</v>
      </c>
      <c r="BA305" s="34">
        <f t="shared" si="98"/>
        <v>0</v>
      </c>
      <c r="BB305" s="34">
        <f t="shared" si="98"/>
        <v>0.62618583943342709</v>
      </c>
      <c r="BC305" s="34">
        <f t="shared" si="98"/>
        <v>0</v>
      </c>
      <c r="BD305" s="34">
        <f t="shared" si="98"/>
        <v>0</v>
      </c>
      <c r="BE305" s="34">
        <f t="shared" si="98"/>
        <v>0</v>
      </c>
      <c r="BF305" s="34">
        <f t="shared" si="98"/>
        <v>0</v>
      </c>
      <c r="BG305" s="34">
        <f t="shared" si="98"/>
        <v>0</v>
      </c>
      <c r="BH305" s="34">
        <f t="shared" si="98"/>
        <v>0</v>
      </c>
      <c r="BI305" s="34">
        <f t="shared" si="98"/>
        <v>0</v>
      </c>
      <c r="BJ305" s="34">
        <f t="shared" si="98"/>
        <v>0</v>
      </c>
      <c r="BK305" s="34">
        <f t="shared" si="98"/>
        <v>0</v>
      </c>
      <c r="BL305" s="34">
        <f t="shared" si="99"/>
        <v>0</v>
      </c>
      <c r="BM305" s="34">
        <f t="shared" si="99"/>
        <v>0</v>
      </c>
      <c r="BN305" s="34">
        <f t="shared" si="99"/>
        <v>0</v>
      </c>
    </row>
    <row r="306" spans="1:66" x14ac:dyDescent="0.25">
      <c r="A306" s="20" t="s">
        <v>20</v>
      </c>
      <c r="B306" s="30">
        <f t="shared" si="97"/>
        <v>4</v>
      </c>
      <c r="C306" s="30">
        <v>3</v>
      </c>
      <c r="D306" s="30"/>
      <c r="E306" s="30"/>
      <c r="F306" s="30"/>
      <c r="G306" s="30"/>
      <c r="H306" s="30">
        <v>1</v>
      </c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W306" s="45"/>
      <c r="X306" s="37" t="s">
        <v>20</v>
      </c>
      <c r="Y306" s="42">
        <f t="shared" si="100"/>
        <v>2453411</v>
      </c>
      <c r="Z306" s="42">
        <v>402482</v>
      </c>
      <c r="AA306" s="42">
        <v>72490</v>
      </c>
      <c r="AB306" s="42">
        <v>70900</v>
      </c>
      <c r="AC306" s="42">
        <v>55312</v>
      </c>
      <c r="AD306" s="42">
        <v>101742</v>
      </c>
      <c r="AE306" s="42">
        <v>35030</v>
      </c>
      <c r="AF306" s="42">
        <v>145854</v>
      </c>
      <c r="AG306" s="42">
        <v>95845</v>
      </c>
      <c r="AH306" s="42">
        <v>397409</v>
      </c>
      <c r="AI306" s="42">
        <v>270622</v>
      </c>
      <c r="AJ306" s="42">
        <v>54665</v>
      </c>
      <c r="AK306" s="42">
        <v>169061</v>
      </c>
      <c r="AL306" s="42">
        <v>325985</v>
      </c>
      <c r="AM306" s="42">
        <v>65133</v>
      </c>
      <c r="AN306" s="42">
        <v>34351</v>
      </c>
      <c r="AO306" s="42">
        <v>133694</v>
      </c>
      <c r="AP306" s="42">
        <v>16829</v>
      </c>
      <c r="AQ306" s="42">
        <v>3248</v>
      </c>
      <c r="AR306" s="42">
        <v>2759</v>
      </c>
      <c r="AT306" s="27" t="s">
        <v>20</v>
      </c>
      <c r="AU306" s="34">
        <f t="shared" si="101"/>
        <v>0.16303831685763209</v>
      </c>
      <c r="AV306" s="34">
        <f t="shared" si="98"/>
        <v>0.74537494844489938</v>
      </c>
      <c r="AW306" s="34">
        <f t="shared" si="98"/>
        <v>0</v>
      </c>
      <c r="AX306" s="34">
        <f t="shared" si="98"/>
        <v>0</v>
      </c>
      <c r="AY306" s="34">
        <f t="shared" si="98"/>
        <v>0</v>
      </c>
      <c r="AZ306" s="34">
        <f t="shared" si="98"/>
        <v>0</v>
      </c>
      <c r="BA306" s="34">
        <f t="shared" si="98"/>
        <v>2.8546959748786755</v>
      </c>
      <c r="BB306" s="34">
        <f t="shared" si="98"/>
        <v>0</v>
      </c>
      <c r="BC306" s="34">
        <f t="shared" si="98"/>
        <v>0</v>
      </c>
      <c r="BD306" s="34">
        <f t="shared" si="98"/>
        <v>0</v>
      </c>
      <c r="BE306" s="34">
        <f t="shared" si="98"/>
        <v>0</v>
      </c>
      <c r="BF306" s="34">
        <f t="shared" si="98"/>
        <v>0</v>
      </c>
      <c r="BG306" s="34">
        <f t="shared" si="98"/>
        <v>0</v>
      </c>
      <c r="BH306" s="34">
        <f t="shared" si="98"/>
        <v>0</v>
      </c>
      <c r="BI306" s="34">
        <f t="shared" si="98"/>
        <v>0</v>
      </c>
      <c r="BJ306" s="34">
        <f t="shared" si="98"/>
        <v>0</v>
      </c>
      <c r="BK306" s="34">
        <f t="shared" si="98"/>
        <v>0</v>
      </c>
      <c r="BL306" s="34">
        <f t="shared" si="99"/>
        <v>0</v>
      </c>
      <c r="BM306" s="34">
        <f t="shared" si="99"/>
        <v>0</v>
      </c>
      <c r="BN306" s="34">
        <f t="shared" si="99"/>
        <v>0</v>
      </c>
    </row>
    <row r="307" spans="1:66" x14ac:dyDescent="0.25">
      <c r="A307" s="20" t="s">
        <v>21</v>
      </c>
      <c r="B307" s="30">
        <f t="shared" si="97"/>
        <v>10</v>
      </c>
      <c r="C307" s="30">
        <v>1</v>
      </c>
      <c r="D307" s="30"/>
      <c r="E307" s="30">
        <v>1</v>
      </c>
      <c r="F307" s="30"/>
      <c r="G307" s="30"/>
      <c r="H307" s="30">
        <v>1</v>
      </c>
      <c r="I307" s="30">
        <v>1</v>
      </c>
      <c r="J307" s="30"/>
      <c r="K307" s="30"/>
      <c r="L307" s="30"/>
      <c r="M307" s="30"/>
      <c r="N307" s="30">
        <v>2</v>
      </c>
      <c r="O307" s="30">
        <v>2</v>
      </c>
      <c r="P307" s="30"/>
      <c r="Q307" s="30">
        <v>1</v>
      </c>
      <c r="R307" s="30">
        <v>1</v>
      </c>
      <c r="S307" s="30"/>
      <c r="T307" s="30"/>
      <c r="U307" s="30"/>
      <c r="W307" s="45"/>
      <c r="X307" s="37" t="s">
        <v>21</v>
      </c>
      <c r="Y307" s="42">
        <f t="shared" si="100"/>
        <v>2147716</v>
      </c>
      <c r="Z307" s="42">
        <v>359592</v>
      </c>
      <c r="AA307" s="42">
        <v>64575</v>
      </c>
      <c r="AB307" s="42">
        <v>58980</v>
      </c>
      <c r="AC307" s="42">
        <v>46227</v>
      </c>
      <c r="AD307" s="42">
        <v>89751</v>
      </c>
      <c r="AE307" s="42">
        <v>27595</v>
      </c>
      <c r="AF307" s="42">
        <v>133321</v>
      </c>
      <c r="AG307" s="42">
        <v>84712</v>
      </c>
      <c r="AH307" s="42">
        <v>339486</v>
      </c>
      <c r="AI307" s="42">
        <v>239210</v>
      </c>
      <c r="AJ307" s="42">
        <v>50923</v>
      </c>
      <c r="AK307" s="42">
        <v>158221</v>
      </c>
      <c r="AL307" s="42">
        <v>274359</v>
      </c>
      <c r="AM307" s="42">
        <v>55804</v>
      </c>
      <c r="AN307" s="42">
        <v>29961</v>
      </c>
      <c r="AO307" s="42">
        <v>115084</v>
      </c>
      <c r="AP307" s="42">
        <v>14875</v>
      </c>
      <c r="AQ307" s="42">
        <v>2732</v>
      </c>
      <c r="AR307" s="42">
        <v>2308</v>
      </c>
      <c r="AT307" s="27" t="s">
        <v>21</v>
      </c>
      <c r="AU307" s="34">
        <f t="shared" si="101"/>
        <v>0.46561090944985278</v>
      </c>
      <c r="AV307" s="34">
        <f t="shared" si="98"/>
        <v>0.27809294978753701</v>
      </c>
      <c r="AW307" s="34">
        <f t="shared" si="98"/>
        <v>0</v>
      </c>
      <c r="AX307" s="34">
        <f t="shared" si="98"/>
        <v>1.69548999660902</v>
      </c>
      <c r="AY307" s="34">
        <f t="shared" si="98"/>
        <v>0</v>
      </c>
      <c r="AZ307" s="34">
        <f t="shared" si="98"/>
        <v>0</v>
      </c>
      <c r="BA307" s="34">
        <f t="shared" si="98"/>
        <v>3.6238448994383039</v>
      </c>
      <c r="BB307" s="34">
        <f t="shared" si="98"/>
        <v>0.75006938141778112</v>
      </c>
      <c r="BC307" s="34">
        <f t="shared" si="98"/>
        <v>0</v>
      </c>
      <c r="BD307" s="34">
        <f t="shared" si="98"/>
        <v>0</v>
      </c>
      <c r="BE307" s="34">
        <f t="shared" si="98"/>
        <v>0</v>
      </c>
      <c r="BF307" s="34">
        <f t="shared" si="98"/>
        <v>0</v>
      </c>
      <c r="BG307" s="34">
        <f t="shared" si="98"/>
        <v>1.2640547082877747</v>
      </c>
      <c r="BH307" s="34">
        <f t="shared" si="98"/>
        <v>0.728971894488608</v>
      </c>
      <c r="BI307" s="34">
        <f t="shared" si="98"/>
        <v>0</v>
      </c>
      <c r="BJ307" s="34">
        <f t="shared" si="98"/>
        <v>3.3376723073328662</v>
      </c>
      <c r="BK307" s="34">
        <f t="shared" si="98"/>
        <v>0.86893052031559559</v>
      </c>
      <c r="BL307" s="34">
        <f t="shared" si="99"/>
        <v>0</v>
      </c>
      <c r="BM307" s="34">
        <f t="shared" si="99"/>
        <v>0</v>
      </c>
      <c r="BN307" s="34">
        <f t="shared" si="99"/>
        <v>0</v>
      </c>
    </row>
    <row r="308" spans="1:66" x14ac:dyDescent="0.25">
      <c r="A308" s="20" t="s">
        <v>22</v>
      </c>
      <c r="B308" s="30">
        <f t="shared" si="97"/>
        <v>6</v>
      </c>
      <c r="C308" s="30"/>
      <c r="D308" s="30"/>
      <c r="E308" s="30">
        <v>1</v>
      </c>
      <c r="F308" s="30"/>
      <c r="G308" s="30"/>
      <c r="H308" s="30"/>
      <c r="I308" s="30"/>
      <c r="J308" s="30">
        <v>2</v>
      </c>
      <c r="K308" s="30">
        <v>2</v>
      </c>
      <c r="L308" s="30"/>
      <c r="M308" s="30"/>
      <c r="N308" s="30">
        <v>1</v>
      </c>
      <c r="O308" s="30"/>
      <c r="P308" s="30"/>
      <c r="Q308" s="30"/>
      <c r="R308" s="30"/>
      <c r="S308" s="30"/>
      <c r="T308" s="30"/>
      <c r="U308" s="30"/>
      <c r="W308" s="45"/>
      <c r="X308" s="37" t="s">
        <v>22</v>
      </c>
      <c r="Y308" s="42">
        <f t="shared" si="100"/>
        <v>1738529</v>
      </c>
      <c r="Z308" s="42">
        <v>292327</v>
      </c>
      <c r="AA308" s="42">
        <v>52401</v>
      </c>
      <c r="AB308" s="42">
        <v>46130</v>
      </c>
      <c r="AC308" s="42">
        <v>34493</v>
      </c>
      <c r="AD308" s="42">
        <v>67970</v>
      </c>
      <c r="AE308" s="42">
        <v>21951</v>
      </c>
      <c r="AF308" s="42">
        <v>113095</v>
      </c>
      <c r="AG308" s="42">
        <v>77678</v>
      </c>
      <c r="AH308" s="42">
        <v>268417</v>
      </c>
      <c r="AI308" s="42">
        <v>201066</v>
      </c>
      <c r="AJ308" s="42">
        <v>44328</v>
      </c>
      <c r="AK308" s="42">
        <v>128336</v>
      </c>
      <c r="AL308" s="42">
        <v>213475</v>
      </c>
      <c r="AM308" s="42">
        <v>48440</v>
      </c>
      <c r="AN308" s="42">
        <v>22878</v>
      </c>
      <c r="AO308" s="42">
        <v>89632</v>
      </c>
      <c r="AP308" s="42">
        <v>11638</v>
      </c>
      <c r="AQ308" s="42">
        <v>2304</v>
      </c>
      <c r="AR308" s="42">
        <v>1970</v>
      </c>
      <c r="AT308" s="27" t="s">
        <v>22</v>
      </c>
      <c r="AU308" s="34">
        <f t="shared" si="101"/>
        <v>0.34511935089952483</v>
      </c>
      <c r="AV308" s="34">
        <f t="shared" si="98"/>
        <v>0</v>
      </c>
      <c r="AW308" s="34">
        <f t="shared" si="98"/>
        <v>0</v>
      </c>
      <c r="AX308" s="34">
        <f t="shared" si="98"/>
        <v>2.1677866897897249</v>
      </c>
      <c r="AY308" s="34">
        <f t="shared" si="98"/>
        <v>0</v>
      </c>
      <c r="AZ308" s="34">
        <f t="shared" si="98"/>
        <v>0</v>
      </c>
      <c r="BA308" s="34">
        <f t="shared" si="98"/>
        <v>0</v>
      </c>
      <c r="BB308" s="34">
        <f t="shared" si="98"/>
        <v>0</v>
      </c>
      <c r="BC308" s="34">
        <f t="shared" si="98"/>
        <v>2.5747315842323437</v>
      </c>
      <c r="BD308" s="34">
        <f t="shared" si="98"/>
        <v>0.7451092889049501</v>
      </c>
      <c r="BE308" s="34">
        <f t="shared" si="98"/>
        <v>0</v>
      </c>
      <c r="BF308" s="34">
        <f t="shared" si="98"/>
        <v>0</v>
      </c>
      <c r="BG308" s="34">
        <f t="shared" si="98"/>
        <v>0.77920458795661385</v>
      </c>
      <c r="BH308" s="34">
        <f t="shared" si="98"/>
        <v>0</v>
      </c>
      <c r="BI308" s="34">
        <f t="shared" si="98"/>
        <v>0</v>
      </c>
      <c r="BJ308" s="34">
        <f t="shared" si="98"/>
        <v>0</v>
      </c>
      <c r="BK308" s="34">
        <f>R308*100000/AO308</f>
        <v>0</v>
      </c>
      <c r="BL308" s="34">
        <f t="shared" si="99"/>
        <v>0</v>
      </c>
      <c r="BM308" s="34">
        <f t="shared" si="99"/>
        <v>0</v>
      </c>
      <c r="BN308" s="34">
        <f t="shared" si="99"/>
        <v>0</v>
      </c>
    </row>
    <row r="309" spans="1:66" x14ac:dyDescent="0.25">
      <c r="A309" s="20" t="s">
        <v>48</v>
      </c>
      <c r="B309" s="30">
        <f t="shared" si="97"/>
        <v>9</v>
      </c>
      <c r="C309" s="30"/>
      <c r="D309" s="30"/>
      <c r="E309" s="30"/>
      <c r="F309" s="30"/>
      <c r="G309" s="30"/>
      <c r="H309" s="30"/>
      <c r="I309" s="30">
        <v>1</v>
      </c>
      <c r="J309" s="30"/>
      <c r="K309" s="30">
        <v>2</v>
      </c>
      <c r="L309" s="30">
        <v>1</v>
      </c>
      <c r="M309" s="30"/>
      <c r="N309" s="30">
        <v>1</v>
      </c>
      <c r="O309" s="30"/>
      <c r="P309" s="30">
        <v>1</v>
      </c>
      <c r="Q309" s="30">
        <v>2</v>
      </c>
      <c r="R309" s="30">
        <v>1</v>
      </c>
      <c r="S309" s="30"/>
      <c r="T309" s="30"/>
      <c r="U309" s="30"/>
      <c r="W309" s="45"/>
      <c r="X309" s="37" t="s">
        <v>48</v>
      </c>
      <c r="Y309" s="42">
        <f t="shared" si="100"/>
        <v>1750867</v>
      </c>
      <c r="Z309" s="42">
        <v>279228</v>
      </c>
      <c r="AA309" s="42">
        <v>59865</v>
      </c>
      <c r="AB309" s="42">
        <v>55119</v>
      </c>
      <c r="AC309" s="42">
        <v>31301</v>
      </c>
      <c r="AD309" s="42">
        <v>61296</v>
      </c>
      <c r="AE309" s="42">
        <v>24596</v>
      </c>
      <c r="AF309" s="42">
        <v>129131</v>
      </c>
      <c r="AG309" s="42">
        <v>83263</v>
      </c>
      <c r="AH309" s="42">
        <v>271505</v>
      </c>
      <c r="AI309" s="42">
        <v>178521</v>
      </c>
      <c r="AJ309" s="42">
        <v>50705</v>
      </c>
      <c r="AK309" s="42">
        <v>143127</v>
      </c>
      <c r="AL309" s="42">
        <v>203225</v>
      </c>
      <c r="AM309" s="42">
        <v>44700</v>
      </c>
      <c r="AN309" s="42">
        <v>23775</v>
      </c>
      <c r="AO309" s="42">
        <v>94749</v>
      </c>
      <c r="AP309" s="42">
        <v>13154</v>
      </c>
      <c r="AQ309" s="42">
        <v>1946</v>
      </c>
      <c r="AR309" s="42">
        <v>1661</v>
      </c>
      <c r="AT309" s="27" t="s">
        <v>48</v>
      </c>
      <c r="AU309" s="34">
        <f t="shared" si="101"/>
        <v>0.51403104861762772</v>
      </c>
      <c r="AV309" s="34">
        <f t="shared" ref="AV309:BJ312" si="102">C309*100000/Z309</f>
        <v>0</v>
      </c>
      <c r="AW309" s="34">
        <f t="shared" si="102"/>
        <v>0</v>
      </c>
      <c r="AX309" s="34">
        <f t="shared" si="102"/>
        <v>0</v>
      </c>
      <c r="AY309" s="34">
        <f t="shared" si="102"/>
        <v>0</v>
      </c>
      <c r="AZ309" s="34">
        <f t="shared" si="102"/>
        <v>0</v>
      </c>
      <c r="BA309" s="34">
        <f t="shared" si="102"/>
        <v>0</v>
      </c>
      <c r="BB309" s="34">
        <f t="shared" si="102"/>
        <v>0.77440738474882098</v>
      </c>
      <c r="BC309" s="34">
        <f t="shared" si="102"/>
        <v>0</v>
      </c>
      <c r="BD309" s="34">
        <f t="shared" si="102"/>
        <v>0.73663468444411706</v>
      </c>
      <c r="BE309" s="34">
        <f t="shared" si="102"/>
        <v>0.56015818867248113</v>
      </c>
      <c r="BF309" s="34">
        <f t="shared" si="102"/>
        <v>0</v>
      </c>
      <c r="BG309" s="34">
        <f t="shared" si="102"/>
        <v>0.69868019311520535</v>
      </c>
      <c r="BH309" s="34">
        <f t="shared" si="102"/>
        <v>0</v>
      </c>
      <c r="BI309" s="34">
        <f t="shared" si="102"/>
        <v>2.2371364653243848</v>
      </c>
      <c r="BJ309" s="34">
        <f t="shared" si="102"/>
        <v>8.4121976866456354</v>
      </c>
      <c r="BK309" s="34">
        <f>R309*100000/AO309</f>
        <v>1.0554201099747755</v>
      </c>
      <c r="BL309" s="34">
        <f t="shared" ref="BL309:BN312" si="103">S309*100000/AP309</f>
        <v>0</v>
      </c>
      <c r="BM309" s="34">
        <f t="shared" si="103"/>
        <v>0</v>
      </c>
      <c r="BN309" s="34">
        <f t="shared" si="103"/>
        <v>0</v>
      </c>
    </row>
    <row r="310" spans="1:66" x14ac:dyDescent="0.25">
      <c r="A310" s="20" t="s">
        <v>49</v>
      </c>
      <c r="B310" s="30">
        <f t="shared" si="97"/>
        <v>7</v>
      </c>
      <c r="C310" s="30">
        <v>2</v>
      </c>
      <c r="D310" s="30"/>
      <c r="E310" s="30"/>
      <c r="F310" s="30"/>
      <c r="G310" s="30"/>
      <c r="H310" s="30"/>
      <c r="I310" s="30">
        <v>1</v>
      </c>
      <c r="J310" s="30"/>
      <c r="K310" s="30">
        <v>1</v>
      </c>
      <c r="L310" s="30">
        <v>2</v>
      </c>
      <c r="M310" s="30"/>
      <c r="N310" s="30"/>
      <c r="O310" s="30">
        <v>1</v>
      </c>
      <c r="P310" s="30"/>
      <c r="Q310" s="30"/>
      <c r="R310" s="30"/>
      <c r="S310" s="30"/>
      <c r="T310" s="30"/>
      <c r="U310" s="30"/>
      <c r="W310" s="45"/>
      <c r="X310" s="37" t="s">
        <v>49</v>
      </c>
      <c r="Y310" s="42">
        <f t="shared" si="100"/>
        <v>1306507</v>
      </c>
      <c r="Z310" s="42">
        <v>194537</v>
      </c>
      <c r="AA310" s="42">
        <v>48082</v>
      </c>
      <c r="AB310" s="42">
        <v>43596</v>
      </c>
      <c r="AC310" s="42">
        <v>22710</v>
      </c>
      <c r="AD310" s="42">
        <v>37845</v>
      </c>
      <c r="AE310" s="42">
        <v>19685</v>
      </c>
      <c r="AF310" s="42">
        <v>105793</v>
      </c>
      <c r="AG310" s="42">
        <v>68163</v>
      </c>
      <c r="AH310" s="42">
        <v>206743</v>
      </c>
      <c r="AI310" s="42">
        <v>130059</v>
      </c>
      <c r="AJ310" s="42">
        <v>36480</v>
      </c>
      <c r="AK310" s="42">
        <v>104091</v>
      </c>
      <c r="AL310" s="42">
        <v>152577</v>
      </c>
      <c r="AM310" s="42">
        <v>32988</v>
      </c>
      <c r="AN310" s="42">
        <v>19025</v>
      </c>
      <c r="AO310" s="42">
        <v>71369</v>
      </c>
      <c r="AP310" s="42">
        <v>10322</v>
      </c>
      <c r="AQ310" s="42">
        <v>1254</v>
      </c>
      <c r="AR310" s="42">
        <v>1188</v>
      </c>
      <c r="AT310" s="27" t="s">
        <v>49</v>
      </c>
      <c r="AU310" s="34">
        <f t="shared" si="101"/>
        <v>0.53577975472002826</v>
      </c>
      <c r="AV310" s="34">
        <f t="shared" si="102"/>
        <v>1.0280820615101498</v>
      </c>
      <c r="AW310" s="34">
        <f t="shared" si="102"/>
        <v>0</v>
      </c>
      <c r="AX310" s="34">
        <f t="shared" si="102"/>
        <v>0</v>
      </c>
      <c r="AY310" s="34">
        <f t="shared" si="102"/>
        <v>0</v>
      </c>
      <c r="AZ310" s="34">
        <f t="shared" si="102"/>
        <v>0</v>
      </c>
      <c r="BA310" s="34">
        <f t="shared" si="102"/>
        <v>0</v>
      </c>
      <c r="BB310" s="34">
        <f t="shared" si="102"/>
        <v>0.94524212377000372</v>
      </c>
      <c r="BC310" s="34">
        <f t="shared" si="102"/>
        <v>0</v>
      </c>
      <c r="BD310" s="34">
        <f t="shared" si="102"/>
        <v>0.48369231364544385</v>
      </c>
      <c r="BE310" s="34">
        <f t="shared" si="102"/>
        <v>1.5377636303523785</v>
      </c>
      <c r="BF310" s="34">
        <f t="shared" si="102"/>
        <v>0</v>
      </c>
      <c r="BG310" s="34">
        <f t="shared" si="102"/>
        <v>0</v>
      </c>
      <c r="BH310" s="34">
        <f t="shared" si="102"/>
        <v>0.6554067782169003</v>
      </c>
      <c r="BI310" s="34">
        <f t="shared" si="102"/>
        <v>0</v>
      </c>
      <c r="BJ310" s="34">
        <f t="shared" si="102"/>
        <v>0</v>
      </c>
      <c r="BK310" s="34">
        <f>R310*100000/AO310</f>
        <v>0</v>
      </c>
      <c r="BL310" s="34">
        <f t="shared" si="103"/>
        <v>0</v>
      </c>
      <c r="BM310" s="34">
        <f t="shared" si="103"/>
        <v>0</v>
      </c>
      <c r="BN310" s="34">
        <f t="shared" si="103"/>
        <v>0</v>
      </c>
    </row>
    <row r="311" spans="1:66" x14ac:dyDescent="0.25">
      <c r="A311" s="20" t="s">
        <v>50</v>
      </c>
      <c r="B311" s="30">
        <f t="shared" si="97"/>
        <v>9</v>
      </c>
      <c r="C311" s="30">
        <v>2</v>
      </c>
      <c r="D311" s="30"/>
      <c r="E311" s="30"/>
      <c r="F311" s="30"/>
      <c r="G311" s="30"/>
      <c r="H311" s="30"/>
      <c r="I311" s="30">
        <v>1</v>
      </c>
      <c r="J311" s="30">
        <v>1</v>
      </c>
      <c r="K311" s="30">
        <v>1</v>
      </c>
      <c r="L311" s="30">
        <v>2</v>
      </c>
      <c r="M311" s="30"/>
      <c r="N311" s="30"/>
      <c r="O311" s="30">
        <v>1</v>
      </c>
      <c r="P311" s="30"/>
      <c r="Q311" s="30">
        <v>1</v>
      </c>
      <c r="R311" s="30"/>
      <c r="S311" s="30"/>
      <c r="T311" s="30"/>
      <c r="U311" s="30"/>
      <c r="W311" s="45"/>
      <c r="X311" s="37" t="s">
        <v>50</v>
      </c>
      <c r="Y311" s="42">
        <f t="shared" si="100"/>
        <v>1108577</v>
      </c>
      <c r="Z311" s="42">
        <v>143940</v>
      </c>
      <c r="AA311" s="42">
        <v>43845</v>
      </c>
      <c r="AB311" s="42">
        <v>38117</v>
      </c>
      <c r="AC311" s="42">
        <v>20227</v>
      </c>
      <c r="AD311" s="42">
        <v>28392</v>
      </c>
      <c r="AE311" s="42">
        <v>17748</v>
      </c>
      <c r="AF311" s="42">
        <v>101347</v>
      </c>
      <c r="AG311" s="42">
        <v>57102</v>
      </c>
      <c r="AH311" s="42">
        <v>182980</v>
      </c>
      <c r="AI311" s="42">
        <v>103427</v>
      </c>
      <c r="AJ311" s="42">
        <v>29303</v>
      </c>
      <c r="AK311" s="42">
        <v>94111</v>
      </c>
      <c r="AL311" s="42">
        <v>134944</v>
      </c>
      <c r="AM311" s="42">
        <v>24513</v>
      </c>
      <c r="AN311" s="42">
        <v>18070</v>
      </c>
      <c r="AO311" s="42">
        <v>59199</v>
      </c>
      <c r="AP311" s="42">
        <v>9666</v>
      </c>
      <c r="AQ311" s="42">
        <v>799</v>
      </c>
      <c r="AR311" s="42">
        <v>847</v>
      </c>
      <c r="AT311" s="27" t="s">
        <v>50</v>
      </c>
      <c r="AU311" s="34">
        <f t="shared" si="101"/>
        <v>0.81185158992113315</v>
      </c>
      <c r="AV311" s="34">
        <f t="shared" si="102"/>
        <v>1.3894678338196471</v>
      </c>
      <c r="AW311" s="34">
        <f t="shared" si="102"/>
        <v>0</v>
      </c>
      <c r="AX311" s="34">
        <f t="shared" si="102"/>
        <v>0</v>
      </c>
      <c r="AY311" s="34">
        <f t="shared" si="102"/>
        <v>0</v>
      </c>
      <c r="AZ311" s="34">
        <f t="shared" si="102"/>
        <v>0</v>
      </c>
      <c r="BA311" s="34">
        <f t="shared" si="102"/>
        <v>0</v>
      </c>
      <c r="BB311" s="34">
        <f t="shared" si="102"/>
        <v>0.98670902937432781</v>
      </c>
      <c r="BC311" s="34">
        <f t="shared" si="102"/>
        <v>1.7512521452838781</v>
      </c>
      <c r="BD311" s="34">
        <f t="shared" si="102"/>
        <v>0.54650781506175539</v>
      </c>
      <c r="BE311" s="34">
        <f t="shared" si="102"/>
        <v>1.9337310373500149</v>
      </c>
      <c r="BF311" s="34">
        <f t="shared" si="102"/>
        <v>0</v>
      </c>
      <c r="BG311" s="34">
        <f t="shared" si="102"/>
        <v>0</v>
      </c>
      <c r="BH311" s="34">
        <f t="shared" si="102"/>
        <v>0.74104813848707607</v>
      </c>
      <c r="BI311" s="34">
        <f t="shared" si="102"/>
        <v>0</v>
      </c>
      <c r="BJ311" s="34">
        <f t="shared" si="102"/>
        <v>5.5340343110127286</v>
      </c>
      <c r="BK311" s="34">
        <f>R311*100000/AO311</f>
        <v>0</v>
      </c>
      <c r="BL311" s="34">
        <f t="shared" si="103"/>
        <v>0</v>
      </c>
      <c r="BM311" s="34">
        <f t="shared" si="103"/>
        <v>0</v>
      </c>
      <c r="BN311" s="34">
        <f t="shared" si="103"/>
        <v>0</v>
      </c>
    </row>
    <row r="312" spans="1:66" x14ac:dyDescent="0.25">
      <c r="A312" s="19" t="s">
        <v>23</v>
      </c>
      <c r="B312" s="32">
        <f t="shared" ref="B312:U312" si="104">SUM(B293:B311)</f>
        <v>317</v>
      </c>
      <c r="C312" s="32">
        <f t="shared" si="104"/>
        <v>60</v>
      </c>
      <c r="D312" s="32">
        <f t="shared" si="104"/>
        <v>4</v>
      </c>
      <c r="E312" s="32">
        <f t="shared" si="104"/>
        <v>10</v>
      </c>
      <c r="F312" s="32">
        <f t="shared" si="104"/>
        <v>9</v>
      </c>
      <c r="G312" s="32">
        <f t="shared" si="104"/>
        <v>15</v>
      </c>
      <c r="H312" s="32">
        <f t="shared" si="104"/>
        <v>9</v>
      </c>
      <c r="I312" s="32">
        <f t="shared" si="104"/>
        <v>10</v>
      </c>
      <c r="J312" s="32">
        <f t="shared" si="104"/>
        <v>10</v>
      </c>
      <c r="K312" s="32">
        <f t="shared" si="104"/>
        <v>60</v>
      </c>
      <c r="L312" s="32">
        <f t="shared" si="104"/>
        <v>28</v>
      </c>
      <c r="M312" s="32">
        <f t="shared" si="104"/>
        <v>2</v>
      </c>
      <c r="N312" s="32">
        <f t="shared" si="104"/>
        <v>30</v>
      </c>
      <c r="O312" s="32">
        <f t="shared" si="104"/>
        <v>33</v>
      </c>
      <c r="P312" s="32">
        <f t="shared" si="104"/>
        <v>4</v>
      </c>
      <c r="Q312" s="32">
        <f t="shared" si="104"/>
        <v>11</v>
      </c>
      <c r="R312" s="32">
        <f t="shared" si="104"/>
        <v>19</v>
      </c>
      <c r="S312" s="32">
        <f t="shared" si="104"/>
        <v>1</v>
      </c>
      <c r="T312" s="32">
        <f t="shared" si="104"/>
        <v>0</v>
      </c>
      <c r="U312" s="32">
        <f t="shared" si="104"/>
        <v>2</v>
      </c>
      <c r="V312" s="5"/>
      <c r="W312" s="45"/>
      <c r="X312" s="37" t="s">
        <v>51</v>
      </c>
      <c r="Y312" s="39">
        <f>SUM(Y293:Y311)</f>
        <v>46736253</v>
      </c>
      <c r="Z312" s="39">
        <v>8352750</v>
      </c>
      <c r="AA312" s="39">
        <v>1344466</v>
      </c>
      <c r="AB312" s="39">
        <v>1075113</v>
      </c>
      <c r="AC312" s="39">
        <v>1095455</v>
      </c>
      <c r="AD312" s="39">
        <v>2073986</v>
      </c>
      <c r="AE312" s="39">
        <v>591567</v>
      </c>
      <c r="AF312" s="39">
        <v>2541365</v>
      </c>
      <c r="AG312" s="39">
        <v>2103316</v>
      </c>
      <c r="AH312" s="39">
        <v>7504024</v>
      </c>
      <c r="AI312" s="39">
        <v>5002123</v>
      </c>
      <c r="AJ312" s="39">
        <v>1103514</v>
      </c>
      <c r="AK312" s="39">
        <v>2771651</v>
      </c>
      <c r="AL312" s="39">
        <v>6409091</v>
      </c>
      <c r="AM312" s="39">
        <v>1461108</v>
      </c>
      <c r="AN312" s="39">
        <v>638581</v>
      </c>
      <c r="AO312" s="39">
        <v>2184017</v>
      </c>
      <c r="AP312" s="39">
        <v>321048</v>
      </c>
      <c r="AQ312" s="39">
        <v>82908</v>
      </c>
      <c r="AR312" s="39">
        <v>80170</v>
      </c>
      <c r="AT312" s="29" t="s">
        <v>23</v>
      </c>
      <c r="AU312" s="35">
        <f t="shared" si="101"/>
        <v>0.67827431523019188</v>
      </c>
      <c r="AV312" s="35">
        <f t="shared" si="102"/>
        <v>0.71832629972164852</v>
      </c>
      <c r="AW312" s="35">
        <f t="shared" si="102"/>
        <v>0.29751589106753162</v>
      </c>
      <c r="AX312" s="35">
        <f t="shared" si="102"/>
        <v>0.93013478583181486</v>
      </c>
      <c r="AY312" s="35">
        <f t="shared" si="102"/>
        <v>0.82157642258239727</v>
      </c>
      <c r="AZ312" s="35">
        <f t="shared" si="102"/>
        <v>0.72324499779651352</v>
      </c>
      <c r="BA312" s="35">
        <f t="shared" si="102"/>
        <v>1.5213830386076301</v>
      </c>
      <c r="BB312" s="35">
        <f t="shared" si="102"/>
        <v>0.39348932561831929</v>
      </c>
      <c r="BC312" s="35">
        <f t="shared" si="102"/>
        <v>0.47543973421017099</v>
      </c>
      <c r="BD312" s="35">
        <f t="shared" si="102"/>
        <v>0.79957100350425314</v>
      </c>
      <c r="BE312" s="35">
        <f t="shared" si="102"/>
        <v>0.5597623249168403</v>
      </c>
      <c r="BF312" s="35">
        <f t="shared" si="102"/>
        <v>0.18123920493985576</v>
      </c>
      <c r="BG312" s="35">
        <f t="shared" si="102"/>
        <v>1.0823873568497622</v>
      </c>
      <c r="BH312" s="35">
        <f t="shared" si="102"/>
        <v>0.51489360971782117</v>
      </c>
      <c r="BI312" s="35">
        <f t="shared" si="102"/>
        <v>0.27376484147646857</v>
      </c>
      <c r="BJ312" s="35">
        <f t="shared" si="102"/>
        <v>1.7225692590290034</v>
      </c>
      <c r="BK312" s="35">
        <f>R312*100000/AO312</f>
        <v>0.86995659832318151</v>
      </c>
      <c r="BL312" s="35">
        <f t="shared" si="103"/>
        <v>0.311479903316638</v>
      </c>
      <c r="BM312" s="35">
        <f t="shared" si="103"/>
        <v>0</v>
      </c>
      <c r="BN312" s="35">
        <f t="shared" si="103"/>
        <v>2.4946987651241113</v>
      </c>
    </row>
    <row r="313" spans="1:66" x14ac:dyDescent="0.25">
      <c r="A313" s="22" t="s">
        <v>26</v>
      </c>
      <c r="B313" s="10">
        <f>C313+D313+E313+F313+G313+K313+T313+J313+H313+I313+M313+N313+O313+P313+Q313+R313+S313+L313+U313</f>
        <v>4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4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9"/>
    </row>
    <row r="315" spans="1:66" x14ac:dyDescent="0.25">
      <c r="A315" s="31" t="s">
        <v>63</v>
      </c>
      <c r="AT315" s="36" t="s">
        <v>64</v>
      </c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</row>
    <row r="316" spans="1:66" ht="21.75" customHeight="1" x14ac:dyDescent="0.25">
      <c r="A316" s="19" t="s">
        <v>39</v>
      </c>
      <c r="B316" s="12" t="s">
        <v>1</v>
      </c>
      <c r="C316" s="12" t="s">
        <v>2</v>
      </c>
      <c r="D316" s="12" t="s">
        <v>3</v>
      </c>
      <c r="E316" s="12" t="s">
        <v>52</v>
      </c>
      <c r="F316" s="12" t="s">
        <v>53</v>
      </c>
      <c r="G316" s="12" t="s">
        <v>4</v>
      </c>
      <c r="H316" s="12" t="s">
        <v>7</v>
      </c>
      <c r="I316" s="12" t="s">
        <v>54</v>
      </c>
      <c r="J316" s="12" t="s">
        <v>55</v>
      </c>
      <c r="K316" s="12" t="s">
        <v>5</v>
      </c>
      <c r="L316" s="12" t="s">
        <v>56</v>
      </c>
      <c r="M316" s="12" t="s">
        <v>8</v>
      </c>
      <c r="N316" s="12" t="s">
        <v>9</v>
      </c>
      <c r="O316" s="12" t="s">
        <v>57</v>
      </c>
      <c r="P316" s="12" t="s">
        <v>58</v>
      </c>
      <c r="Q316" s="12" t="s">
        <v>59</v>
      </c>
      <c r="R316" s="12" t="s">
        <v>60</v>
      </c>
      <c r="S316" s="12" t="s">
        <v>61</v>
      </c>
      <c r="T316" s="12" t="s">
        <v>6</v>
      </c>
      <c r="U316" s="12" t="s">
        <v>28</v>
      </c>
      <c r="W316" s="44" t="str">
        <f>A316</f>
        <v>AÑO 2012</v>
      </c>
      <c r="X316" s="38" t="s">
        <v>62</v>
      </c>
      <c r="Y316" s="24" t="s">
        <v>51</v>
      </c>
      <c r="Z316" s="24" t="s">
        <v>2</v>
      </c>
      <c r="AA316" s="24" t="s">
        <v>3</v>
      </c>
      <c r="AB316" s="24" t="s">
        <v>52</v>
      </c>
      <c r="AC316" s="24" t="s">
        <v>53</v>
      </c>
      <c r="AD316" s="24" t="s">
        <v>4</v>
      </c>
      <c r="AE316" s="24" t="s">
        <v>7</v>
      </c>
      <c r="AF316" s="24" t="s">
        <v>54</v>
      </c>
      <c r="AG316" s="24" t="s">
        <v>55</v>
      </c>
      <c r="AH316" s="24" t="s">
        <v>5</v>
      </c>
      <c r="AI316" s="24" t="s">
        <v>56</v>
      </c>
      <c r="AJ316" s="24" t="s">
        <v>8</v>
      </c>
      <c r="AK316" s="24" t="s">
        <v>9</v>
      </c>
      <c r="AL316" s="24" t="s">
        <v>57</v>
      </c>
      <c r="AM316" s="24" t="s">
        <v>58</v>
      </c>
      <c r="AN316" s="24" t="s">
        <v>59</v>
      </c>
      <c r="AO316" s="24" t="s">
        <v>60</v>
      </c>
      <c r="AP316" s="24" t="s">
        <v>61</v>
      </c>
      <c r="AQ316" s="24" t="s">
        <v>6</v>
      </c>
      <c r="AR316" s="24" t="s">
        <v>28</v>
      </c>
      <c r="AT316" s="25" t="str">
        <f>W316</f>
        <v>AÑO 2012</v>
      </c>
      <c r="AU316" s="26" t="s">
        <v>1</v>
      </c>
      <c r="AV316" s="26" t="s">
        <v>2</v>
      </c>
      <c r="AW316" s="26" t="s">
        <v>3</v>
      </c>
      <c r="AX316" s="26" t="s">
        <v>52</v>
      </c>
      <c r="AY316" s="26" t="s">
        <v>53</v>
      </c>
      <c r="AZ316" s="26" t="s">
        <v>4</v>
      </c>
      <c r="BA316" s="26" t="s">
        <v>7</v>
      </c>
      <c r="BB316" s="26" t="s">
        <v>54</v>
      </c>
      <c r="BC316" s="26" t="s">
        <v>55</v>
      </c>
      <c r="BD316" s="26" t="s">
        <v>5</v>
      </c>
      <c r="BE316" s="26" t="s">
        <v>56</v>
      </c>
      <c r="BF316" s="26" t="s">
        <v>8</v>
      </c>
      <c r="BG316" s="26" t="s">
        <v>9</v>
      </c>
      <c r="BH316" s="26" t="s">
        <v>57</v>
      </c>
      <c r="BI316" s="26" t="s">
        <v>58</v>
      </c>
      <c r="BJ316" s="26" t="s">
        <v>59</v>
      </c>
      <c r="BK316" s="26" t="s">
        <v>60</v>
      </c>
      <c r="BL316" s="26" t="s">
        <v>61</v>
      </c>
      <c r="BM316" s="26" t="s">
        <v>6</v>
      </c>
      <c r="BN316" s="26" t="s">
        <v>28</v>
      </c>
    </row>
    <row r="317" spans="1:66" x14ac:dyDescent="0.25">
      <c r="A317" s="20" t="s">
        <v>45</v>
      </c>
      <c r="B317" s="30">
        <f t="shared" ref="B317:B335" si="105">C317+D317+E317+F317+G317+K317+T317+J317+H317+I317+M317+N317+O317+P317+Q317+R317+S317+L317</f>
        <v>52</v>
      </c>
      <c r="C317" s="30">
        <v>12</v>
      </c>
      <c r="D317" s="30"/>
      <c r="E317" s="30">
        <v>1</v>
      </c>
      <c r="F317" s="30"/>
      <c r="G317" s="30"/>
      <c r="H317" s="30"/>
      <c r="I317" s="30"/>
      <c r="J317" s="30">
        <v>4</v>
      </c>
      <c r="K317" s="30">
        <v>5</v>
      </c>
      <c r="L317" s="30">
        <v>5</v>
      </c>
      <c r="M317" s="30"/>
      <c r="N317" s="30">
        <v>7</v>
      </c>
      <c r="O317" s="30">
        <v>10</v>
      </c>
      <c r="P317" s="30">
        <v>1</v>
      </c>
      <c r="Q317" s="30">
        <v>1</v>
      </c>
      <c r="R317" s="30">
        <v>6</v>
      </c>
      <c r="S317" s="30"/>
      <c r="T317" s="30"/>
      <c r="U317" s="30"/>
      <c r="X317" s="37" t="s">
        <v>45</v>
      </c>
      <c r="Y317" s="42">
        <f>SUM(Z317:AR317)</f>
        <v>461971</v>
      </c>
      <c r="Z317" s="42">
        <v>87042</v>
      </c>
      <c r="AA317" s="42">
        <v>12337</v>
      </c>
      <c r="AB317" s="42">
        <v>7710</v>
      </c>
      <c r="AC317" s="42">
        <v>10970</v>
      </c>
      <c r="AD317" s="42">
        <v>17185</v>
      </c>
      <c r="AE317" s="42">
        <v>5148</v>
      </c>
      <c r="AF317" s="42">
        <v>19506</v>
      </c>
      <c r="AG317" s="42">
        <v>20957</v>
      </c>
      <c r="AH317" s="42">
        <v>80093</v>
      </c>
      <c r="AI317" s="42">
        <v>47753</v>
      </c>
      <c r="AJ317" s="42">
        <v>9763</v>
      </c>
      <c r="AK317" s="42">
        <v>21384</v>
      </c>
      <c r="AL317" s="42">
        <v>71789</v>
      </c>
      <c r="AM317" s="42">
        <v>16641</v>
      </c>
      <c r="AN317" s="42">
        <v>6851</v>
      </c>
      <c r="AO317" s="42">
        <v>21007</v>
      </c>
      <c r="AP317" s="42">
        <v>3206</v>
      </c>
      <c r="AQ317" s="42">
        <v>1163</v>
      </c>
      <c r="AR317" s="42">
        <v>1466</v>
      </c>
      <c r="AT317" s="27" t="s">
        <v>45</v>
      </c>
      <c r="AU317" s="34">
        <f>B317*100000/Y317</f>
        <v>11.256117808260692</v>
      </c>
      <c r="AV317" s="34">
        <f t="shared" ref="AV317:BK332" si="106">C317*100000/Z317</f>
        <v>13.786447921692975</v>
      </c>
      <c r="AW317" s="34">
        <f t="shared" si="106"/>
        <v>0</v>
      </c>
      <c r="AX317" s="34">
        <f t="shared" si="106"/>
        <v>12.970168612191959</v>
      </c>
      <c r="AY317" s="34">
        <f t="shared" si="106"/>
        <v>0</v>
      </c>
      <c r="AZ317" s="34">
        <f t="shared" si="106"/>
        <v>0</v>
      </c>
      <c r="BA317" s="34">
        <f t="shared" si="106"/>
        <v>0</v>
      </c>
      <c r="BB317" s="34">
        <f t="shared" si="106"/>
        <v>0</v>
      </c>
      <c r="BC317" s="34">
        <f t="shared" si="106"/>
        <v>19.086701340840769</v>
      </c>
      <c r="BD317" s="34">
        <f t="shared" si="106"/>
        <v>6.2427428114816523</v>
      </c>
      <c r="BE317" s="34">
        <f t="shared" si="106"/>
        <v>10.470546353108706</v>
      </c>
      <c r="BF317" s="34">
        <f t="shared" si="106"/>
        <v>0</v>
      </c>
      <c r="BG317" s="34">
        <f t="shared" si="106"/>
        <v>32.734754956977177</v>
      </c>
      <c r="BH317" s="34">
        <f t="shared" si="106"/>
        <v>13.929710679909178</v>
      </c>
      <c r="BI317" s="34">
        <f t="shared" si="106"/>
        <v>6.0092542515473832</v>
      </c>
      <c r="BJ317" s="34">
        <f t="shared" si="106"/>
        <v>14.596409283316305</v>
      </c>
      <c r="BK317" s="34">
        <f t="shared" si="106"/>
        <v>28.561907935450087</v>
      </c>
      <c r="BL317" s="34">
        <f t="shared" ref="BL317:BN332" si="107">S317*100000/AP317</f>
        <v>0</v>
      </c>
      <c r="BM317" s="34">
        <f t="shared" si="107"/>
        <v>0</v>
      </c>
      <c r="BN317" s="34">
        <f t="shared" si="107"/>
        <v>0</v>
      </c>
    </row>
    <row r="318" spans="1:66" x14ac:dyDescent="0.25">
      <c r="A318" s="20" t="s">
        <v>46</v>
      </c>
      <c r="B318" s="30">
        <f t="shared" si="105"/>
        <v>56</v>
      </c>
      <c r="C318" s="30">
        <v>18</v>
      </c>
      <c r="D318" s="30">
        <v>3</v>
      </c>
      <c r="E318" s="30">
        <v>1</v>
      </c>
      <c r="F318" s="30">
        <v>2</v>
      </c>
      <c r="G318" s="30">
        <v>2</v>
      </c>
      <c r="H318" s="30"/>
      <c r="I318" s="30">
        <v>1</v>
      </c>
      <c r="J318" s="30">
        <v>1</v>
      </c>
      <c r="K318" s="30">
        <v>12</v>
      </c>
      <c r="L318" s="30">
        <v>4</v>
      </c>
      <c r="M318" s="30"/>
      <c r="N318" s="30">
        <v>3</v>
      </c>
      <c r="O318" s="30"/>
      <c r="P318" s="30">
        <v>1</v>
      </c>
      <c r="Q318" s="30">
        <v>1</v>
      </c>
      <c r="R318" s="30">
        <v>6</v>
      </c>
      <c r="S318" s="30">
        <v>1</v>
      </c>
      <c r="T318" s="30"/>
      <c r="U318" s="30"/>
      <c r="W318" s="45"/>
      <c r="X318" s="37" t="s">
        <v>46</v>
      </c>
      <c r="Y318" s="42">
        <f t="shared" ref="Y318:Y335" si="108">SUM(Z318:AR318)</f>
        <v>1985572</v>
      </c>
      <c r="Z318" s="42">
        <v>383541</v>
      </c>
      <c r="AA318" s="42">
        <v>53494</v>
      </c>
      <c r="AB318" s="42">
        <v>32558</v>
      </c>
      <c r="AC318" s="42">
        <v>48217</v>
      </c>
      <c r="AD318" s="42">
        <v>78785</v>
      </c>
      <c r="AE318" s="42">
        <v>22814</v>
      </c>
      <c r="AF318" s="42">
        <v>83176</v>
      </c>
      <c r="AG318" s="42">
        <v>91312</v>
      </c>
      <c r="AH318" s="42">
        <v>341454</v>
      </c>
      <c r="AI318" s="42">
        <v>212591</v>
      </c>
      <c r="AJ318" s="42">
        <v>42298</v>
      </c>
      <c r="AK318" s="42">
        <v>91194</v>
      </c>
      <c r="AL318" s="42">
        <v>293834</v>
      </c>
      <c r="AM318" s="42">
        <v>71830</v>
      </c>
      <c r="AN318" s="42">
        <v>27939</v>
      </c>
      <c r="AO318" s="42">
        <v>86273</v>
      </c>
      <c r="AP318" s="42">
        <v>13372</v>
      </c>
      <c r="AQ318" s="42">
        <v>5173</v>
      </c>
      <c r="AR318" s="42">
        <v>5717</v>
      </c>
      <c r="AT318" s="27" t="s">
        <v>46</v>
      </c>
      <c r="AU318" s="34">
        <f t="shared" ref="AU318:AU336" si="109">B318*100000/Y318</f>
        <v>2.8203459758699259</v>
      </c>
      <c r="AV318" s="34">
        <f t="shared" si="106"/>
        <v>4.6931097327274003</v>
      </c>
      <c r="AW318" s="34">
        <f t="shared" si="106"/>
        <v>5.6081055819344225</v>
      </c>
      <c r="AX318" s="34">
        <f t="shared" si="106"/>
        <v>3.0714417347502918</v>
      </c>
      <c r="AY318" s="34">
        <f t="shared" si="106"/>
        <v>4.1479146359167931</v>
      </c>
      <c r="AZ318" s="34">
        <f t="shared" si="106"/>
        <v>2.5385542933299488</v>
      </c>
      <c r="BA318" s="34">
        <f t="shared" si="106"/>
        <v>0</v>
      </c>
      <c r="BB318" s="34">
        <f t="shared" si="106"/>
        <v>1.2022698855439069</v>
      </c>
      <c r="BC318" s="34">
        <f t="shared" si="106"/>
        <v>1.0951463115472226</v>
      </c>
      <c r="BD318" s="34">
        <f t="shared" si="106"/>
        <v>3.5143826108348417</v>
      </c>
      <c r="BE318" s="34">
        <f t="shared" si="106"/>
        <v>1.8815471962594841</v>
      </c>
      <c r="BF318" s="34">
        <f t="shared" si="106"/>
        <v>0</v>
      </c>
      <c r="BG318" s="34">
        <f t="shared" si="106"/>
        <v>3.2896901111915255</v>
      </c>
      <c r="BH318" s="34">
        <f t="shared" si="106"/>
        <v>0</v>
      </c>
      <c r="BI318" s="34">
        <f t="shared" si="106"/>
        <v>1.3921759710427397</v>
      </c>
      <c r="BJ318" s="34">
        <f t="shared" si="106"/>
        <v>3.5792261713017646</v>
      </c>
      <c r="BK318" s="34">
        <f t="shared" si="106"/>
        <v>6.954667161220776</v>
      </c>
      <c r="BL318" s="34">
        <f t="shared" si="107"/>
        <v>7.4783128926114273</v>
      </c>
      <c r="BM318" s="34">
        <f t="shared" si="107"/>
        <v>0</v>
      </c>
      <c r="BN318" s="34">
        <f t="shared" si="107"/>
        <v>0</v>
      </c>
    </row>
    <row r="319" spans="1:66" x14ac:dyDescent="0.25">
      <c r="A319" s="20" t="s">
        <v>47</v>
      </c>
      <c r="B319" s="30">
        <f t="shared" si="105"/>
        <v>16</v>
      </c>
      <c r="C319" s="30">
        <v>3</v>
      </c>
      <c r="D319" s="30"/>
      <c r="E319" s="30">
        <v>1</v>
      </c>
      <c r="F319" s="30"/>
      <c r="G319" s="30"/>
      <c r="H319" s="30"/>
      <c r="I319" s="30">
        <v>1</v>
      </c>
      <c r="J319" s="30">
        <v>1</v>
      </c>
      <c r="K319" s="30">
        <v>2</v>
      </c>
      <c r="L319" s="30">
        <v>2</v>
      </c>
      <c r="M319" s="30"/>
      <c r="N319" s="30">
        <v>2</v>
      </c>
      <c r="O319" s="30">
        <v>1</v>
      </c>
      <c r="P319" s="30"/>
      <c r="Q319" s="30"/>
      <c r="R319" s="30">
        <v>3</v>
      </c>
      <c r="S319" s="30"/>
      <c r="T319" s="30"/>
      <c r="U319" s="30"/>
      <c r="W319" s="45"/>
      <c r="X319" s="37" t="s">
        <v>47</v>
      </c>
      <c r="Y319" s="42">
        <f t="shared" si="108"/>
        <v>2419645</v>
      </c>
      <c r="Z319" s="42">
        <v>476319</v>
      </c>
      <c r="AA319" s="42">
        <v>64048</v>
      </c>
      <c r="AB319" s="42">
        <v>39279</v>
      </c>
      <c r="AC319" s="42">
        <v>58270</v>
      </c>
      <c r="AD319" s="42">
        <v>108167</v>
      </c>
      <c r="AE319" s="42">
        <v>27424</v>
      </c>
      <c r="AF319" s="42">
        <v>103793</v>
      </c>
      <c r="AG319" s="42">
        <v>111007</v>
      </c>
      <c r="AH319" s="42">
        <v>407073</v>
      </c>
      <c r="AI319" s="42">
        <v>263677</v>
      </c>
      <c r="AJ319" s="42">
        <v>53102</v>
      </c>
      <c r="AK319" s="42">
        <v>110883</v>
      </c>
      <c r="AL319" s="42">
        <v>342443</v>
      </c>
      <c r="AM319" s="42">
        <v>88771</v>
      </c>
      <c r="AN319" s="42">
        <v>33860</v>
      </c>
      <c r="AO319" s="42">
        <v>103100</v>
      </c>
      <c r="AP319" s="42">
        <v>16297</v>
      </c>
      <c r="AQ319" s="42">
        <v>5976</v>
      </c>
      <c r="AR319" s="42">
        <v>6156</v>
      </c>
      <c r="AT319" s="27" t="s">
        <v>47</v>
      </c>
      <c r="AU319" s="34">
        <f t="shared" si="109"/>
        <v>0.66125402693370305</v>
      </c>
      <c r="AV319" s="34">
        <f t="shared" si="106"/>
        <v>0.62983000888060314</v>
      </c>
      <c r="AW319" s="34">
        <f t="shared" si="106"/>
        <v>0</v>
      </c>
      <c r="AX319" s="34">
        <f t="shared" si="106"/>
        <v>2.5458896611420863</v>
      </c>
      <c r="AY319" s="34">
        <f t="shared" si="106"/>
        <v>0</v>
      </c>
      <c r="AZ319" s="34">
        <f t="shared" si="106"/>
        <v>0</v>
      </c>
      <c r="BA319" s="34">
        <f t="shared" si="106"/>
        <v>0</v>
      </c>
      <c r="BB319" s="34">
        <f t="shared" si="106"/>
        <v>0.96345610975691998</v>
      </c>
      <c r="BC319" s="34">
        <f t="shared" si="106"/>
        <v>0.90084409091318562</v>
      </c>
      <c r="BD319" s="34">
        <f t="shared" si="106"/>
        <v>0.49131236903454661</v>
      </c>
      <c r="BE319" s="34">
        <f t="shared" si="106"/>
        <v>0.75850377545254233</v>
      </c>
      <c r="BF319" s="34">
        <f t="shared" si="106"/>
        <v>0</v>
      </c>
      <c r="BG319" s="34">
        <f t="shared" si="106"/>
        <v>1.8037030022636473</v>
      </c>
      <c r="BH319" s="34">
        <f t="shared" si="106"/>
        <v>0.29201940176905355</v>
      </c>
      <c r="BI319" s="34">
        <f t="shared" si="106"/>
        <v>0</v>
      </c>
      <c r="BJ319" s="34">
        <f t="shared" si="106"/>
        <v>0</v>
      </c>
      <c r="BK319" s="34">
        <f t="shared" si="106"/>
        <v>2.9097963142580019</v>
      </c>
      <c r="BL319" s="34">
        <f t="shared" si="107"/>
        <v>0</v>
      </c>
      <c r="BM319" s="34">
        <f t="shared" si="107"/>
        <v>0</v>
      </c>
      <c r="BN319" s="34">
        <f t="shared" si="107"/>
        <v>0</v>
      </c>
    </row>
    <row r="320" spans="1:66" x14ac:dyDescent="0.25">
      <c r="A320" s="20" t="s">
        <v>10</v>
      </c>
      <c r="B320" s="30">
        <f t="shared" si="105"/>
        <v>12</v>
      </c>
      <c r="C320" s="30">
        <v>5</v>
      </c>
      <c r="D320" s="30"/>
      <c r="E320" s="30">
        <v>1</v>
      </c>
      <c r="F320" s="30"/>
      <c r="G320" s="30"/>
      <c r="H320" s="30"/>
      <c r="I320" s="30"/>
      <c r="J320" s="30"/>
      <c r="K320" s="30">
        <v>3</v>
      </c>
      <c r="L320" s="30">
        <v>1</v>
      </c>
      <c r="M320" s="30"/>
      <c r="N320" s="30"/>
      <c r="O320" s="30">
        <v>1</v>
      </c>
      <c r="P320" s="30"/>
      <c r="Q320" s="30">
        <v>1</v>
      </c>
      <c r="R320" s="30"/>
      <c r="S320" s="30"/>
      <c r="T320" s="30"/>
      <c r="U320" s="30"/>
      <c r="W320" s="45"/>
      <c r="X320" s="37" t="s">
        <v>10</v>
      </c>
      <c r="Y320" s="42">
        <f t="shared" si="108"/>
        <v>2214818</v>
      </c>
      <c r="Z320" s="42">
        <v>442200</v>
      </c>
      <c r="AA320" s="42">
        <v>59120</v>
      </c>
      <c r="AB320" s="42">
        <v>36962</v>
      </c>
      <c r="AC320" s="42">
        <v>53382</v>
      </c>
      <c r="AD320" s="42">
        <v>106209</v>
      </c>
      <c r="AE320" s="42">
        <v>24338</v>
      </c>
      <c r="AF320" s="42">
        <v>100832</v>
      </c>
      <c r="AG320" s="42">
        <v>105408</v>
      </c>
      <c r="AH320" s="42">
        <v>358215</v>
      </c>
      <c r="AI320" s="42">
        <v>238778</v>
      </c>
      <c r="AJ320" s="42">
        <v>54176</v>
      </c>
      <c r="AK320" s="42">
        <v>105046</v>
      </c>
      <c r="AL320" s="42">
        <v>300144</v>
      </c>
      <c r="AM320" s="42">
        <v>80797</v>
      </c>
      <c r="AN320" s="42">
        <v>31363</v>
      </c>
      <c r="AO320" s="42">
        <v>92170</v>
      </c>
      <c r="AP320" s="42">
        <v>14729</v>
      </c>
      <c r="AQ320" s="42">
        <v>5228</v>
      </c>
      <c r="AR320" s="42">
        <v>5721</v>
      </c>
      <c r="AT320" s="28" t="s">
        <v>10</v>
      </c>
      <c r="AU320" s="34">
        <f t="shared" si="109"/>
        <v>0.54180524088209503</v>
      </c>
      <c r="AV320" s="34">
        <f t="shared" si="106"/>
        <v>1.1307100859339665</v>
      </c>
      <c r="AW320" s="34">
        <f t="shared" si="106"/>
        <v>0</v>
      </c>
      <c r="AX320" s="34">
        <f t="shared" si="106"/>
        <v>2.7054813051241817</v>
      </c>
      <c r="AY320" s="34">
        <f t="shared" si="106"/>
        <v>0</v>
      </c>
      <c r="AZ320" s="34">
        <f t="shared" si="106"/>
        <v>0</v>
      </c>
      <c r="BA320" s="34">
        <f t="shared" si="106"/>
        <v>0</v>
      </c>
      <c r="BB320" s="34">
        <f t="shared" si="106"/>
        <v>0</v>
      </c>
      <c r="BC320" s="34">
        <f t="shared" si="106"/>
        <v>0</v>
      </c>
      <c r="BD320" s="34">
        <f t="shared" si="106"/>
        <v>0.83748586742598718</v>
      </c>
      <c r="BE320" s="34">
        <f t="shared" si="106"/>
        <v>0.41879905183894661</v>
      </c>
      <c r="BF320" s="34">
        <f t="shared" si="106"/>
        <v>0</v>
      </c>
      <c r="BG320" s="34">
        <f t="shared" si="106"/>
        <v>0</v>
      </c>
      <c r="BH320" s="34">
        <f t="shared" si="106"/>
        <v>0.33317341009648704</v>
      </c>
      <c r="BI320" s="34">
        <f t="shared" si="106"/>
        <v>0</v>
      </c>
      <c r="BJ320" s="34">
        <f t="shared" si="106"/>
        <v>3.1884704907056087</v>
      </c>
      <c r="BK320" s="34">
        <f t="shared" si="106"/>
        <v>0</v>
      </c>
      <c r="BL320" s="34">
        <f t="shared" si="107"/>
        <v>0</v>
      </c>
      <c r="BM320" s="34">
        <f t="shared" si="107"/>
        <v>0</v>
      </c>
      <c r="BN320" s="34">
        <f t="shared" si="107"/>
        <v>0</v>
      </c>
    </row>
    <row r="321" spans="1:66" x14ac:dyDescent="0.25">
      <c r="A321" s="20" t="s">
        <v>11</v>
      </c>
      <c r="B321" s="30">
        <f t="shared" si="105"/>
        <v>12</v>
      </c>
      <c r="C321" s="30">
        <v>2</v>
      </c>
      <c r="D321" s="30">
        <v>1</v>
      </c>
      <c r="E321" s="30"/>
      <c r="F321" s="30">
        <v>1</v>
      </c>
      <c r="G321" s="30">
        <v>1</v>
      </c>
      <c r="H321" s="30"/>
      <c r="I321" s="30">
        <v>1</v>
      </c>
      <c r="J321" s="30"/>
      <c r="K321" s="30"/>
      <c r="L321" s="30"/>
      <c r="M321" s="30"/>
      <c r="N321" s="30">
        <v>1</v>
      </c>
      <c r="O321" s="30">
        <v>2</v>
      </c>
      <c r="P321" s="30">
        <v>1</v>
      </c>
      <c r="Q321" s="30"/>
      <c r="R321" s="30">
        <v>2</v>
      </c>
      <c r="S321" s="30"/>
      <c r="T321" s="30"/>
      <c r="U321" s="30"/>
      <c r="W321" s="45"/>
      <c r="X321" s="37" t="s">
        <v>11</v>
      </c>
      <c r="Y321" s="42">
        <f t="shared" si="108"/>
        <v>2182891</v>
      </c>
      <c r="Z321" s="42">
        <v>447651</v>
      </c>
      <c r="AA321" s="42">
        <v>58667</v>
      </c>
      <c r="AB321" s="42">
        <v>37851</v>
      </c>
      <c r="AC321" s="42">
        <v>51396</v>
      </c>
      <c r="AD321" s="42">
        <v>104187</v>
      </c>
      <c r="AE321" s="42">
        <v>23775</v>
      </c>
      <c r="AF321" s="42">
        <v>105125</v>
      </c>
      <c r="AG321" s="42">
        <v>108406</v>
      </c>
      <c r="AH321" s="42">
        <v>338082</v>
      </c>
      <c r="AI321" s="42">
        <v>233495</v>
      </c>
      <c r="AJ321" s="42">
        <v>59042</v>
      </c>
      <c r="AK321" s="42">
        <v>109465</v>
      </c>
      <c r="AL321" s="42">
        <v>286591</v>
      </c>
      <c r="AM321" s="42">
        <v>78807</v>
      </c>
      <c r="AN321" s="42">
        <v>29537</v>
      </c>
      <c r="AO321" s="42">
        <v>85756</v>
      </c>
      <c r="AP321" s="42">
        <v>14274</v>
      </c>
      <c r="AQ321" s="42">
        <v>5231</v>
      </c>
      <c r="AR321" s="42">
        <v>5553</v>
      </c>
      <c r="AT321" s="27" t="s">
        <v>11</v>
      </c>
      <c r="AU321" s="34">
        <f t="shared" si="109"/>
        <v>0.54972969332870947</v>
      </c>
      <c r="AV321" s="34">
        <f t="shared" si="106"/>
        <v>0.44677661839245303</v>
      </c>
      <c r="AW321" s="34">
        <f t="shared" si="106"/>
        <v>1.7045357696831267</v>
      </c>
      <c r="AX321" s="34">
        <f t="shared" si="106"/>
        <v>0</v>
      </c>
      <c r="AY321" s="34">
        <f t="shared" si="106"/>
        <v>1.9456767063584715</v>
      </c>
      <c r="AZ321" s="34">
        <f t="shared" si="106"/>
        <v>0.95981264457177962</v>
      </c>
      <c r="BA321" s="34">
        <f t="shared" si="106"/>
        <v>0</v>
      </c>
      <c r="BB321" s="34">
        <f t="shared" si="106"/>
        <v>0.95124851367419738</v>
      </c>
      <c r="BC321" s="34">
        <f t="shared" si="106"/>
        <v>0</v>
      </c>
      <c r="BD321" s="34">
        <f t="shared" si="106"/>
        <v>0</v>
      </c>
      <c r="BE321" s="34">
        <f t="shared" si="106"/>
        <v>0</v>
      </c>
      <c r="BF321" s="34">
        <f t="shared" si="106"/>
        <v>0</v>
      </c>
      <c r="BG321" s="34">
        <f t="shared" si="106"/>
        <v>0.91353400630338466</v>
      </c>
      <c r="BH321" s="34">
        <f t="shared" si="106"/>
        <v>0.69785862082200767</v>
      </c>
      <c r="BI321" s="34">
        <f t="shared" si="106"/>
        <v>1.268922811425381</v>
      </c>
      <c r="BJ321" s="34">
        <f t="shared" si="106"/>
        <v>0</v>
      </c>
      <c r="BK321" s="34">
        <f t="shared" si="106"/>
        <v>2.3321983301459954</v>
      </c>
      <c r="BL321" s="34">
        <f t="shared" si="107"/>
        <v>0</v>
      </c>
      <c r="BM321" s="34">
        <f t="shared" si="107"/>
        <v>0</v>
      </c>
      <c r="BN321" s="34">
        <f t="shared" si="107"/>
        <v>0</v>
      </c>
    </row>
    <row r="322" spans="1:66" x14ac:dyDescent="0.25">
      <c r="A322" s="20" t="s">
        <v>12</v>
      </c>
      <c r="B322" s="30">
        <f t="shared" si="105"/>
        <v>4</v>
      </c>
      <c r="C322" s="30"/>
      <c r="D322" s="30"/>
      <c r="E322" s="30">
        <v>1</v>
      </c>
      <c r="F322" s="30"/>
      <c r="G322" s="30"/>
      <c r="H322" s="30"/>
      <c r="I322" s="30"/>
      <c r="J322" s="30"/>
      <c r="K322" s="30"/>
      <c r="L322" s="30">
        <v>1</v>
      </c>
      <c r="M322" s="30"/>
      <c r="N322" s="30"/>
      <c r="O322" s="30">
        <v>1</v>
      </c>
      <c r="P322" s="30"/>
      <c r="Q322" s="30"/>
      <c r="R322" s="30">
        <v>1</v>
      </c>
      <c r="S322" s="30"/>
      <c r="T322" s="30"/>
      <c r="U322" s="30"/>
      <c r="W322" s="45"/>
      <c r="X322" s="37" t="s">
        <v>12</v>
      </c>
      <c r="Y322" s="42">
        <f t="shared" si="108"/>
        <v>2473230</v>
      </c>
      <c r="Z322" s="42">
        <v>502801</v>
      </c>
      <c r="AA322" s="42">
        <v>66754</v>
      </c>
      <c r="AB322" s="42">
        <v>45524</v>
      </c>
      <c r="AC322" s="42">
        <v>60770</v>
      </c>
      <c r="AD322" s="42">
        <v>120798</v>
      </c>
      <c r="AE322" s="42">
        <v>27696</v>
      </c>
      <c r="AF322" s="42">
        <v>122718</v>
      </c>
      <c r="AG322" s="42">
        <v>124007</v>
      </c>
      <c r="AH322" s="42">
        <v>372232</v>
      </c>
      <c r="AI322" s="42">
        <v>262134</v>
      </c>
      <c r="AJ322" s="42">
        <v>68206</v>
      </c>
      <c r="AK322" s="42">
        <v>129744</v>
      </c>
      <c r="AL322" s="42">
        <v>329971</v>
      </c>
      <c r="AM322" s="42">
        <v>85913</v>
      </c>
      <c r="AN322" s="42">
        <v>31683</v>
      </c>
      <c r="AO322" s="42">
        <v>94316</v>
      </c>
      <c r="AP322" s="42">
        <v>16177</v>
      </c>
      <c r="AQ322" s="42">
        <v>5969</v>
      </c>
      <c r="AR322" s="42">
        <v>5817</v>
      </c>
      <c r="AT322" s="27" t="s">
        <v>12</v>
      </c>
      <c r="AU322" s="34">
        <f t="shared" si="109"/>
        <v>0.16173182437541192</v>
      </c>
      <c r="AV322" s="34">
        <f t="shared" si="106"/>
        <v>0</v>
      </c>
      <c r="AW322" s="34">
        <f t="shared" si="106"/>
        <v>0</v>
      </c>
      <c r="AX322" s="34">
        <f t="shared" si="106"/>
        <v>2.1966435286881647</v>
      </c>
      <c r="AY322" s="34">
        <f t="shared" si="106"/>
        <v>0</v>
      </c>
      <c r="AZ322" s="34">
        <f t="shared" si="106"/>
        <v>0</v>
      </c>
      <c r="BA322" s="34">
        <f t="shared" si="106"/>
        <v>0</v>
      </c>
      <c r="BB322" s="34">
        <f t="shared" si="106"/>
        <v>0</v>
      </c>
      <c r="BC322" s="34">
        <f t="shared" si="106"/>
        <v>0</v>
      </c>
      <c r="BD322" s="34">
        <f t="shared" si="106"/>
        <v>0</v>
      </c>
      <c r="BE322" s="34">
        <f t="shared" si="106"/>
        <v>0.38148427903286103</v>
      </c>
      <c r="BF322" s="34">
        <f t="shared" si="106"/>
        <v>0</v>
      </c>
      <c r="BG322" s="34">
        <f t="shared" si="106"/>
        <v>0</v>
      </c>
      <c r="BH322" s="34">
        <f t="shared" si="106"/>
        <v>0.30305693530643601</v>
      </c>
      <c r="BI322" s="34">
        <f t="shared" si="106"/>
        <v>0</v>
      </c>
      <c r="BJ322" s="34">
        <f t="shared" si="106"/>
        <v>0</v>
      </c>
      <c r="BK322" s="34">
        <f t="shared" si="106"/>
        <v>1.0602654904788158</v>
      </c>
      <c r="BL322" s="34">
        <f t="shared" si="107"/>
        <v>0</v>
      </c>
      <c r="BM322" s="34">
        <f t="shared" si="107"/>
        <v>0</v>
      </c>
      <c r="BN322" s="34">
        <f t="shared" si="107"/>
        <v>0</v>
      </c>
    </row>
    <row r="323" spans="1:66" x14ac:dyDescent="0.25">
      <c r="A323" s="20" t="s">
        <v>13</v>
      </c>
      <c r="B323" s="30">
        <f t="shared" si="105"/>
        <v>2</v>
      </c>
      <c r="C323" s="30">
        <v>1</v>
      </c>
      <c r="D323" s="30"/>
      <c r="E323" s="30"/>
      <c r="F323" s="30"/>
      <c r="G323" s="30"/>
      <c r="H323" s="30"/>
      <c r="I323" s="30"/>
      <c r="J323" s="30"/>
      <c r="K323" s="30"/>
      <c r="L323" s="30">
        <v>1</v>
      </c>
      <c r="M323" s="30"/>
      <c r="N323" s="30"/>
      <c r="O323" s="30"/>
      <c r="P323" s="30"/>
      <c r="Q323" s="30"/>
      <c r="R323" s="30"/>
      <c r="S323" s="30"/>
      <c r="T323" s="30"/>
      <c r="U323" s="30"/>
      <c r="W323" s="45"/>
      <c r="X323" s="37" t="s">
        <v>13</v>
      </c>
      <c r="Y323" s="42">
        <f t="shared" si="108"/>
        <v>2983929</v>
      </c>
      <c r="Z323" s="42">
        <v>566540</v>
      </c>
      <c r="AA323" s="42">
        <v>80726</v>
      </c>
      <c r="AB323" s="42">
        <v>59938</v>
      </c>
      <c r="AC323" s="42">
        <v>79745</v>
      </c>
      <c r="AD323" s="42">
        <v>143290</v>
      </c>
      <c r="AE323" s="42">
        <v>35025</v>
      </c>
      <c r="AF323" s="42">
        <v>144932</v>
      </c>
      <c r="AG323" s="42">
        <v>140778</v>
      </c>
      <c r="AH323" s="42">
        <v>468552</v>
      </c>
      <c r="AI323" s="42">
        <v>311744</v>
      </c>
      <c r="AJ323" s="42">
        <v>70810</v>
      </c>
      <c r="AK323" s="42">
        <v>160006</v>
      </c>
      <c r="AL323" s="42">
        <v>431501</v>
      </c>
      <c r="AM323" s="42">
        <v>99502</v>
      </c>
      <c r="AN323" s="42">
        <v>37993</v>
      </c>
      <c r="AO323" s="42">
        <v>120895</v>
      </c>
      <c r="AP323" s="42">
        <v>19234</v>
      </c>
      <c r="AQ323" s="42">
        <v>6431</v>
      </c>
      <c r="AR323" s="42">
        <v>6287</v>
      </c>
      <c r="AT323" s="27" t="s">
        <v>13</v>
      </c>
      <c r="AU323" s="34">
        <f t="shared" si="109"/>
        <v>6.702572346728089E-2</v>
      </c>
      <c r="AV323" s="34">
        <f t="shared" si="106"/>
        <v>0.17651004342147067</v>
      </c>
      <c r="AW323" s="34">
        <f t="shared" si="106"/>
        <v>0</v>
      </c>
      <c r="AX323" s="34">
        <f t="shared" si="106"/>
        <v>0</v>
      </c>
      <c r="AY323" s="34">
        <f t="shared" si="106"/>
        <v>0</v>
      </c>
      <c r="AZ323" s="34">
        <f t="shared" si="106"/>
        <v>0</v>
      </c>
      <c r="BA323" s="34">
        <f t="shared" si="106"/>
        <v>0</v>
      </c>
      <c r="BB323" s="34">
        <f t="shared" si="106"/>
        <v>0</v>
      </c>
      <c r="BC323" s="34">
        <f t="shared" si="106"/>
        <v>0</v>
      </c>
      <c r="BD323" s="34">
        <f t="shared" si="106"/>
        <v>0</v>
      </c>
      <c r="BE323" s="34">
        <f t="shared" si="106"/>
        <v>0.32077602135085198</v>
      </c>
      <c r="BF323" s="34">
        <f t="shared" si="106"/>
        <v>0</v>
      </c>
      <c r="BG323" s="34">
        <f t="shared" si="106"/>
        <v>0</v>
      </c>
      <c r="BH323" s="34">
        <f t="shared" si="106"/>
        <v>0</v>
      </c>
      <c r="BI323" s="34">
        <f t="shared" si="106"/>
        <v>0</v>
      </c>
      <c r="BJ323" s="34">
        <f t="shared" si="106"/>
        <v>0</v>
      </c>
      <c r="BK323" s="34">
        <f t="shared" si="106"/>
        <v>0</v>
      </c>
      <c r="BL323" s="34">
        <f t="shared" si="107"/>
        <v>0</v>
      </c>
      <c r="BM323" s="34">
        <f t="shared" si="107"/>
        <v>0</v>
      </c>
      <c r="BN323" s="34">
        <f t="shared" si="107"/>
        <v>0</v>
      </c>
    </row>
    <row r="324" spans="1:66" x14ac:dyDescent="0.25">
      <c r="A324" s="20" t="s">
        <v>14</v>
      </c>
      <c r="B324" s="30">
        <f t="shared" si="105"/>
        <v>2</v>
      </c>
      <c r="C324" s="30">
        <v>1</v>
      </c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>
        <v>1</v>
      </c>
      <c r="T324" s="30"/>
      <c r="U324" s="30"/>
      <c r="W324" s="45"/>
      <c r="X324" s="37" t="s">
        <v>14</v>
      </c>
      <c r="Y324" s="42">
        <f t="shared" si="108"/>
        <v>3779960</v>
      </c>
      <c r="Z324" s="42">
        <v>679370</v>
      </c>
      <c r="AA324" s="42">
        <v>102170</v>
      </c>
      <c r="AB324" s="42">
        <v>77566</v>
      </c>
      <c r="AC324" s="42">
        <v>100537</v>
      </c>
      <c r="AD324" s="42">
        <v>177232</v>
      </c>
      <c r="AE324" s="42">
        <v>46522</v>
      </c>
      <c r="AF324" s="42">
        <v>175420</v>
      </c>
      <c r="AG324" s="42">
        <v>169140</v>
      </c>
      <c r="AH324" s="42">
        <v>621567</v>
      </c>
      <c r="AI324" s="42">
        <v>407546</v>
      </c>
      <c r="AJ324" s="42">
        <v>77897</v>
      </c>
      <c r="AK324" s="42">
        <v>210294</v>
      </c>
      <c r="AL324" s="42">
        <v>558462</v>
      </c>
      <c r="AM324" s="42">
        <v>128122</v>
      </c>
      <c r="AN324" s="42">
        <v>49669</v>
      </c>
      <c r="AO324" s="42">
        <v>159770</v>
      </c>
      <c r="AP324" s="42">
        <v>25007</v>
      </c>
      <c r="AQ324" s="42">
        <v>6884</v>
      </c>
      <c r="AR324" s="42">
        <v>6785</v>
      </c>
      <c r="AT324" s="27" t="s">
        <v>14</v>
      </c>
      <c r="AU324" s="34">
        <f t="shared" si="109"/>
        <v>5.2910612810717572E-2</v>
      </c>
      <c r="AV324" s="34">
        <f t="shared" si="106"/>
        <v>0.1471951955488173</v>
      </c>
      <c r="AW324" s="34">
        <f t="shared" si="106"/>
        <v>0</v>
      </c>
      <c r="AX324" s="34">
        <f t="shared" si="106"/>
        <v>0</v>
      </c>
      <c r="AY324" s="34">
        <f t="shared" si="106"/>
        <v>0</v>
      </c>
      <c r="AZ324" s="34">
        <f t="shared" si="106"/>
        <v>0</v>
      </c>
      <c r="BA324" s="34">
        <f t="shared" si="106"/>
        <v>0</v>
      </c>
      <c r="BB324" s="34">
        <f t="shared" si="106"/>
        <v>0</v>
      </c>
      <c r="BC324" s="34">
        <f t="shared" si="106"/>
        <v>0</v>
      </c>
      <c r="BD324" s="34">
        <f t="shared" si="106"/>
        <v>0</v>
      </c>
      <c r="BE324" s="34">
        <f t="shared" si="106"/>
        <v>0</v>
      </c>
      <c r="BF324" s="34">
        <f t="shared" si="106"/>
        <v>0</v>
      </c>
      <c r="BG324" s="34">
        <f t="shared" si="106"/>
        <v>0</v>
      </c>
      <c r="BH324" s="34">
        <f t="shared" si="106"/>
        <v>0</v>
      </c>
      <c r="BI324" s="34">
        <f t="shared" si="106"/>
        <v>0</v>
      </c>
      <c r="BJ324" s="34">
        <f t="shared" si="106"/>
        <v>0</v>
      </c>
      <c r="BK324" s="34">
        <f t="shared" si="106"/>
        <v>0</v>
      </c>
      <c r="BL324" s="34">
        <f t="shared" si="107"/>
        <v>3.9988803135122164</v>
      </c>
      <c r="BM324" s="34">
        <f t="shared" si="107"/>
        <v>0</v>
      </c>
      <c r="BN324" s="34">
        <f t="shared" si="107"/>
        <v>0</v>
      </c>
    </row>
    <row r="325" spans="1:66" x14ac:dyDescent="0.25">
      <c r="A325" s="20" t="s">
        <v>15</v>
      </c>
      <c r="B325" s="30">
        <f t="shared" si="105"/>
        <v>2</v>
      </c>
      <c r="C325" s="30">
        <v>1</v>
      </c>
      <c r="D325" s="30"/>
      <c r="E325" s="30"/>
      <c r="F325" s="30"/>
      <c r="G325" s="30">
        <v>1</v>
      </c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W325" s="45"/>
      <c r="X325" s="37" t="s">
        <v>15</v>
      </c>
      <c r="Y325" s="42">
        <f t="shared" si="108"/>
        <v>4086675</v>
      </c>
      <c r="Z325" s="42">
        <v>710942</v>
      </c>
      <c r="AA325" s="42">
        <v>112086</v>
      </c>
      <c r="AB325" s="42">
        <v>87217</v>
      </c>
      <c r="AC325" s="42">
        <v>104986</v>
      </c>
      <c r="AD325" s="42">
        <v>194649</v>
      </c>
      <c r="AE325" s="42">
        <v>50464</v>
      </c>
      <c r="AF325" s="42">
        <v>191023</v>
      </c>
      <c r="AG325" s="42">
        <v>175979</v>
      </c>
      <c r="AH325" s="42">
        <v>685904</v>
      </c>
      <c r="AI325" s="42">
        <v>440349</v>
      </c>
      <c r="AJ325" s="42">
        <v>81773</v>
      </c>
      <c r="AK325" s="42">
        <v>227322</v>
      </c>
      <c r="AL325" s="42">
        <v>612361</v>
      </c>
      <c r="AM325" s="42">
        <v>132306</v>
      </c>
      <c r="AN325" s="42">
        <v>55259</v>
      </c>
      <c r="AO325" s="42">
        <v>183474</v>
      </c>
      <c r="AP325" s="42">
        <v>27533</v>
      </c>
      <c r="AQ325" s="42">
        <v>6812</v>
      </c>
      <c r="AR325" s="42">
        <v>6236</v>
      </c>
      <c r="AT325" s="27" t="s">
        <v>15</v>
      </c>
      <c r="AU325" s="34">
        <f t="shared" si="109"/>
        <v>4.8939541314149036E-2</v>
      </c>
      <c r="AV325" s="34">
        <f t="shared" si="106"/>
        <v>0.14065845033772095</v>
      </c>
      <c r="AW325" s="34">
        <f t="shared" si="106"/>
        <v>0</v>
      </c>
      <c r="AX325" s="34">
        <f t="shared" si="106"/>
        <v>0</v>
      </c>
      <c r="AY325" s="34">
        <f t="shared" si="106"/>
        <v>0</v>
      </c>
      <c r="AZ325" s="34">
        <f t="shared" si="106"/>
        <v>0.5137452542782136</v>
      </c>
      <c r="BA325" s="34">
        <f t="shared" si="106"/>
        <v>0</v>
      </c>
      <c r="BB325" s="34">
        <f t="shared" si="106"/>
        <v>0</v>
      </c>
      <c r="BC325" s="34">
        <f t="shared" si="106"/>
        <v>0</v>
      </c>
      <c r="BD325" s="34">
        <f t="shared" si="106"/>
        <v>0</v>
      </c>
      <c r="BE325" s="34">
        <f t="shared" si="106"/>
        <v>0</v>
      </c>
      <c r="BF325" s="34">
        <f t="shared" si="106"/>
        <v>0</v>
      </c>
      <c r="BG325" s="34">
        <f t="shared" si="106"/>
        <v>0</v>
      </c>
      <c r="BH325" s="34">
        <f t="shared" si="106"/>
        <v>0</v>
      </c>
      <c r="BI325" s="34">
        <f t="shared" si="106"/>
        <v>0</v>
      </c>
      <c r="BJ325" s="34">
        <f t="shared" si="106"/>
        <v>0</v>
      </c>
      <c r="BK325" s="34">
        <f t="shared" si="106"/>
        <v>0</v>
      </c>
      <c r="BL325" s="34">
        <f t="shared" si="107"/>
        <v>0</v>
      </c>
      <c r="BM325" s="34">
        <f t="shared" si="107"/>
        <v>0</v>
      </c>
      <c r="BN325" s="34">
        <f t="shared" si="107"/>
        <v>0</v>
      </c>
    </row>
    <row r="326" spans="1:66" x14ac:dyDescent="0.25">
      <c r="A326" s="20" t="s">
        <v>16</v>
      </c>
      <c r="B326" s="30">
        <f t="shared" si="105"/>
        <v>5</v>
      </c>
      <c r="C326" s="30"/>
      <c r="D326" s="30"/>
      <c r="E326" s="30"/>
      <c r="F326" s="30"/>
      <c r="G326" s="30">
        <v>1</v>
      </c>
      <c r="H326" s="30"/>
      <c r="I326" s="30">
        <v>1</v>
      </c>
      <c r="J326" s="30"/>
      <c r="K326" s="30"/>
      <c r="L326" s="30">
        <v>1</v>
      </c>
      <c r="M326" s="30"/>
      <c r="N326" s="30"/>
      <c r="O326" s="30"/>
      <c r="P326" s="30"/>
      <c r="Q326" s="30"/>
      <c r="R326" s="30">
        <v>2</v>
      </c>
      <c r="S326" s="30"/>
      <c r="T326" s="30"/>
      <c r="U326" s="30"/>
      <c r="W326" s="45"/>
      <c r="X326" s="37" t="s">
        <v>16</v>
      </c>
      <c r="Y326" s="42">
        <f t="shared" si="108"/>
        <v>3851903</v>
      </c>
      <c r="Z326" s="42">
        <v>683338</v>
      </c>
      <c r="AA326" s="42">
        <v>107433</v>
      </c>
      <c r="AB326" s="42">
        <v>82955</v>
      </c>
      <c r="AC326" s="42">
        <v>95684</v>
      </c>
      <c r="AD326" s="42">
        <v>192723</v>
      </c>
      <c r="AE326" s="42">
        <v>47644</v>
      </c>
      <c r="AF326" s="42">
        <v>193352</v>
      </c>
      <c r="AG326" s="42">
        <v>168210</v>
      </c>
      <c r="AH326" s="42">
        <v>620886</v>
      </c>
      <c r="AI326" s="42">
        <v>413071</v>
      </c>
      <c r="AJ326" s="42">
        <v>84625</v>
      </c>
      <c r="AK326" s="42">
        <v>216146</v>
      </c>
      <c r="AL326" s="42">
        <v>557131</v>
      </c>
      <c r="AM326" s="42">
        <v>121943</v>
      </c>
      <c r="AN326" s="42">
        <v>52681</v>
      </c>
      <c r="AO326" s="42">
        <v>175938</v>
      </c>
      <c r="AP326" s="42">
        <v>25807</v>
      </c>
      <c r="AQ326" s="42">
        <v>6257</v>
      </c>
      <c r="AR326" s="42">
        <v>6079</v>
      </c>
      <c r="AT326" s="27" t="s">
        <v>16</v>
      </c>
      <c r="AU326" s="34">
        <f t="shared" si="109"/>
        <v>0.12980596863420496</v>
      </c>
      <c r="AV326" s="34">
        <f t="shared" si="106"/>
        <v>0</v>
      </c>
      <c r="AW326" s="34">
        <f t="shared" si="106"/>
        <v>0</v>
      </c>
      <c r="AX326" s="34">
        <f t="shared" si="106"/>
        <v>0</v>
      </c>
      <c r="AY326" s="34">
        <f t="shared" si="106"/>
        <v>0</v>
      </c>
      <c r="AZ326" s="34">
        <f t="shared" si="106"/>
        <v>0.51887942798731856</v>
      </c>
      <c r="BA326" s="34">
        <f t="shared" si="106"/>
        <v>0</v>
      </c>
      <c r="BB326" s="34">
        <f t="shared" si="106"/>
        <v>0.51719144358475733</v>
      </c>
      <c r="BC326" s="34">
        <f t="shared" si="106"/>
        <v>0</v>
      </c>
      <c r="BD326" s="34">
        <f t="shared" si="106"/>
        <v>0</v>
      </c>
      <c r="BE326" s="34">
        <f t="shared" si="106"/>
        <v>0.24208913237675847</v>
      </c>
      <c r="BF326" s="34">
        <f t="shared" si="106"/>
        <v>0</v>
      </c>
      <c r="BG326" s="34">
        <f t="shared" si="106"/>
        <v>0</v>
      </c>
      <c r="BH326" s="34">
        <f t="shared" si="106"/>
        <v>0</v>
      </c>
      <c r="BI326" s="34">
        <f t="shared" si="106"/>
        <v>0</v>
      </c>
      <c r="BJ326" s="34">
        <f t="shared" si="106"/>
        <v>0</v>
      </c>
      <c r="BK326" s="34">
        <f t="shared" si="106"/>
        <v>1.1367640873489524</v>
      </c>
      <c r="BL326" s="34">
        <f t="shared" si="107"/>
        <v>0</v>
      </c>
      <c r="BM326" s="34">
        <f t="shared" si="107"/>
        <v>0</v>
      </c>
      <c r="BN326" s="34">
        <f t="shared" si="107"/>
        <v>0</v>
      </c>
    </row>
    <row r="327" spans="1:66" x14ac:dyDescent="0.25">
      <c r="A327" s="20" t="s">
        <v>17</v>
      </c>
      <c r="B327" s="30">
        <f t="shared" si="105"/>
        <v>8</v>
      </c>
      <c r="C327" s="30">
        <v>1</v>
      </c>
      <c r="D327" s="30">
        <v>1</v>
      </c>
      <c r="E327" s="30"/>
      <c r="F327" s="30"/>
      <c r="G327" s="30"/>
      <c r="H327" s="30"/>
      <c r="I327" s="30"/>
      <c r="J327" s="30"/>
      <c r="K327" s="30"/>
      <c r="L327" s="30"/>
      <c r="M327" s="30"/>
      <c r="N327" s="30">
        <v>2</v>
      </c>
      <c r="O327" s="30">
        <v>3</v>
      </c>
      <c r="P327" s="30"/>
      <c r="Q327" s="30"/>
      <c r="R327" s="30">
        <v>1</v>
      </c>
      <c r="S327" s="30"/>
      <c r="T327" s="30"/>
      <c r="U327" s="30"/>
      <c r="W327" s="45"/>
      <c r="X327" s="37" t="s">
        <v>17</v>
      </c>
      <c r="Y327" s="42">
        <f t="shared" si="108"/>
        <v>3640665</v>
      </c>
      <c r="Z327" s="42">
        <v>658721</v>
      </c>
      <c r="AA327" s="42">
        <v>103287</v>
      </c>
      <c r="AB327" s="42">
        <v>83258</v>
      </c>
      <c r="AC327" s="42">
        <v>86544</v>
      </c>
      <c r="AD327" s="42">
        <v>179484</v>
      </c>
      <c r="AE327" s="42">
        <v>46185</v>
      </c>
      <c r="AF327" s="42">
        <v>198748</v>
      </c>
      <c r="AG327" s="42">
        <v>161135</v>
      </c>
      <c r="AH327" s="42">
        <v>567261</v>
      </c>
      <c r="AI327" s="42">
        <v>386301</v>
      </c>
      <c r="AJ327" s="42">
        <v>88110</v>
      </c>
      <c r="AK327" s="42">
        <v>204897</v>
      </c>
      <c r="AL327" s="42">
        <v>504421</v>
      </c>
      <c r="AM327" s="42">
        <v>111546</v>
      </c>
      <c r="AN327" s="42">
        <v>49575</v>
      </c>
      <c r="AO327" s="42">
        <v>174535</v>
      </c>
      <c r="AP327" s="42">
        <v>24416</v>
      </c>
      <c r="AQ327" s="42">
        <v>6292</v>
      </c>
      <c r="AR327" s="42">
        <v>5949</v>
      </c>
      <c r="AT327" s="27" t="s">
        <v>17</v>
      </c>
      <c r="AU327" s="34">
        <f t="shared" si="109"/>
        <v>0.21974007495883308</v>
      </c>
      <c r="AV327" s="34">
        <f t="shared" si="106"/>
        <v>0.15180933961419174</v>
      </c>
      <c r="AW327" s="34">
        <f t="shared" si="106"/>
        <v>0.96817605313350175</v>
      </c>
      <c r="AX327" s="34">
        <f t="shared" si="106"/>
        <v>0</v>
      </c>
      <c r="AY327" s="34">
        <f t="shared" si="106"/>
        <v>0</v>
      </c>
      <c r="AZ327" s="34">
        <f t="shared" si="106"/>
        <v>0</v>
      </c>
      <c r="BA327" s="34">
        <f t="shared" si="106"/>
        <v>0</v>
      </c>
      <c r="BB327" s="34">
        <f t="shared" si="106"/>
        <v>0</v>
      </c>
      <c r="BC327" s="34">
        <f t="shared" si="106"/>
        <v>0</v>
      </c>
      <c r="BD327" s="34">
        <f t="shared" si="106"/>
        <v>0</v>
      </c>
      <c r="BE327" s="34">
        <f t="shared" si="106"/>
        <v>0</v>
      </c>
      <c r="BF327" s="34">
        <f t="shared" si="106"/>
        <v>0</v>
      </c>
      <c r="BG327" s="34">
        <f t="shared" si="106"/>
        <v>0.97610018692318579</v>
      </c>
      <c r="BH327" s="34">
        <f t="shared" si="106"/>
        <v>0.59474129744796511</v>
      </c>
      <c r="BI327" s="34">
        <f t="shared" si="106"/>
        <v>0</v>
      </c>
      <c r="BJ327" s="34">
        <f t="shared" si="106"/>
        <v>0</v>
      </c>
      <c r="BK327" s="34">
        <f t="shared" si="106"/>
        <v>0.57295098404331513</v>
      </c>
      <c r="BL327" s="34">
        <f t="shared" si="107"/>
        <v>0</v>
      </c>
      <c r="BM327" s="34">
        <f t="shared" si="107"/>
        <v>0</v>
      </c>
      <c r="BN327" s="34">
        <f t="shared" si="107"/>
        <v>0</v>
      </c>
    </row>
    <row r="328" spans="1:66" x14ac:dyDescent="0.25">
      <c r="A328" s="20" t="s">
        <v>18</v>
      </c>
      <c r="B328" s="30">
        <f t="shared" si="105"/>
        <v>7</v>
      </c>
      <c r="C328" s="30">
        <v>4</v>
      </c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>
        <v>2</v>
      </c>
      <c r="O328" s="30"/>
      <c r="P328" s="30">
        <v>1</v>
      </c>
      <c r="Q328" s="30"/>
      <c r="R328" s="30"/>
      <c r="S328" s="30"/>
      <c r="T328" s="30"/>
      <c r="U328" s="30"/>
      <c r="W328" s="45"/>
      <c r="X328" s="37" t="s">
        <v>18</v>
      </c>
      <c r="Y328" s="42">
        <f t="shared" si="108"/>
        <v>3262197</v>
      </c>
      <c r="Z328" s="42">
        <v>574308</v>
      </c>
      <c r="AA328" s="42">
        <v>95617</v>
      </c>
      <c r="AB328" s="42">
        <v>85006</v>
      </c>
      <c r="AC328" s="42">
        <v>74817</v>
      </c>
      <c r="AD328" s="42">
        <v>148075</v>
      </c>
      <c r="AE328" s="42">
        <v>45288</v>
      </c>
      <c r="AF328" s="42">
        <v>191661</v>
      </c>
      <c r="AG328" s="42">
        <v>144097</v>
      </c>
      <c r="AH328" s="42">
        <v>503480</v>
      </c>
      <c r="AI328" s="42">
        <v>346193</v>
      </c>
      <c r="AJ328" s="42">
        <v>81062</v>
      </c>
      <c r="AK328" s="42">
        <v>197491</v>
      </c>
      <c r="AL328" s="42">
        <v>436976</v>
      </c>
      <c r="AM328" s="42">
        <v>94179</v>
      </c>
      <c r="AN328" s="42">
        <v>44317</v>
      </c>
      <c r="AO328" s="42">
        <v>165196</v>
      </c>
      <c r="AP328" s="42">
        <v>23170</v>
      </c>
      <c r="AQ328" s="42">
        <v>5752</v>
      </c>
      <c r="AR328" s="42">
        <v>5512</v>
      </c>
      <c r="AT328" s="27" t="s">
        <v>18</v>
      </c>
      <c r="AU328" s="34">
        <f t="shared" si="109"/>
        <v>0.21457931571882385</v>
      </c>
      <c r="AV328" s="34">
        <f t="shared" si="106"/>
        <v>0.69649038495023574</v>
      </c>
      <c r="AW328" s="34">
        <f t="shared" si="106"/>
        <v>0</v>
      </c>
      <c r="AX328" s="34">
        <f t="shared" si="106"/>
        <v>0</v>
      </c>
      <c r="AY328" s="34">
        <f t="shared" si="106"/>
        <v>0</v>
      </c>
      <c r="AZ328" s="34">
        <f t="shared" si="106"/>
        <v>0</v>
      </c>
      <c r="BA328" s="34">
        <f t="shared" si="106"/>
        <v>0</v>
      </c>
      <c r="BB328" s="34">
        <f t="shared" si="106"/>
        <v>0</v>
      </c>
      <c r="BC328" s="34">
        <f t="shared" si="106"/>
        <v>0</v>
      </c>
      <c r="BD328" s="34">
        <f t="shared" si="106"/>
        <v>0</v>
      </c>
      <c r="BE328" s="34">
        <f t="shared" si="106"/>
        <v>0</v>
      </c>
      <c r="BF328" s="34">
        <f t="shared" si="106"/>
        <v>0</v>
      </c>
      <c r="BG328" s="34">
        <f t="shared" si="106"/>
        <v>1.0127043764019625</v>
      </c>
      <c r="BH328" s="34">
        <f t="shared" si="106"/>
        <v>0</v>
      </c>
      <c r="BI328" s="34">
        <f t="shared" si="106"/>
        <v>1.0618078340181993</v>
      </c>
      <c r="BJ328" s="34">
        <f t="shared" si="106"/>
        <v>0</v>
      </c>
      <c r="BK328" s="34">
        <f t="shared" si="106"/>
        <v>0</v>
      </c>
      <c r="BL328" s="34">
        <f t="shared" si="107"/>
        <v>0</v>
      </c>
      <c r="BM328" s="34">
        <f t="shared" si="107"/>
        <v>0</v>
      </c>
      <c r="BN328" s="34">
        <f t="shared" si="107"/>
        <v>0</v>
      </c>
    </row>
    <row r="329" spans="1:66" x14ac:dyDescent="0.25">
      <c r="A329" s="20" t="s">
        <v>19</v>
      </c>
      <c r="B329" s="30">
        <f t="shared" si="105"/>
        <v>8</v>
      </c>
      <c r="C329" s="30"/>
      <c r="D329" s="30"/>
      <c r="E329" s="30">
        <v>1</v>
      </c>
      <c r="F329" s="30">
        <v>1</v>
      </c>
      <c r="G329" s="30"/>
      <c r="H329" s="30"/>
      <c r="I329" s="30"/>
      <c r="J329" s="30">
        <v>1</v>
      </c>
      <c r="K329" s="30">
        <v>3</v>
      </c>
      <c r="L329" s="30">
        <v>1</v>
      </c>
      <c r="M329" s="30"/>
      <c r="N329" s="30"/>
      <c r="O329" s="30"/>
      <c r="P329" s="30"/>
      <c r="Q329" s="30">
        <v>1</v>
      </c>
      <c r="R329" s="30"/>
      <c r="S329" s="30"/>
      <c r="T329" s="30"/>
      <c r="U329" s="30"/>
      <c r="W329" s="45"/>
      <c r="X329" s="37" t="s">
        <v>19</v>
      </c>
      <c r="Y329" s="42">
        <f t="shared" si="108"/>
        <v>2758371</v>
      </c>
      <c r="Z329" s="42">
        <v>470097</v>
      </c>
      <c r="AA329" s="42">
        <v>81676</v>
      </c>
      <c r="AB329" s="42">
        <v>79006</v>
      </c>
      <c r="AC329" s="42">
        <v>63473</v>
      </c>
      <c r="AD329" s="42">
        <v>122563</v>
      </c>
      <c r="AE329" s="42">
        <v>39964</v>
      </c>
      <c r="AF329" s="42">
        <v>165057</v>
      </c>
      <c r="AG329" s="42">
        <v>110913</v>
      </c>
      <c r="AH329" s="42">
        <v>438399</v>
      </c>
      <c r="AI329" s="42">
        <v>292690</v>
      </c>
      <c r="AJ329" s="42">
        <v>63501</v>
      </c>
      <c r="AK329" s="42">
        <v>178415</v>
      </c>
      <c r="AL329" s="42">
        <v>365693</v>
      </c>
      <c r="AM329" s="42">
        <v>74519</v>
      </c>
      <c r="AN329" s="42">
        <v>38395</v>
      </c>
      <c r="AO329" s="42">
        <v>145565</v>
      </c>
      <c r="AP329" s="42">
        <v>19532</v>
      </c>
      <c r="AQ329" s="42">
        <v>4555</v>
      </c>
      <c r="AR329" s="42">
        <v>4358</v>
      </c>
      <c r="AT329" s="27" t="s">
        <v>19</v>
      </c>
      <c r="AU329" s="34">
        <f t="shared" si="109"/>
        <v>0.29002625100104373</v>
      </c>
      <c r="AV329" s="34">
        <f t="shared" si="106"/>
        <v>0</v>
      </c>
      <c r="AW329" s="34">
        <f t="shared" si="106"/>
        <v>0</v>
      </c>
      <c r="AX329" s="34">
        <f t="shared" si="106"/>
        <v>1.265726653671873</v>
      </c>
      <c r="AY329" s="34">
        <f t="shared" si="106"/>
        <v>1.5754730357789926</v>
      </c>
      <c r="AZ329" s="34">
        <f t="shared" si="106"/>
        <v>0</v>
      </c>
      <c r="BA329" s="34">
        <f t="shared" si="106"/>
        <v>0</v>
      </c>
      <c r="BB329" s="34">
        <f t="shared" si="106"/>
        <v>0</v>
      </c>
      <c r="BC329" s="34">
        <f t="shared" si="106"/>
        <v>0.90160756629069627</v>
      </c>
      <c r="BD329" s="34">
        <f t="shared" si="106"/>
        <v>0.68430813026489568</v>
      </c>
      <c r="BE329" s="34">
        <f t="shared" si="106"/>
        <v>0.34165840992176022</v>
      </c>
      <c r="BF329" s="34">
        <f t="shared" si="106"/>
        <v>0</v>
      </c>
      <c r="BG329" s="34">
        <f t="shared" si="106"/>
        <v>0</v>
      </c>
      <c r="BH329" s="34">
        <f t="shared" si="106"/>
        <v>0</v>
      </c>
      <c r="BI329" s="34">
        <f t="shared" si="106"/>
        <v>0</v>
      </c>
      <c r="BJ329" s="34">
        <f t="shared" si="106"/>
        <v>2.604505795025394</v>
      </c>
      <c r="BK329" s="34">
        <f t="shared" si="106"/>
        <v>0</v>
      </c>
      <c r="BL329" s="34">
        <f t="shared" si="107"/>
        <v>0</v>
      </c>
      <c r="BM329" s="34">
        <f t="shared" si="107"/>
        <v>0</v>
      </c>
      <c r="BN329" s="34">
        <f t="shared" si="107"/>
        <v>0</v>
      </c>
    </row>
    <row r="330" spans="1:66" x14ac:dyDescent="0.25">
      <c r="A330" s="20" t="s">
        <v>20</v>
      </c>
      <c r="B330" s="30">
        <f t="shared" si="105"/>
        <v>5</v>
      </c>
      <c r="C330" s="30">
        <v>2</v>
      </c>
      <c r="D330" s="30"/>
      <c r="E330" s="30"/>
      <c r="F330" s="30"/>
      <c r="G330" s="30"/>
      <c r="H330" s="30"/>
      <c r="I330" s="30"/>
      <c r="J330" s="30">
        <v>1</v>
      </c>
      <c r="K330" s="30"/>
      <c r="L330" s="30">
        <v>1</v>
      </c>
      <c r="M330" s="30"/>
      <c r="N330" s="30">
        <v>1</v>
      </c>
      <c r="O330" s="30"/>
      <c r="P330" s="30"/>
      <c r="Q330" s="30"/>
      <c r="R330" s="30"/>
      <c r="S330" s="30"/>
      <c r="T330" s="30"/>
      <c r="U330" s="30"/>
      <c r="W330" s="45"/>
      <c r="X330" s="37" t="s">
        <v>20</v>
      </c>
      <c r="Y330" s="42">
        <f t="shared" si="108"/>
        <v>2484690</v>
      </c>
      <c r="Z330" s="42">
        <v>409859</v>
      </c>
      <c r="AA330" s="42">
        <v>73097</v>
      </c>
      <c r="AB330" s="42">
        <v>71441</v>
      </c>
      <c r="AC330" s="42">
        <v>56423</v>
      </c>
      <c r="AD330" s="42">
        <v>104753</v>
      </c>
      <c r="AE330" s="42">
        <v>35627</v>
      </c>
      <c r="AF330" s="42">
        <v>147700</v>
      </c>
      <c r="AG330" s="42">
        <v>97461</v>
      </c>
      <c r="AH330" s="42">
        <v>401978</v>
      </c>
      <c r="AI330" s="42">
        <v>273131</v>
      </c>
      <c r="AJ330" s="42">
        <v>55897</v>
      </c>
      <c r="AK330" s="42">
        <v>168992</v>
      </c>
      <c r="AL330" s="42">
        <v>330073</v>
      </c>
      <c r="AM330" s="42">
        <v>66159</v>
      </c>
      <c r="AN330" s="42">
        <v>34667</v>
      </c>
      <c r="AO330" s="42">
        <v>134132</v>
      </c>
      <c r="AP330" s="42">
        <v>16995</v>
      </c>
      <c r="AQ330" s="42">
        <v>3351</v>
      </c>
      <c r="AR330" s="42">
        <v>2954</v>
      </c>
      <c r="AT330" s="27" t="s">
        <v>20</v>
      </c>
      <c r="AU330" s="34">
        <f t="shared" si="109"/>
        <v>0.20123234689236888</v>
      </c>
      <c r="AV330" s="34">
        <f t="shared" si="106"/>
        <v>0.48797269304809704</v>
      </c>
      <c r="AW330" s="34">
        <f t="shared" si="106"/>
        <v>0</v>
      </c>
      <c r="AX330" s="34">
        <f t="shared" si="106"/>
        <v>0</v>
      </c>
      <c r="AY330" s="34">
        <f t="shared" si="106"/>
        <v>0</v>
      </c>
      <c r="AZ330" s="34">
        <f t="shared" si="106"/>
        <v>0</v>
      </c>
      <c r="BA330" s="34">
        <f t="shared" si="106"/>
        <v>0</v>
      </c>
      <c r="BB330" s="34">
        <f t="shared" si="106"/>
        <v>0</v>
      </c>
      <c r="BC330" s="34">
        <f t="shared" si="106"/>
        <v>1.0260514462195134</v>
      </c>
      <c r="BD330" s="34">
        <f t="shared" si="106"/>
        <v>0</v>
      </c>
      <c r="BE330" s="34">
        <f t="shared" si="106"/>
        <v>0.36612468009856075</v>
      </c>
      <c r="BF330" s="34">
        <f t="shared" si="106"/>
        <v>0</v>
      </c>
      <c r="BG330" s="34">
        <f t="shared" si="106"/>
        <v>0.59174398788108318</v>
      </c>
      <c r="BH330" s="34">
        <f t="shared" si="106"/>
        <v>0</v>
      </c>
      <c r="BI330" s="34">
        <f t="shared" si="106"/>
        <v>0</v>
      </c>
      <c r="BJ330" s="34">
        <f t="shared" si="106"/>
        <v>0</v>
      </c>
      <c r="BK330" s="34">
        <f t="shared" si="106"/>
        <v>0</v>
      </c>
      <c r="BL330" s="34">
        <f t="shared" si="107"/>
        <v>0</v>
      </c>
      <c r="BM330" s="34">
        <f t="shared" si="107"/>
        <v>0</v>
      </c>
      <c r="BN330" s="34">
        <f t="shared" si="107"/>
        <v>0</v>
      </c>
    </row>
    <row r="331" spans="1:66" x14ac:dyDescent="0.25">
      <c r="A331" s="20" t="s">
        <v>21</v>
      </c>
      <c r="B331" s="30">
        <f t="shared" si="105"/>
        <v>3</v>
      </c>
      <c r="C331" s="30"/>
      <c r="D331" s="30"/>
      <c r="E331" s="30"/>
      <c r="F331" s="30"/>
      <c r="G331" s="30"/>
      <c r="H331" s="30"/>
      <c r="I331" s="30"/>
      <c r="J331" s="30"/>
      <c r="K331" s="30">
        <v>1</v>
      </c>
      <c r="L331" s="30">
        <v>1</v>
      </c>
      <c r="M331" s="30"/>
      <c r="N331" s="30"/>
      <c r="O331" s="30">
        <v>1</v>
      </c>
      <c r="P331" s="30"/>
      <c r="Q331" s="30"/>
      <c r="R331" s="30"/>
      <c r="S331" s="30"/>
      <c r="T331" s="30"/>
      <c r="U331" s="30"/>
      <c r="W331" s="45"/>
      <c r="X331" s="37" t="s">
        <v>21</v>
      </c>
      <c r="Y331" s="42">
        <f t="shared" si="108"/>
        <v>2230042</v>
      </c>
      <c r="Z331" s="42">
        <v>373596</v>
      </c>
      <c r="AA331" s="42">
        <v>66463</v>
      </c>
      <c r="AB331" s="42">
        <v>62477</v>
      </c>
      <c r="AC331" s="42">
        <v>48521</v>
      </c>
      <c r="AD331" s="42">
        <v>92573</v>
      </c>
      <c r="AE331" s="42">
        <v>29151</v>
      </c>
      <c r="AF331" s="42">
        <v>135509</v>
      </c>
      <c r="AG331" s="42">
        <v>87009</v>
      </c>
      <c r="AH331" s="42">
        <v>354346</v>
      </c>
      <c r="AI331" s="42">
        <v>248171</v>
      </c>
      <c r="AJ331" s="42">
        <v>52421</v>
      </c>
      <c r="AK331" s="42">
        <v>162438</v>
      </c>
      <c r="AL331" s="42">
        <v>287465</v>
      </c>
      <c r="AM331" s="42">
        <v>58294</v>
      </c>
      <c r="AN331" s="42">
        <v>31065</v>
      </c>
      <c r="AO331" s="42">
        <v>120088</v>
      </c>
      <c r="AP331" s="42">
        <v>15317</v>
      </c>
      <c r="AQ331" s="42">
        <v>2788</v>
      </c>
      <c r="AR331" s="42">
        <v>2350</v>
      </c>
      <c r="AT331" s="27" t="s">
        <v>21</v>
      </c>
      <c r="AU331" s="34">
        <f t="shared" si="109"/>
        <v>0.13452661429695045</v>
      </c>
      <c r="AV331" s="34">
        <f t="shared" si="106"/>
        <v>0</v>
      </c>
      <c r="AW331" s="34">
        <f t="shared" si="106"/>
        <v>0</v>
      </c>
      <c r="AX331" s="34">
        <f t="shared" si="106"/>
        <v>0</v>
      </c>
      <c r="AY331" s="34">
        <f t="shared" si="106"/>
        <v>0</v>
      </c>
      <c r="AZ331" s="34">
        <f t="shared" si="106"/>
        <v>0</v>
      </c>
      <c r="BA331" s="34">
        <f t="shared" si="106"/>
        <v>0</v>
      </c>
      <c r="BB331" s="34">
        <f t="shared" si="106"/>
        <v>0</v>
      </c>
      <c r="BC331" s="34">
        <f t="shared" si="106"/>
        <v>0</v>
      </c>
      <c r="BD331" s="34">
        <f t="shared" si="106"/>
        <v>0.28221004329102062</v>
      </c>
      <c r="BE331" s="34">
        <f t="shared" si="106"/>
        <v>0.40294796732897881</v>
      </c>
      <c r="BF331" s="34">
        <f t="shared" si="106"/>
        <v>0</v>
      </c>
      <c r="BG331" s="34">
        <f t="shared" si="106"/>
        <v>0</v>
      </c>
      <c r="BH331" s="34">
        <f t="shared" si="106"/>
        <v>0.34786843615744523</v>
      </c>
      <c r="BI331" s="34">
        <f t="shared" si="106"/>
        <v>0</v>
      </c>
      <c r="BJ331" s="34">
        <f t="shared" si="106"/>
        <v>0</v>
      </c>
      <c r="BK331" s="34">
        <f t="shared" si="106"/>
        <v>0</v>
      </c>
      <c r="BL331" s="34">
        <f t="shared" si="107"/>
        <v>0</v>
      </c>
      <c r="BM331" s="34">
        <f t="shared" si="107"/>
        <v>0</v>
      </c>
      <c r="BN331" s="34">
        <f t="shared" si="107"/>
        <v>0</v>
      </c>
    </row>
    <row r="332" spans="1:66" x14ac:dyDescent="0.25">
      <c r="A332" s="20" t="s">
        <v>22</v>
      </c>
      <c r="B332" s="30">
        <f t="shared" si="105"/>
        <v>5</v>
      </c>
      <c r="C332" s="30">
        <v>2</v>
      </c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>
        <v>2</v>
      </c>
      <c r="P332" s="30"/>
      <c r="Q332" s="30"/>
      <c r="R332" s="30">
        <v>1</v>
      </c>
      <c r="S332" s="30"/>
      <c r="T332" s="30"/>
      <c r="U332" s="30"/>
      <c r="W332" s="45"/>
      <c r="X332" s="37" t="s">
        <v>22</v>
      </c>
      <c r="Y332" s="42">
        <f t="shared" si="108"/>
        <v>1710906</v>
      </c>
      <c r="Z332" s="42">
        <v>287226</v>
      </c>
      <c r="AA332" s="42">
        <v>51341</v>
      </c>
      <c r="AB332" s="42">
        <v>44542</v>
      </c>
      <c r="AC332" s="42">
        <v>34967</v>
      </c>
      <c r="AD332" s="42">
        <v>69529</v>
      </c>
      <c r="AE332" s="42">
        <v>21502</v>
      </c>
      <c r="AF332" s="42">
        <v>110077</v>
      </c>
      <c r="AG332" s="42">
        <v>73421</v>
      </c>
      <c r="AH332" s="42">
        <v>263330</v>
      </c>
      <c r="AI332" s="42">
        <v>200071</v>
      </c>
      <c r="AJ332" s="42">
        <v>41970</v>
      </c>
      <c r="AK332" s="42">
        <v>125474</v>
      </c>
      <c r="AL332" s="42">
        <v>212632</v>
      </c>
      <c r="AM332" s="42">
        <v>47547</v>
      </c>
      <c r="AN332" s="42">
        <v>23065</v>
      </c>
      <c r="AO332" s="42">
        <v>88427</v>
      </c>
      <c r="AP332" s="42">
        <v>11643</v>
      </c>
      <c r="AQ332" s="42">
        <v>2242</v>
      </c>
      <c r="AR332" s="42">
        <v>1900</v>
      </c>
      <c r="AT332" s="27" t="s">
        <v>22</v>
      </c>
      <c r="AU332" s="34">
        <f t="shared" si="109"/>
        <v>0.29224282339298596</v>
      </c>
      <c r="AV332" s="34">
        <f t="shared" si="106"/>
        <v>0.69631579313850422</v>
      </c>
      <c r="AW332" s="34">
        <f t="shared" si="106"/>
        <v>0</v>
      </c>
      <c r="AX332" s="34">
        <f t="shared" si="106"/>
        <v>0</v>
      </c>
      <c r="AY332" s="34">
        <f t="shared" si="106"/>
        <v>0</v>
      </c>
      <c r="AZ332" s="34">
        <f t="shared" si="106"/>
        <v>0</v>
      </c>
      <c r="BA332" s="34">
        <f t="shared" si="106"/>
        <v>0</v>
      </c>
      <c r="BB332" s="34">
        <f t="shared" si="106"/>
        <v>0</v>
      </c>
      <c r="BC332" s="34">
        <f t="shared" si="106"/>
        <v>0</v>
      </c>
      <c r="BD332" s="34">
        <f t="shared" si="106"/>
        <v>0</v>
      </c>
      <c r="BE332" s="34">
        <f t="shared" si="106"/>
        <v>0</v>
      </c>
      <c r="BF332" s="34">
        <f t="shared" si="106"/>
        <v>0</v>
      </c>
      <c r="BG332" s="34">
        <f t="shared" si="106"/>
        <v>0</v>
      </c>
      <c r="BH332" s="34">
        <f t="shared" si="106"/>
        <v>0.94059219684713491</v>
      </c>
      <c r="BI332" s="34">
        <f t="shared" si="106"/>
        <v>0</v>
      </c>
      <c r="BJ332" s="34">
        <f t="shared" si="106"/>
        <v>0</v>
      </c>
      <c r="BK332" s="34">
        <f>R332*100000/AO332</f>
        <v>1.1308763160573128</v>
      </c>
      <c r="BL332" s="34">
        <f t="shared" si="107"/>
        <v>0</v>
      </c>
      <c r="BM332" s="34">
        <f t="shared" si="107"/>
        <v>0</v>
      </c>
      <c r="BN332" s="34">
        <f t="shared" si="107"/>
        <v>0</v>
      </c>
    </row>
    <row r="333" spans="1:66" x14ac:dyDescent="0.25">
      <c r="A333" s="20" t="s">
        <v>48</v>
      </c>
      <c r="B333" s="30">
        <f t="shared" si="105"/>
        <v>4</v>
      </c>
      <c r="C333" s="30"/>
      <c r="D333" s="30"/>
      <c r="E333" s="30">
        <v>1</v>
      </c>
      <c r="F333" s="30"/>
      <c r="G333" s="30"/>
      <c r="H333" s="30"/>
      <c r="I333" s="30"/>
      <c r="J333" s="30"/>
      <c r="K333" s="30">
        <v>2</v>
      </c>
      <c r="L333" s="30"/>
      <c r="M333" s="30"/>
      <c r="N333" s="30"/>
      <c r="O333" s="30"/>
      <c r="P333" s="30"/>
      <c r="Q333" s="30"/>
      <c r="R333" s="30">
        <v>1</v>
      </c>
      <c r="S333" s="30"/>
      <c r="T333" s="30"/>
      <c r="U333" s="30"/>
      <c r="W333" s="45"/>
      <c r="X333" s="37" t="s">
        <v>48</v>
      </c>
      <c r="Y333" s="42">
        <f t="shared" si="108"/>
        <v>1740552</v>
      </c>
      <c r="Z333" s="42">
        <v>277797</v>
      </c>
      <c r="AA333" s="42">
        <v>58197</v>
      </c>
      <c r="AB333" s="42">
        <v>53232</v>
      </c>
      <c r="AC333" s="42">
        <v>31432</v>
      </c>
      <c r="AD333" s="42">
        <v>62157</v>
      </c>
      <c r="AE333" s="42">
        <v>24026</v>
      </c>
      <c r="AF333" s="42">
        <v>126084</v>
      </c>
      <c r="AG333" s="42">
        <v>81821</v>
      </c>
      <c r="AH333" s="42">
        <v>271507</v>
      </c>
      <c r="AI333" s="42">
        <v>180184</v>
      </c>
      <c r="AJ333" s="42">
        <v>49403</v>
      </c>
      <c r="AK333" s="42">
        <v>141626</v>
      </c>
      <c r="AL333" s="42">
        <v>204855</v>
      </c>
      <c r="AM333" s="42">
        <v>44824</v>
      </c>
      <c r="AN333" s="42">
        <v>23405</v>
      </c>
      <c r="AO333" s="42">
        <v>93479</v>
      </c>
      <c r="AP333" s="42">
        <v>12811</v>
      </c>
      <c r="AQ333" s="42">
        <v>1968</v>
      </c>
      <c r="AR333" s="42">
        <v>1744</v>
      </c>
      <c r="AT333" s="27" t="s">
        <v>48</v>
      </c>
      <c r="AU333" s="34">
        <f t="shared" si="109"/>
        <v>0.22981215154732521</v>
      </c>
      <c r="AV333" s="34">
        <f t="shared" ref="AV333:BJ336" si="110">C333*100000/Z333</f>
        <v>0</v>
      </c>
      <c r="AW333" s="34">
        <f t="shared" si="110"/>
        <v>0</v>
      </c>
      <c r="AX333" s="34">
        <f t="shared" si="110"/>
        <v>1.8785692816351067</v>
      </c>
      <c r="AY333" s="34">
        <f t="shared" si="110"/>
        <v>0</v>
      </c>
      <c r="AZ333" s="34">
        <f t="shared" si="110"/>
        <v>0</v>
      </c>
      <c r="BA333" s="34">
        <f t="shared" si="110"/>
        <v>0</v>
      </c>
      <c r="BB333" s="34">
        <f t="shared" si="110"/>
        <v>0</v>
      </c>
      <c r="BC333" s="34">
        <f t="shared" si="110"/>
        <v>0</v>
      </c>
      <c r="BD333" s="34">
        <f t="shared" si="110"/>
        <v>0.73662925817750557</v>
      </c>
      <c r="BE333" s="34">
        <f t="shared" si="110"/>
        <v>0</v>
      </c>
      <c r="BF333" s="34">
        <f t="shared" si="110"/>
        <v>0</v>
      </c>
      <c r="BG333" s="34">
        <f t="shared" si="110"/>
        <v>0</v>
      </c>
      <c r="BH333" s="34">
        <f t="shared" si="110"/>
        <v>0</v>
      </c>
      <c r="BI333" s="34">
        <f t="shared" si="110"/>
        <v>0</v>
      </c>
      <c r="BJ333" s="34">
        <f t="shared" si="110"/>
        <v>0</v>
      </c>
      <c r="BK333" s="34">
        <f>R333*100000/AO333</f>
        <v>1.0697589833010623</v>
      </c>
      <c r="BL333" s="34">
        <f t="shared" ref="BL333:BN336" si="111">S333*100000/AP333</f>
        <v>0</v>
      </c>
      <c r="BM333" s="34">
        <f t="shared" si="111"/>
        <v>0</v>
      </c>
      <c r="BN333" s="34">
        <f t="shared" si="111"/>
        <v>0</v>
      </c>
    </row>
    <row r="334" spans="1:66" x14ac:dyDescent="0.25">
      <c r="A334" s="20" t="s">
        <v>49</v>
      </c>
      <c r="B334" s="30">
        <f t="shared" si="105"/>
        <v>5</v>
      </c>
      <c r="C334" s="30"/>
      <c r="D334" s="30"/>
      <c r="E334" s="30"/>
      <c r="F334" s="30"/>
      <c r="G334" s="30"/>
      <c r="H334" s="30"/>
      <c r="I334" s="30"/>
      <c r="J334" s="30"/>
      <c r="K334" s="30"/>
      <c r="L334" s="30">
        <v>2</v>
      </c>
      <c r="M334" s="30"/>
      <c r="N334" s="30">
        <v>1</v>
      </c>
      <c r="O334" s="30">
        <v>1</v>
      </c>
      <c r="P334" s="30"/>
      <c r="Q334" s="30"/>
      <c r="R334" s="30">
        <v>1</v>
      </c>
      <c r="S334" s="30"/>
      <c r="T334" s="30"/>
      <c r="U334" s="30"/>
      <c r="W334" s="45"/>
      <c r="X334" s="37" t="s">
        <v>49</v>
      </c>
      <c r="Y334" s="42">
        <f t="shared" si="108"/>
        <v>1343300</v>
      </c>
      <c r="Z334" s="42">
        <v>202028</v>
      </c>
      <c r="AA334" s="42">
        <v>48944</v>
      </c>
      <c r="AB334" s="42">
        <v>44511</v>
      </c>
      <c r="AC334" s="42">
        <v>23238</v>
      </c>
      <c r="AD334" s="42">
        <v>40580</v>
      </c>
      <c r="AE334" s="42">
        <v>20034</v>
      </c>
      <c r="AF334" s="42">
        <v>107271</v>
      </c>
      <c r="AG334" s="42">
        <v>68824</v>
      </c>
      <c r="AH334" s="42">
        <v>211555</v>
      </c>
      <c r="AI334" s="42">
        <v>133029</v>
      </c>
      <c r="AJ334" s="42">
        <v>37680</v>
      </c>
      <c r="AK334" s="42">
        <v>107772</v>
      </c>
      <c r="AL334" s="42">
        <v>157913</v>
      </c>
      <c r="AM334" s="42">
        <v>33818</v>
      </c>
      <c r="AN334" s="42">
        <v>19368</v>
      </c>
      <c r="AO334" s="42">
        <v>73728</v>
      </c>
      <c r="AP334" s="42">
        <v>10526</v>
      </c>
      <c r="AQ334" s="42">
        <v>1295</v>
      </c>
      <c r="AR334" s="42">
        <v>1186</v>
      </c>
      <c r="AT334" s="27" t="s">
        <v>49</v>
      </c>
      <c r="AU334" s="34">
        <f t="shared" si="109"/>
        <v>0.37221767289510904</v>
      </c>
      <c r="AV334" s="34">
        <f t="shared" si="110"/>
        <v>0</v>
      </c>
      <c r="AW334" s="34">
        <f t="shared" si="110"/>
        <v>0</v>
      </c>
      <c r="AX334" s="34">
        <f t="shared" si="110"/>
        <v>0</v>
      </c>
      <c r="AY334" s="34">
        <f t="shared" si="110"/>
        <v>0</v>
      </c>
      <c r="AZ334" s="34">
        <f t="shared" si="110"/>
        <v>0</v>
      </c>
      <c r="BA334" s="34">
        <f t="shared" si="110"/>
        <v>0</v>
      </c>
      <c r="BB334" s="34">
        <f t="shared" si="110"/>
        <v>0</v>
      </c>
      <c r="BC334" s="34">
        <f t="shared" si="110"/>
        <v>0</v>
      </c>
      <c r="BD334" s="34">
        <f t="shared" si="110"/>
        <v>0</v>
      </c>
      <c r="BE334" s="34">
        <f t="shared" si="110"/>
        <v>1.5034315825872555</v>
      </c>
      <c r="BF334" s="34">
        <f t="shared" si="110"/>
        <v>0</v>
      </c>
      <c r="BG334" s="34">
        <f t="shared" si="110"/>
        <v>0.9278847938239988</v>
      </c>
      <c r="BH334" s="34">
        <f t="shared" si="110"/>
        <v>0.63326008625002372</v>
      </c>
      <c r="BI334" s="34">
        <f t="shared" si="110"/>
        <v>0</v>
      </c>
      <c r="BJ334" s="34">
        <f t="shared" si="110"/>
        <v>0</v>
      </c>
      <c r="BK334" s="34">
        <f>R334*100000/AO334</f>
        <v>1.3563368055555556</v>
      </c>
      <c r="BL334" s="34">
        <f t="shared" si="111"/>
        <v>0</v>
      </c>
      <c r="BM334" s="34">
        <f t="shared" si="111"/>
        <v>0</v>
      </c>
      <c r="BN334" s="34">
        <f t="shared" si="111"/>
        <v>0</v>
      </c>
    </row>
    <row r="335" spans="1:66" x14ac:dyDescent="0.25">
      <c r="A335" s="20" t="s">
        <v>50</v>
      </c>
      <c r="B335" s="30">
        <f t="shared" si="105"/>
        <v>6</v>
      </c>
      <c r="C335" s="30"/>
      <c r="D335" s="30"/>
      <c r="E335" s="30"/>
      <c r="F335" s="30"/>
      <c r="G335" s="30"/>
      <c r="H335" s="30"/>
      <c r="I335" s="30"/>
      <c r="J335" s="30"/>
      <c r="K335" s="30"/>
      <c r="L335" s="30">
        <v>2</v>
      </c>
      <c r="M335" s="30"/>
      <c r="N335" s="30">
        <v>1</v>
      </c>
      <c r="O335" s="30">
        <v>1</v>
      </c>
      <c r="P335" s="30"/>
      <c r="Q335" s="30"/>
      <c r="R335" s="30">
        <v>2</v>
      </c>
      <c r="S335" s="30"/>
      <c r="T335" s="30"/>
      <c r="U335" s="30"/>
      <c r="W335" s="45"/>
      <c r="X335" s="37" t="s">
        <v>50</v>
      </c>
      <c r="Y335" s="42">
        <f t="shared" si="108"/>
        <v>1155092</v>
      </c>
      <c r="Z335" s="42">
        <v>149762</v>
      </c>
      <c r="AA335" s="42">
        <v>45273</v>
      </c>
      <c r="AB335" s="42">
        <v>39652</v>
      </c>
      <c r="AC335" s="42">
        <v>20946</v>
      </c>
      <c r="AD335" s="42">
        <v>29888</v>
      </c>
      <c r="AE335" s="42">
        <v>18458</v>
      </c>
      <c r="AF335" s="42">
        <v>104987</v>
      </c>
      <c r="AG335" s="42">
        <v>59519</v>
      </c>
      <c r="AH335" s="42">
        <v>190456</v>
      </c>
      <c r="AI335" s="42">
        <v>108430</v>
      </c>
      <c r="AJ335" s="42">
        <v>30284</v>
      </c>
      <c r="AK335" s="42">
        <v>97156</v>
      </c>
      <c r="AL335" s="42">
        <v>141976</v>
      </c>
      <c r="AM335" s="42">
        <v>25739</v>
      </c>
      <c r="AN335" s="42">
        <v>18683</v>
      </c>
      <c r="AO335" s="42">
        <v>62134</v>
      </c>
      <c r="AP335" s="42">
        <v>10037</v>
      </c>
      <c r="AQ335" s="42">
        <v>826</v>
      </c>
      <c r="AR335" s="42">
        <v>886</v>
      </c>
      <c r="AT335" s="27" t="s">
        <v>50</v>
      </c>
      <c r="AU335" s="34">
        <f t="shared" si="109"/>
        <v>0.51943914424132454</v>
      </c>
      <c r="AV335" s="34">
        <f t="shared" si="110"/>
        <v>0</v>
      </c>
      <c r="AW335" s="34">
        <f t="shared" si="110"/>
        <v>0</v>
      </c>
      <c r="AX335" s="34">
        <f t="shared" si="110"/>
        <v>0</v>
      </c>
      <c r="AY335" s="34">
        <f t="shared" si="110"/>
        <v>0</v>
      </c>
      <c r="AZ335" s="34">
        <f t="shared" si="110"/>
        <v>0</v>
      </c>
      <c r="BA335" s="34">
        <f t="shared" si="110"/>
        <v>0</v>
      </c>
      <c r="BB335" s="34">
        <f t="shared" si="110"/>
        <v>0</v>
      </c>
      <c r="BC335" s="34">
        <f t="shared" si="110"/>
        <v>0</v>
      </c>
      <c r="BD335" s="34">
        <f t="shared" si="110"/>
        <v>0</v>
      </c>
      <c r="BE335" s="34">
        <f t="shared" si="110"/>
        <v>1.8445079774970026</v>
      </c>
      <c r="BF335" s="34">
        <f t="shared" si="110"/>
        <v>0</v>
      </c>
      <c r="BG335" s="34">
        <f t="shared" si="110"/>
        <v>1.0292725101897979</v>
      </c>
      <c r="BH335" s="34">
        <f t="shared" si="110"/>
        <v>0.70434439623598355</v>
      </c>
      <c r="BI335" s="34">
        <f t="shared" si="110"/>
        <v>0</v>
      </c>
      <c r="BJ335" s="34">
        <f t="shared" si="110"/>
        <v>0</v>
      </c>
      <c r="BK335" s="34">
        <f>R335*100000/AO335</f>
        <v>3.218849583158979</v>
      </c>
      <c r="BL335" s="34">
        <f t="shared" si="111"/>
        <v>0</v>
      </c>
      <c r="BM335" s="34">
        <f t="shared" si="111"/>
        <v>0</v>
      </c>
      <c r="BN335" s="34">
        <f t="shared" si="111"/>
        <v>0</v>
      </c>
    </row>
    <row r="336" spans="1:66" x14ac:dyDescent="0.25">
      <c r="A336" s="19" t="s">
        <v>23</v>
      </c>
      <c r="B336" s="32">
        <f t="shared" ref="B336:U336" si="112">SUM(B317:B335)</f>
        <v>214</v>
      </c>
      <c r="C336" s="32">
        <f t="shared" si="112"/>
        <v>52</v>
      </c>
      <c r="D336" s="32">
        <f t="shared" si="112"/>
        <v>5</v>
      </c>
      <c r="E336" s="32">
        <f t="shared" si="112"/>
        <v>7</v>
      </c>
      <c r="F336" s="32">
        <f t="shared" si="112"/>
        <v>4</v>
      </c>
      <c r="G336" s="32">
        <f t="shared" si="112"/>
        <v>5</v>
      </c>
      <c r="H336" s="32">
        <f t="shared" si="112"/>
        <v>0</v>
      </c>
      <c r="I336" s="32">
        <f t="shared" si="112"/>
        <v>4</v>
      </c>
      <c r="J336" s="32">
        <f t="shared" si="112"/>
        <v>8</v>
      </c>
      <c r="K336" s="32">
        <f t="shared" si="112"/>
        <v>28</v>
      </c>
      <c r="L336" s="32">
        <f t="shared" si="112"/>
        <v>22</v>
      </c>
      <c r="M336" s="32">
        <f t="shared" si="112"/>
        <v>0</v>
      </c>
      <c r="N336" s="32">
        <f t="shared" si="112"/>
        <v>20</v>
      </c>
      <c r="O336" s="32">
        <f t="shared" si="112"/>
        <v>23</v>
      </c>
      <c r="P336" s="32">
        <f t="shared" si="112"/>
        <v>4</v>
      </c>
      <c r="Q336" s="32">
        <f t="shared" si="112"/>
        <v>4</v>
      </c>
      <c r="R336" s="32">
        <f t="shared" si="112"/>
        <v>26</v>
      </c>
      <c r="S336" s="32">
        <f t="shared" si="112"/>
        <v>2</v>
      </c>
      <c r="T336" s="32">
        <f t="shared" si="112"/>
        <v>0</v>
      </c>
      <c r="U336" s="32">
        <f t="shared" si="112"/>
        <v>0</v>
      </c>
      <c r="W336" s="45"/>
      <c r="X336" s="37" t="s">
        <v>51</v>
      </c>
      <c r="Y336" s="39">
        <f>SUM(Y317:Y335)</f>
        <v>46766409</v>
      </c>
      <c r="Z336" s="39">
        <v>8383138</v>
      </c>
      <c r="AA336" s="39">
        <v>1340730</v>
      </c>
      <c r="AB336" s="39">
        <v>1070685</v>
      </c>
      <c r="AC336" s="39">
        <v>1104318</v>
      </c>
      <c r="AD336" s="39">
        <v>2092827</v>
      </c>
      <c r="AE336" s="39">
        <v>591085</v>
      </c>
      <c r="AF336" s="39">
        <v>2526971</v>
      </c>
      <c r="AG336" s="39">
        <v>2099404</v>
      </c>
      <c r="AH336" s="39">
        <v>7496370</v>
      </c>
      <c r="AI336" s="39">
        <v>4999338</v>
      </c>
      <c r="AJ336" s="39">
        <v>1102020</v>
      </c>
      <c r="AK336" s="39">
        <v>2765745</v>
      </c>
      <c r="AL336" s="39">
        <v>6426231</v>
      </c>
      <c r="AM336" s="39">
        <v>1461257</v>
      </c>
      <c r="AN336" s="39">
        <v>639375</v>
      </c>
      <c r="AO336" s="39">
        <v>2179983</v>
      </c>
      <c r="AP336" s="39">
        <v>320083</v>
      </c>
      <c r="AQ336" s="39">
        <v>84193</v>
      </c>
      <c r="AR336" s="39">
        <v>82656</v>
      </c>
      <c r="AT336" s="29" t="s">
        <v>23</v>
      </c>
      <c r="AU336" s="35">
        <f t="shared" si="109"/>
        <v>0.45759339785956199</v>
      </c>
      <c r="AV336" s="35">
        <f t="shared" si="110"/>
        <v>0.62029278296504242</v>
      </c>
      <c r="AW336" s="35">
        <f t="shared" si="110"/>
        <v>0.37293116436568136</v>
      </c>
      <c r="AX336" s="35">
        <f t="shared" si="110"/>
        <v>0.65378706155405186</v>
      </c>
      <c r="AY336" s="35">
        <f t="shared" si="110"/>
        <v>0.362214507053222</v>
      </c>
      <c r="AZ336" s="35">
        <f t="shared" si="110"/>
        <v>0.23891129080425663</v>
      </c>
      <c r="BA336" s="35">
        <f t="shared" si="110"/>
        <v>0</v>
      </c>
      <c r="BB336" s="35">
        <f t="shared" si="110"/>
        <v>0.15829227957107542</v>
      </c>
      <c r="BC336" s="35">
        <f t="shared" si="110"/>
        <v>0.38106052955981795</v>
      </c>
      <c r="BD336" s="35">
        <f t="shared" si="110"/>
        <v>0.37351411416458902</v>
      </c>
      <c r="BE336" s="35">
        <f t="shared" si="110"/>
        <v>0.44005826371411577</v>
      </c>
      <c r="BF336" s="35">
        <f t="shared" si="110"/>
        <v>0</v>
      </c>
      <c r="BG336" s="35">
        <f t="shared" si="110"/>
        <v>0.72313246521280883</v>
      </c>
      <c r="BH336" s="35">
        <f t="shared" si="110"/>
        <v>0.35790808017950182</v>
      </c>
      <c r="BI336" s="35">
        <f t="shared" si="110"/>
        <v>0.27373692649547615</v>
      </c>
      <c r="BJ336" s="35">
        <f t="shared" si="110"/>
        <v>0.62561094819159335</v>
      </c>
      <c r="BK336" s="35">
        <f>R336*100000/AO336</f>
        <v>1.192669851095169</v>
      </c>
      <c r="BL336" s="35">
        <f t="shared" si="111"/>
        <v>0.62483793266121601</v>
      </c>
      <c r="BM336" s="35">
        <f t="shared" si="111"/>
        <v>0</v>
      </c>
      <c r="BN336" s="35">
        <f t="shared" si="111"/>
        <v>0</v>
      </c>
    </row>
    <row r="337" spans="1:66" x14ac:dyDescent="0.25">
      <c r="A337" s="22" t="s">
        <v>26</v>
      </c>
      <c r="B337" s="10">
        <f>C337+D337+E337+F337+G337+K337+T337+J337+H337+I337+M337+N337+O337+P337+Q337+R337+S337+L337+U337</f>
        <v>3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1</v>
      </c>
      <c r="J337" s="10">
        <v>0</v>
      </c>
      <c r="K337" s="10">
        <v>1</v>
      </c>
      <c r="L337" s="10">
        <v>0</v>
      </c>
      <c r="M337" s="10">
        <v>1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</row>
    <row r="339" spans="1:66" x14ac:dyDescent="0.25">
      <c r="A339" s="31" t="s">
        <v>63</v>
      </c>
      <c r="AT339" s="36" t="s">
        <v>64</v>
      </c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</row>
    <row r="340" spans="1:66" ht="21.75" customHeight="1" x14ac:dyDescent="0.25">
      <c r="A340" s="19" t="s">
        <v>40</v>
      </c>
      <c r="B340" s="12" t="s">
        <v>1</v>
      </c>
      <c r="C340" s="12" t="s">
        <v>2</v>
      </c>
      <c r="D340" s="12" t="s">
        <v>3</v>
      </c>
      <c r="E340" s="12" t="s">
        <v>52</v>
      </c>
      <c r="F340" s="12" t="s">
        <v>53</v>
      </c>
      <c r="G340" s="12" t="s">
        <v>4</v>
      </c>
      <c r="H340" s="12" t="s">
        <v>7</v>
      </c>
      <c r="I340" s="12" t="s">
        <v>54</v>
      </c>
      <c r="J340" s="12" t="s">
        <v>55</v>
      </c>
      <c r="K340" s="12" t="s">
        <v>5</v>
      </c>
      <c r="L340" s="12" t="s">
        <v>56</v>
      </c>
      <c r="M340" s="12" t="s">
        <v>8</v>
      </c>
      <c r="N340" s="12" t="s">
        <v>9</v>
      </c>
      <c r="O340" s="12" t="s">
        <v>57</v>
      </c>
      <c r="P340" s="12" t="s">
        <v>58</v>
      </c>
      <c r="Q340" s="12" t="s">
        <v>59</v>
      </c>
      <c r="R340" s="12" t="s">
        <v>60</v>
      </c>
      <c r="S340" s="12" t="s">
        <v>61</v>
      </c>
      <c r="T340" s="12" t="s">
        <v>6</v>
      </c>
      <c r="U340" s="12" t="s">
        <v>28</v>
      </c>
      <c r="V340" s="5"/>
      <c r="W340" s="44" t="str">
        <f>A340</f>
        <v>AÑO 2013</v>
      </c>
      <c r="X340" s="38" t="s">
        <v>62</v>
      </c>
      <c r="Y340" s="24" t="s">
        <v>51</v>
      </c>
      <c r="Z340" s="24" t="s">
        <v>2</v>
      </c>
      <c r="AA340" s="24" t="s">
        <v>3</v>
      </c>
      <c r="AB340" s="24" t="s">
        <v>52</v>
      </c>
      <c r="AC340" s="24" t="s">
        <v>53</v>
      </c>
      <c r="AD340" s="24" t="s">
        <v>4</v>
      </c>
      <c r="AE340" s="24" t="s">
        <v>7</v>
      </c>
      <c r="AF340" s="24" t="s">
        <v>54</v>
      </c>
      <c r="AG340" s="24" t="s">
        <v>55</v>
      </c>
      <c r="AH340" s="24" t="s">
        <v>5</v>
      </c>
      <c r="AI340" s="24" t="s">
        <v>56</v>
      </c>
      <c r="AJ340" s="24" t="s">
        <v>8</v>
      </c>
      <c r="AK340" s="24" t="s">
        <v>9</v>
      </c>
      <c r="AL340" s="24" t="s">
        <v>57</v>
      </c>
      <c r="AM340" s="24" t="s">
        <v>58</v>
      </c>
      <c r="AN340" s="24" t="s">
        <v>59</v>
      </c>
      <c r="AO340" s="24" t="s">
        <v>60</v>
      </c>
      <c r="AP340" s="24" t="s">
        <v>61</v>
      </c>
      <c r="AQ340" s="24" t="s">
        <v>6</v>
      </c>
      <c r="AR340" s="24" t="s">
        <v>28</v>
      </c>
      <c r="AT340" s="25" t="str">
        <f>W340</f>
        <v>AÑO 2013</v>
      </c>
      <c r="AU340" s="26" t="s">
        <v>1</v>
      </c>
      <c r="AV340" s="26" t="s">
        <v>2</v>
      </c>
      <c r="AW340" s="26" t="s">
        <v>3</v>
      </c>
      <c r="AX340" s="26" t="s">
        <v>52</v>
      </c>
      <c r="AY340" s="26" t="s">
        <v>53</v>
      </c>
      <c r="AZ340" s="26" t="s">
        <v>4</v>
      </c>
      <c r="BA340" s="26" t="s">
        <v>7</v>
      </c>
      <c r="BB340" s="26" t="s">
        <v>54</v>
      </c>
      <c r="BC340" s="26" t="s">
        <v>55</v>
      </c>
      <c r="BD340" s="26" t="s">
        <v>5</v>
      </c>
      <c r="BE340" s="26" t="s">
        <v>56</v>
      </c>
      <c r="BF340" s="26" t="s">
        <v>8</v>
      </c>
      <c r="BG340" s="26" t="s">
        <v>9</v>
      </c>
      <c r="BH340" s="26" t="s">
        <v>57</v>
      </c>
      <c r="BI340" s="26" t="s">
        <v>58</v>
      </c>
      <c r="BJ340" s="26" t="s">
        <v>59</v>
      </c>
      <c r="BK340" s="26" t="s">
        <v>60</v>
      </c>
      <c r="BL340" s="26" t="s">
        <v>61</v>
      </c>
      <c r="BM340" s="26" t="s">
        <v>6</v>
      </c>
      <c r="BN340" s="26" t="s">
        <v>28</v>
      </c>
    </row>
    <row r="341" spans="1:66" x14ac:dyDescent="0.25">
      <c r="A341" s="20" t="s">
        <v>45</v>
      </c>
      <c r="B341" s="30">
        <f t="shared" ref="B341:B359" si="113">C341+D341+E341+F341+G341+K341+T341+J341+H341+I341+M341+N341+O341+P341+Q341+R341+S341+L341</f>
        <v>47</v>
      </c>
      <c r="C341" s="30">
        <v>15</v>
      </c>
      <c r="D341" s="30"/>
      <c r="E341" s="30">
        <v>2</v>
      </c>
      <c r="F341" s="30"/>
      <c r="G341" s="30">
        <v>2</v>
      </c>
      <c r="H341" s="30">
        <v>1</v>
      </c>
      <c r="I341" s="30">
        <v>2</v>
      </c>
      <c r="J341" s="30">
        <v>3</v>
      </c>
      <c r="K341" s="30">
        <v>8</v>
      </c>
      <c r="L341" s="30">
        <v>2</v>
      </c>
      <c r="M341" s="30">
        <v>1</v>
      </c>
      <c r="N341" s="30">
        <v>3</v>
      </c>
      <c r="O341" s="30">
        <v>5</v>
      </c>
      <c r="P341" s="30">
        <v>1</v>
      </c>
      <c r="Q341" s="30"/>
      <c r="R341" s="30">
        <v>1</v>
      </c>
      <c r="S341" s="30">
        <v>1</v>
      </c>
      <c r="T341" s="30"/>
      <c r="U341" s="30"/>
      <c r="X341" s="37" t="s">
        <v>45</v>
      </c>
      <c r="Y341" s="42">
        <f>SUM(Z341:AR341)</f>
        <v>433416</v>
      </c>
      <c r="Z341" s="42">
        <v>82806</v>
      </c>
      <c r="AA341" s="42">
        <v>11685</v>
      </c>
      <c r="AB341" s="42">
        <v>7148</v>
      </c>
      <c r="AC341" s="42">
        <v>10567</v>
      </c>
      <c r="AD341" s="42">
        <v>16241</v>
      </c>
      <c r="AE341" s="42">
        <v>4837</v>
      </c>
      <c r="AF341" s="42">
        <v>18338</v>
      </c>
      <c r="AG341" s="42">
        <v>19560</v>
      </c>
      <c r="AH341" s="42">
        <v>73425</v>
      </c>
      <c r="AI341" s="42">
        <v>44885</v>
      </c>
      <c r="AJ341" s="42">
        <v>9072</v>
      </c>
      <c r="AK341" s="42">
        <v>20241</v>
      </c>
      <c r="AL341" s="42">
        <v>67023</v>
      </c>
      <c r="AM341" s="42">
        <v>15934</v>
      </c>
      <c r="AN341" s="42">
        <v>6297</v>
      </c>
      <c r="AO341" s="42">
        <v>19753</v>
      </c>
      <c r="AP341" s="42">
        <v>3040</v>
      </c>
      <c r="AQ341" s="42">
        <v>1111</v>
      </c>
      <c r="AR341" s="42">
        <v>1453</v>
      </c>
      <c r="AT341" s="27" t="s">
        <v>45</v>
      </c>
      <c r="AU341" s="34">
        <f>B341*100000/Y341</f>
        <v>10.844085128375509</v>
      </c>
      <c r="AV341" s="34">
        <f t="shared" ref="AV341:BK356" si="114">C341*100000/Z341</f>
        <v>18.114629374682995</v>
      </c>
      <c r="AW341" s="34">
        <f t="shared" si="114"/>
        <v>0</v>
      </c>
      <c r="AX341" s="34">
        <f t="shared" si="114"/>
        <v>27.979854504756574</v>
      </c>
      <c r="AY341" s="34">
        <f t="shared" si="114"/>
        <v>0</v>
      </c>
      <c r="AZ341" s="34">
        <f t="shared" si="114"/>
        <v>12.314512653161751</v>
      </c>
      <c r="BA341" s="34">
        <f t="shared" si="114"/>
        <v>20.673971469919373</v>
      </c>
      <c r="BB341" s="34">
        <f t="shared" si="114"/>
        <v>10.906314756243866</v>
      </c>
      <c r="BC341" s="34">
        <f t="shared" si="114"/>
        <v>15.337423312883436</v>
      </c>
      <c r="BD341" s="34">
        <f t="shared" si="114"/>
        <v>10.895471569628873</v>
      </c>
      <c r="BE341" s="34">
        <f t="shared" si="114"/>
        <v>4.4558315695666701</v>
      </c>
      <c r="BF341" s="34">
        <f t="shared" si="114"/>
        <v>11.022927689594356</v>
      </c>
      <c r="BG341" s="34">
        <f t="shared" si="114"/>
        <v>14.821402104639098</v>
      </c>
      <c r="BH341" s="34">
        <f t="shared" si="114"/>
        <v>7.4601256285155841</v>
      </c>
      <c r="BI341" s="34">
        <f t="shared" si="114"/>
        <v>6.2758880381573992</v>
      </c>
      <c r="BJ341" s="34">
        <f t="shared" si="114"/>
        <v>0</v>
      </c>
      <c r="BK341" s="34">
        <f t="shared" si="114"/>
        <v>5.0625221485343994</v>
      </c>
      <c r="BL341" s="34">
        <f t="shared" ref="BL341:BN356" si="115">S341*100000/AP341</f>
        <v>32.89473684210526</v>
      </c>
      <c r="BM341" s="34">
        <f t="shared" si="115"/>
        <v>0</v>
      </c>
      <c r="BN341" s="34">
        <f t="shared" si="115"/>
        <v>0</v>
      </c>
    </row>
    <row r="342" spans="1:66" x14ac:dyDescent="0.25">
      <c r="A342" s="20" t="s">
        <v>46</v>
      </c>
      <c r="B342" s="30">
        <f t="shared" si="113"/>
        <v>54</v>
      </c>
      <c r="C342" s="30">
        <v>15</v>
      </c>
      <c r="D342" s="30"/>
      <c r="E342" s="30">
        <v>2</v>
      </c>
      <c r="F342" s="30"/>
      <c r="G342" s="30">
        <v>1</v>
      </c>
      <c r="H342" s="30"/>
      <c r="I342" s="30">
        <v>2</v>
      </c>
      <c r="J342" s="30">
        <v>3</v>
      </c>
      <c r="K342" s="30">
        <v>5</v>
      </c>
      <c r="L342" s="30">
        <v>2</v>
      </c>
      <c r="M342" s="30"/>
      <c r="N342" s="30">
        <v>5</v>
      </c>
      <c r="O342" s="30">
        <v>6</v>
      </c>
      <c r="P342" s="30">
        <v>5</v>
      </c>
      <c r="Q342" s="30">
        <v>2</v>
      </c>
      <c r="R342" s="30">
        <v>5</v>
      </c>
      <c r="S342" s="30">
        <v>1</v>
      </c>
      <c r="T342" s="30"/>
      <c r="U342" s="30"/>
      <c r="W342" s="45"/>
      <c r="X342" s="37" t="s">
        <v>46</v>
      </c>
      <c r="Y342" s="42">
        <f t="shared" ref="Y342:Y359" si="116">SUM(Z342:AR342)</f>
        <v>1932195</v>
      </c>
      <c r="Z342" s="42">
        <v>371956</v>
      </c>
      <c r="AA342" s="42">
        <v>52193</v>
      </c>
      <c r="AB342" s="42">
        <v>32017</v>
      </c>
      <c r="AC342" s="42">
        <v>47331</v>
      </c>
      <c r="AD342" s="42">
        <v>75463</v>
      </c>
      <c r="AE342" s="42">
        <v>22207</v>
      </c>
      <c r="AF342" s="42">
        <v>81098</v>
      </c>
      <c r="AG342" s="42">
        <v>88464</v>
      </c>
      <c r="AH342" s="42">
        <v>331729</v>
      </c>
      <c r="AI342" s="42">
        <v>204445</v>
      </c>
      <c r="AJ342" s="42">
        <v>41157</v>
      </c>
      <c r="AK342" s="42">
        <v>89575</v>
      </c>
      <c r="AL342" s="42">
        <v>287830</v>
      </c>
      <c r="AM342" s="42">
        <v>69811</v>
      </c>
      <c r="AN342" s="42">
        <v>27514</v>
      </c>
      <c r="AO342" s="42">
        <v>85371</v>
      </c>
      <c r="AP342" s="42">
        <v>13013</v>
      </c>
      <c r="AQ342" s="42">
        <v>5104</v>
      </c>
      <c r="AR342" s="42">
        <v>5917</v>
      </c>
      <c r="AT342" s="27" t="s">
        <v>46</v>
      </c>
      <c r="AU342" s="34">
        <f t="shared" ref="AU342:AU360" si="117">B342*100000/Y342</f>
        <v>2.7947489771995064</v>
      </c>
      <c r="AV342" s="34">
        <f t="shared" si="114"/>
        <v>4.0327350546838874</v>
      </c>
      <c r="AW342" s="34">
        <f t="shared" si="114"/>
        <v>0</v>
      </c>
      <c r="AX342" s="34">
        <f t="shared" si="114"/>
        <v>6.246681450479433</v>
      </c>
      <c r="AY342" s="34">
        <f t="shared" si="114"/>
        <v>0</v>
      </c>
      <c r="AZ342" s="34">
        <f t="shared" si="114"/>
        <v>1.3251527238514238</v>
      </c>
      <c r="BA342" s="34">
        <f t="shared" si="114"/>
        <v>0</v>
      </c>
      <c r="BB342" s="34">
        <f t="shared" si="114"/>
        <v>2.4661520629362008</v>
      </c>
      <c r="BC342" s="34">
        <f t="shared" si="114"/>
        <v>3.3912099837221921</v>
      </c>
      <c r="BD342" s="34">
        <f t="shared" si="114"/>
        <v>1.5072544155018102</v>
      </c>
      <c r="BE342" s="34">
        <f t="shared" si="114"/>
        <v>0.97825821125486068</v>
      </c>
      <c r="BF342" s="34">
        <f t="shared" si="114"/>
        <v>0</v>
      </c>
      <c r="BG342" s="34">
        <f t="shared" si="114"/>
        <v>5.5819145967066701</v>
      </c>
      <c r="BH342" s="34">
        <f t="shared" si="114"/>
        <v>2.0845638050237989</v>
      </c>
      <c r="BI342" s="34">
        <f t="shared" si="114"/>
        <v>7.1621950695449144</v>
      </c>
      <c r="BJ342" s="34">
        <f t="shared" si="114"/>
        <v>7.269026677327906</v>
      </c>
      <c r="BK342" s="34">
        <f t="shared" si="114"/>
        <v>5.8567897763877665</v>
      </c>
      <c r="BL342" s="34">
        <f t="shared" si="115"/>
        <v>7.6846230692384543</v>
      </c>
      <c r="BM342" s="34">
        <f t="shared" si="115"/>
        <v>0</v>
      </c>
      <c r="BN342" s="34">
        <f t="shared" si="115"/>
        <v>0</v>
      </c>
    </row>
    <row r="343" spans="1:66" x14ac:dyDescent="0.25">
      <c r="A343" s="20" t="s">
        <v>47</v>
      </c>
      <c r="B343" s="30">
        <f t="shared" si="113"/>
        <v>17</v>
      </c>
      <c r="C343" s="30">
        <v>3</v>
      </c>
      <c r="D343" s="30"/>
      <c r="E343" s="30">
        <v>1</v>
      </c>
      <c r="F343" s="30"/>
      <c r="G343" s="30"/>
      <c r="H343" s="30"/>
      <c r="I343" s="30">
        <v>1</v>
      </c>
      <c r="J343" s="30"/>
      <c r="K343" s="30">
        <v>5</v>
      </c>
      <c r="L343" s="30">
        <v>2</v>
      </c>
      <c r="M343" s="30"/>
      <c r="N343" s="30">
        <v>2</v>
      </c>
      <c r="O343" s="30">
        <v>1</v>
      </c>
      <c r="P343" s="30">
        <v>1</v>
      </c>
      <c r="Q343" s="30">
        <v>1</v>
      </c>
      <c r="R343" s="30"/>
      <c r="S343" s="30"/>
      <c r="T343" s="30"/>
      <c r="U343" s="30"/>
      <c r="W343" s="45"/>
      <c r="X343" s="37" t="s">
        <v>47</v>
      </c>
      <c r="Y343" s="42">
        <f t="shared" si="116"/>
        <v>2458823</v>
      </c>
      <c r="Z343" s="42">
        <v>485598</v>
      </c>
      <c r="AA343" s="42">
        <v>65427</v>
      </c>
      <c r="AB343" s="42">
        <v>40144</v>
      </c>
      <c r="AC343" s="42">
        <v>59615</v>
      </c>
      <c r="AD343" s="42">
        <v>108700</v>
      </c>
      <c r="AE343" s="42">
        <v>27977</v>
      </c>
      <c r="AF343" s="42">
        <v>104432</v>
      </c>
      <c r="AG343" s="42">
        <v>112400</v>
      </c>
      <c r="AH343" s="42">
        <v>414467</v>
      </c>
      <c r="AI343" s="42">
        <v>267716</v>
      </c>
      <c r="AJ343" s="42">
        <v>53311</v>
      </c>
      <c r="AK343" s="42">
        <v>112618</v>
      </c>
      <c r="AL343" s="42">
        <v>348101</v>
      </c>
      <c r="AM343" s="42">
        <v>90174</v>
      </c>
      <c r="AN343" s="42">
        <v>34266</v>
      </c>
      <c r="AO343" s="42">
        <v>104920</v>
      </c>
      <c r="AP343" s="42">
        <v>16441</v>
      </c>
      <c r="AQ343" s="42">
        <v>6169</v>
      </c>
      <c r="AR343" s="42">
        <v>6347</v>
      </c>
      <c r="AT343" s="27" t="s">
        <v>47</v>
      </c>
      <c r="AU343" s="34">
        <f t="shared" si="117"/>
        <v>0.69138770867199473</v>
      </c>
      <c r="AV343" s="34">
        <f t="shared" si="114"/>
        <v>0.61779496620661534</v>
      </c>
      <c r="AW343" s="34">
        <f t="shared" si="114"/>
        <v>0</v>
      </c>
      <c r="AX343" s="34">
        <f t="shared" si="114"/>
        <v>2.4910322837783978</v>
      </c>
      <c r="AY343" s="34">
        <f t="shared" si="114"/>
        <v>0</v>
      </c>
      <c r="AZ343" s="34">
        <f t="shared" si="114"/>
        <v>0</v>
      </c>
      <c r="BA343" s="34">
        <f t="shared" si="114"/>
        <v>0</v>
      </c>
      <c r="BB343" s="34">
        <f t="shared" si="114"/>
        <v>0.9575609008732956</v>
      </c>
      <c r="BC343" s="34">
        <f t="shared" si="114"/>
        <v>0</v>
      </c>
      <c r="BD343" s="34">
        <f t="shared" si="114"/>
        <v>1.2063686614374607</v>
      </c>
      <c r="BE343" s="34">
        <f t="shared" si="114"/>
        <v>0.7470603176500471</v>
      </c>
      <c r="BF343" s="34">
        <f t="shared" si="114"/>
        <v>0</v>
      </c>
      <c r="BG343" s="34">
        <f t="shared" si="114"/>
        <v>1.7759150402244757</v>
      </c>
      <c r="BH343" s="34">
        <f t="shared" si="114"/>
        <v>0.28727294664479563</v>
      </c>
      <c r="BI343" s="34">
        <f t="shared" si="114"/>
        <v>1.1089671080355756</v>
      </c>
      <c r="BJ343" s="34">
        <f t="shared" si="114"/>
        <v>2.9183447148777213</v>
      </c>
      <c r="BK343" s="34">
        <f t="shared" si="114"/>
        <v>0</v>
      </c>
      <c r="BL343" s="34">
        <f t="shared" si="115"/>
        <v>0</v>
      </c>
      <c r="BM343" s="34">
        <f t="shared" si="115"/>
        <v>0</v>
      </c>
      <c r="BN343" s="34">
        <f t="shared" si="115"/>
        <v>0</v>
      </c>
    </row>
    <row r="344" spans="1:66" x14ac:dyDescent="0.25">
      <c r="A344" s="20" t="s">
        <v>10</v>
      </c>
      <c r="B344" s="30">
        <f t="shared" si="113"/>
        <v>6</v>
      </c>
      <c r="C344" s="30">
        <v>1</v>
      </c>
      <c r="D344" s="30"/>
      <c r="E344" s="30"/>
      <c r="F344" s="30"/>
      <c r="G344" s="30"/>
      <c r="H344" s="30"/>
      <c r="I344" s="30"/>
      <c r="J344" s="30"/>
      <c r="K344" s="30">
        <v>2</v>
      </c>
      <c r="L344" s="30"/>
      <c r="M344" s="30"/>
      <c r="N344" s="30">
        <v>1</v>
      </c>
      <c r="O344" s="30">
        <v>1</v>
      </c>
      <c r="P344" s="30">
        <v>1</v>
      </c>
      <c r="Q344" s="30"/>
      <c r="R344" s="30"/>
      <c r="S344" s="30"/>
      <c r="T344" s="30"/>
      <c r="U344" s="30"/>
      <c r="W344" s="45"/>
      <c r="X344" s="37" t="s">
        <v>10</v>
      </c>
      <c r="Y344" s="42">
        <f t="shared" si="116"/>
        <v>2246157</v>
      </c>
      <c r="Z344" s="42">
        <v>446703</v>
      </c>
      <c r="AA344" s="42">
        <v>59975</v>
      </c>
      <c r="AB344" s="42">
        <v>37400</v>
      </c>
      <c r="AC344" s="42">
        <v>54568</v>
      </c>
      <c r="AD344" s="42">
        <v>107712</v>
      </c>
      <c r="AE344" s="42">
        <v>24955</v>
      </c>
      <c r="AF344" s="42">
        <v>101079</v>
      </c>
      <c r="AG344" s="42">
        <v>105586</v>
      </c>
      <c r="AH344" s="42">
        <v>364939</v>
      </c>
      <c r="AI344" s="42">
        <v>241945</v>
      </c>
      <c r="AJ344" s="42">
        <v>53961</v>
      </c>
      <c r="AK344" s="42">
        <v>105977</v>
      </c>
      <c r="AL344" s="42">
        <v>307246</v>
      </c>
      <c r="AM344" s="42">
        <v>82003</v>
      </c>
      <c r="AN344" s="42">
        <v>31788</v>
      </c>
      <c r="AO344" s="42">
        <v>94293</v>
      </c>
      <c r="AP344" s="42">
        <v>14811</v>
      </c>
      <c r="AQ344" s="42">
        <v>5362</v>
      </c>
      <c r="AR344" s="42">
        <v>5854</v>
      </c>
      <c r="AT344" s="28" t="s">
        <v>10</v>
      </c>
      <c r="AU344" s="34">
        <f t="shared" si="117"/>
        <v>0.26712291260138982</v>
      </c>
      <c r="AV344" s="34">
        <f t="shared" si="114"/>
        <v>0.22386238731327079</v>
      </c>
      <c r="AW344" s="34">
        <f t="shared" si="114"/>
        <v>0</v>
      </c>
      <c r="AX344" s="34">
        <f t="shared" si="114"/>
        <v>0</v>
      </c>
      <c r="AY344" s="34">
        <f t="shared" si="114"/>
        <v>0</v>
      </c>
      <c r="AZ344" s="34">
        <f t="shared" si="114"/>
        <v>0</v>
      </c>
      <c r="BA344" s="34">
        <f t="shared" si="114"/>
        <v>0</v>
      </c>
      <c r="BB344" s="34">
        <f t="shared" si="114"/>
        <v>0</v>
      </c>
      <c r="BC344" s="34">
        <f t="shared" si="114"/>
        <v>0</v>
      </c>
      <c r="BD344" s="34">
        <f t="shared" si="114"/>
        <v>0.54803679519042914</v>
      </c>
      <c r="BE344" s="34">
        <f t="shared" si="114"/>
        <v>0</v>
      </c>
      <c r="BF344" s="34">
        <f t="shared" si="114"/>
        <v>0</v>
      </c>
      <c r="BG344" s="34">
        <f t="shared" si="114"/>
        <v>0.94360097002179721</v>
      </c>
      <c r="BH344" s="34">
        <f t="shared" si="114"/>
        <v>0.32547209727710041</v>
      </c>
      <c r="BI344" s="34">
        <f t="shared" si="114"/>
        <v>1.2194675804543735</v>
      </c>
      <c r="BJ344" s="34">
        <f t="shared" si="114"/>
        <v>0</v>
      </c>
      <c r="BK344" s="34">
        <f t="shared" si="114"/>
        <v>0</v>
      </c>
      <c r="BL344" s="34">
        <f t="shared" si="115"/>
        <v>0</v>
      </c>
      <c r="BM344" s="34">
        <f t="shared" si="115"/>
        <v>0</v>
      </c>
      <c r="BN344" s="34">
        <f t="shared" si="115"/>
        <v>0</v>
      </c>
    </row>
    <row r="345" spans="1:66" x14ac:dyDescent="0.25">
      <c r="A345" s="20" t="s">
        <v>11</v>
      </c>
      <c r="B345" s="30">
        <f t="shared" si="113"/>
        <v>9</v>
      </c>
      <c r="C345" s="30"/>
      <c r="D345" s="30"/>
      <c r="E345" s="30"/>
      <c r="F345" s="30"/>
      <c r="G345" s="30"/>
      <c r="H345" s="30">
        <v>1</v>
      </c>
      <c r="I345" s="30">
        <v>2</v>
      </c>
      <c r="J345" s="30"/>
      <c r="K345" s="30">
        <v>1</v>
      </c>
      <c r="L345" s="30">
        <v>1</v>
      </c>
      <c r="M345" s="30"/>
      <c r="N345" s="30">
        <v>2</v>
      </c>
      <c r="O345" s="30">
        <v>1</v>
      </c>
      <c r="P345" s="30"/>
      <c r="Q345" s="30"/>
      <c r="R345" s="30">
        <v>1</v>
      </c>
      <c r="S345" s="30"/>
      <c r="T345" s="30"/>
      <c r="U345" s="30">
        <v>1</v>
      </c>
      <c r="W345" s="45"/>
      <c r="X345" s="37" t="s">
        <v>11</v>
      </c>
      <c r="Y345" s="42">
        <f t="shared" si="116"/>
        <v>2152004</v>
      </c>
      <c r="Z345" s="42">
        <v>438728</v>
      </c>
      <c r="AA345" s="42">
        <v>58145</v>
      </c>
      <c r="AB345" s="42">
        <v>37115</v>
      </c>
      <c r="AC345" s="42">
        <v>51267</v>
      </c>
      <c r="AD345" s="42">
        <v>103509</v>
      </c>
      <c r="AE345" s="42">
        <v>23278</v>
      </c>
      <c r="AF345" s="42">
        <v>102769</v>
      </c>
      <c r="AG345" s="42">
        <v>105751</v>
      </c>
      <c r="AH345" s="42">
        <v>336569</v>
      </c>
      <c r="AI345" s="42">
        <v>229488</v>
      </c>
      <c r="AJ345" s="42">
        <v>57149</v>
      </c>
      <c r="AK345" s="42">
        <v>106310</v>
      </c>
      <c r="AL345" s="42">
        <v>283091</v>
      </c>
      <c r="AM345" s="42">
        <v>78159</v>
      </c>
      <c r="AN345" s="42">
        <v>29874</v>
      </c>
      <c r="AO345" s="42">
        <v>85911</v>
      </c>
      <c r="AP345" s="42">
        <v>14125</v>
      </c>
      <c r="AQ345" s="42">
        <v>5142</v>
      </c>
      <c r="AR345" s="42">
        <v>5624</v>
      </c>
      <c r="AT345" s="27" t="s">
        <v>11</v>
      </c>
      <c r="AU345" s="34">
        <f t="shared" si="117"/>
        <v>0.41821483603190329</v>
      </c>
      <c r="AV345" s="34">
        <f t="shared" si="114"/>
        <v>0</v>
      </c>
      <c r="AW345" s="34">
        <f t="shared" si="114"/>
        <v>0</v>
      </c>
      <c r="AX345" s="34">
        <f t="shared" si="114"/>
        <v>0</v>
      </c>
      <c r="AY345" s="34">
        <f t="shared" si="114"/>
        <v>0</v>
      </c>
      <c r="AZ345" s="34">
        <f t="shared" si="114"/>
        <v>0</v>
      </c>
      <c r="BA345" s="34">
        <f t="shared" si="114"/>
        <v>4.2959017097688807</v>
      </c>
      <c r="BB345" s="34">
        <f t="shared" si="114"/>
        <v>1.9461121544434605</v>
      </c>
      <c r="BC345" s="34">
        <f t="shared" si="114"/>
        <v>0</v>
      </c>
      <c r="BD345" s="34">
        <f t="shared" si="114"/>
        <v>0.29711589599755178</v>
      </c>
      <c r="BE345" s="34">
        <f t="shared" si="114"/>
        <v>0.43575263194589697</v>
      </c>
      <c r="BF345" s="34">
        <f t="shared" si="114"/>
        <v>0</v>
      </c>
      <c r="BG345" s="34">
        <f t="shared" si="114"/>
        <v>1.8812905653278149</v>
      </c>
      <c r="BH345" s="34">
        <f t="shared" si="114"/>
        <v>0.35324330339007598</v>
      </c>
      <c r="BI345" s="34">
        <f t="shared" si="114"/>
        <v>0</v>
      </c>
      <c r="BJ345" s="34">
        <f t="shared" si="114"/>
        <v>0</v>
      </c>
      <c r="BK345" s="34">
        <f t="shared" si="114"/>
        <v>1.1639952974589982</v>
      </c>
      <c r="BL345" s="34">
        <f t="shared" si="115"/>
        <v>0</v>
      </c>
      <c r="BM345" s="34">
        <f t="shared" si="115"/>
        <v>0</v>
      </c>
      <c r="BN345" s="34">
        <f t="shared" si="115"/>
        <v>17.780938833570413</v>
      </c>
    </row>
    <row r="346" spans="1:66" x14ac:dyDescent="0.25">
      <c r="A346" s="20" t="s">
        <v>12</v>
      </c>
      <c r="B346" s="30">
        <f t="shared" si="113"/>
        <v>3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>
        <v>1</v>
      </c>
      <c r="M346" s="30"/>
      <c r="N346" s="30"/>
      <c r="O346" s="30">
        <v>2</v>
      </c>
      <c r="P346" s="30"/>
      <c r="Q346" s="30"/>
      <c r="R346" s="30"/>
      <c r="S346" s="30"/>
      <c r="T346" s="30"/>
      <c r="U346" s="30"/>
      <c r="W346" s="45"/>
      <c r="X346" s="37" t="s">
        <v>12</v>
      </c>
      <c r="Y346" s="42">
        <f t="shared" si="116"/>
        <v>2405157</v>
      </c>
      <c r="Z346" s="42">
        <v>494106</v>
      </c>
      <c r="AA346" s="42">
        <v>64360</v>
      </c>
      <c r="AB346" s="42">
        <v>43471</v>
      </c>
      <c r="AC346" s="42">
        <v>59774</v>
      </c>
      <c r="AD346" s="42">
        <v>119246</v>
      </c>
      <c r="AE346" s="42">
        <v>26654</v>
      </c>
      <c r="AF346" s="42">
        <v>118247</v>
      </c>
      <c r="AG346" s="42">
        <v>119651</v>
      </c>
      <c r="AH346" s="42">
        <v>361338</v>
      </c>
      <c r="AI346" s="42">
        <v>254191</v>
      </c>
      <c r="AJ346" s="42">
        <v>66777</v>
      </c>
      <c r="AK346" s="42">
        <v>125791</v>
      </c>
      <c r="AL346" s="42">
        <v>318349</v>
      </c>
      <c r="AM346" s="42">
        <v>84484</v>
      </c>
      <c r="AN346" s="42">
        <v>30908</v>
      </c>
      <c r="AO346" s="42">
        <v>90778</v>
      </c>
      <c r="AP346" s="42">
        <v>15411</v>
      </c>
      <c r="AQ346" s="42">
        <v>5785</v>
      </c>
      <c r="AR346" s="42">
        <v>5836</v>
      </c>
      <c r="AT346" s="27" t="s">
        <v>12</v>
      </c>
      <c r="AU346" s="34">
        <f t="shared" si="117"/>
        <v>0.12473198215334799</v>
      </c>
      <c r="AV346" s="34">
        <f t="shared" si="114"/>
        <v>0</v>
      </c>
      <c r="AW346" s="34">
        <f t="shared" si="114"/>
        <v>0</v>
      </c>
      <c r="AX346" s="34">
        <f t="shared" si="114"/>
        <v>0</v>
      </c>
      <c r="AY346" s="34">
        <f t="shared" si="114"/>
        <v>0</v>
      </c>
      <c r="AZ346" s="34">
        <f t="shared" si="114"/>
        <v>0</v>
      </c>
      <c r="BA346" s="34">
        <f t="shared" si="114"/>
        <v>0</v>
      </c>
      <c r="BB346" s="34">
        <f t="shared" si="114"/>
        <v>0</v>
      </c>
      <c r="BC346" s="34">
        <f t="shared" si="114"/>
        <v>0</v>
      </c>
      <c r="BD346" s="34">
        <f t="shared" si="114"/>
        <v>0</v>
      </c>
      <c r="BE346" s="34">
        <f t="shared" si="114"/>
        <v>0.39340495926291646</v>
      </c>
      <c r="BF346" s="34">
        <f t="shared" si="114"/>
        <v>0</v>
      </c>
      <c r="BG346" s="34">
        <f t="shared" si="114"/>
        <v>0</v>
      </c>
      <c r="BH346" s="34">
        <f t="shared" si="114"/>
        <v>0.62824133262551474</v>
      </c>
      <c r="BI346" s="34">
        <f t="shared" si="114"/>
        <v>0</v>
      </c>
      <c r="BJ346" s="34">
        <f t="shared" si="114"/>
        <v>0</v>
      </c>
      <c r="BK346" s="34">
        <f t="shared" si="114"/>
        <v>0</v>
      </c>
      <c r="BL346" s="34">
        <f t="shared" si="115"/>
        <v>0</v>
      </c>
      <c r="BM346" s="34">
        <f t="shared" si="115"/>
        <v>0</v>
      </c>
      <c r="BN346" s="34">
        <f t="shared" si="115"/>
        <v>0</v>
      </c>
    </row>
    <row r="347" spans="1:66" x14ac:dyDescent="0.25">
      <c r="A347" s="20" t="s">
        <v>13</v>
      </c>
      <c r="B347" s="30">
        <f t="shared" si="113"/>
        <v>5</v>
      </c>
      <c r="C347" s="30">
        <v>1</v>
      </c>
      <c r="D347" s="30"/>
      <c r="E347" s="30"/>
      <c r="F347" s="30"/>
      <c r="G347" s="30"/>
      <c r="H347" s="30"/>
      <c r="I347" s="30"/>
      <c r="J347" s="30">
        <v>2</v>
      </c>
      <c r="K347" s="30">
        <v>2</v>
      </c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W347" s="45"/>
      <c r="X347" s="37" t="s">
        <v>13</v>
      </c>
      <c r="Y347" s="42">
        <f t="shared" si="116"/>
        <v>2820647</v>
      </c>
      <c r="Z347" s="42">
        <v>542864</v>
      </c>
      <c r="AA347" s="42">
        <v>76958</v>
      </c>
      <c r="AB347" s="42">
        <v>56122</v>
      </c>
      <c r="AC347" s="42">
        <v>77029</v>
      </c>
      <c r="AD347" s="42">
        <v>139765</v>
      </c>
      <c r="AE347" s="42">
        <v>32767</v>
      </c>
      <c r="AF347" s="42">
        <v>137587</v>
      </c>
      <c r="AG347" s="42">
        <v>133713</v>
      </c>
      <c r="AH347" s="42">
        <v>435660</v>
      </c>
      <c r="AI347" s="42">
        <v>292721</v>
      </c>
      <c r="AJ347" s="42">
        <v>69332</v>
      </c>
      <c r="AK347" s="42">
        <v>150925</v>
      </c>
      <c r="AL347" s="42">
        <v>402017</v>
      </c>
      <c r="AM347" s="42">
        <v>94189</v>
      </c>
      <c r="AN347" s="42">
        <v>35763</v>
      </c>
      <c r="AO347" s="42">
        <v>112896</v>
      </c>
      <c r="AP347" s="42">
        <v>17869</v>
      </c>
      <c r="AQ347" s="42">
        <v>6283</v>
      </c>
      <c r="AR347" s="42">
        <v>6187</v>
      </c>
      <c r="AT347" s="27" t="s">
        <v>13</v>
      </c>
      <c r="AU347" s="34">
        <f t="shared" si="117"/>
        <v>0.17726429432679808</v>
      </c>
      <c r="AV347" s="34">
        <f t="shared" si="114"/>
        <v>0.18420819947537503</v>
      </c>
      <c r="AW347" s="34">
        <f t="shared" si="114"/>
        <v>0</v>
      </c>
      <c r="AX347" s="34">
        <f t="shared" si="114"/>
        <v>0</v>
      </c>
      <c r="AY347" s="34">
        <f t="shared" si="114"/>
        <v>0</v>
      </c>
      <c r="AZ347" s="34">
        <f t="shared" si="114"/>
        <v>0</v>
      </c>
      <c r="BA347" s="34">
        <f t="shared" si="114"/>
        <v>0</v>
      </c>
      <c r="BB347" s="34">
        <f t="shared" si="114"/>
        <v>0</v>
      </c>
      <c r="BC347" s="34">
        <f t="shared" si="114"/>
        <v>1.4957408778503212</v>
      </c>
      <c r="BD347" s="34">
        <f t="shared" si="114"/>
        <v>0.45907358949639626</v>
      </c>
      <c r="BE347" s="34">
        <f t="shared" si="114"/>
        <v>0</v>
      </c>
      <c r="BF347" s="34">
        <f t="shared" si="114"/>
        <v>0</v>
      </c>
      <c r="BG347" s="34">
        <f t="shared" si="114"/>
        <v>0</v>
      </c>
      <c r="BH347" s="34">
        <f t="shared" si="114"/>
        <v>0</v>
      </c>
      <c r="BI347" s="34">
        <f t="shared" si="114"/>
        <v>0</v>
      </c>
      <c r="BJ347" s="34">
        <f t="shared" si="114"/>
        <v>0</v>
      </c>
      <c r="BK347" s="34">
        <f t="shared" si="114"/>
        <v>0</v>
      </c>
      <c r="BL347" s="34">
        <f t="shared" si="115"/>
        <v>0</v>
      </c>
      <c r="BM347" s="34">
        <f t="shared" si="115"/>
        <v>0</v>
      </c>
      <c r="BN347" s="34">
        <f t="shared" si="115"/>
        <v>0</v>
      </c>
    </row>
    <row r="348" spans="1:66" x14ac:dyDescent="0.25">
      <c r="A348" s="20" t="s">
        <v>14</v>
      </c>
      <c r="B348" s="30">
        <f t="shared" si="113"/>
        <v>1</v>
      </c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>
        <v>1</v>
      </c>
      <c r="P348" s="30"/>
      <c r="Q348" s="30"/>
      <c r="R348" s="30"/>
      <c r="S348" s="30"/>
      <c r="T348" s="30"/>
      <c r="U348" s="30"/>
      <c r="W348" s="45"/>
      <c r="X348" s="37" t="s">
        <v>14</v>
      </c>
      <c r="Y348" s="42">
        <f t="shared" si="116"/>
        <v>3569023</v>
      </c>
      <c r="Z348" s="42">
        <v>652679</v>
      </c>
      <c r="AA348" s="42">
        <v>96378</v>
      </c>
      <c r="AB348" s="42">
        <v>72687</v>
      </c>
      <c r="AC348" s="42">
        <v>97835</v>
      </c>
      <c r="AD348" s="42">
        <v>172664</v>
      </c>
      <c r="AE348" s="42">
        <v>43799</v>
      </c>
      <c r="AF348" s="42">
        <v>166134</v>
      </c>
      <c r="AG348" s="42">
        <v>160898</v>
      </c>
      <c r="AH348" s="42">
        <v>575868</v>
      </c>
      <c r="AI348" s="42">
        <v>379541</v>
      </c>
      <c r="AJ348" s="42">
        <v>76071</v>
      </c>
      <c r="AK348" s="42">
        <v>199045</v>
      </c>
      <c r="AL348" s="42">
        <v>521981</v>
      </c>
      <c r="AM348" s="42">
        <v>121603</v>
      </c>
      <c r="AN348" s="42">
        <v>46559</v>
      </c>
      <c r="AO348" s="42">
        <v>148808</v>
      </c>
      <c r="AP348" s="42">
        <v>23169</v>
      </c>
      <c r="AQ348" s="42">
        <v>6721</v>
      </c>
      <c r="AR348" s="42">
        <v>6583</v>
      </c>
      <c r="AT348" s="27" t="s">
        <v>14</v>
      </c>
      <c r="AU348" s="34">
        <f t="shared" si="117"/>
        <v>2.8018872391688144E-2</v>
      </c>
      <c r="AV348" s="34">
        <f t="shared" si="114"/>
        <v>0</v>
      </c>
      <c r="AW348" s="34">
        <f t="shared" si="114"/>
        <v>0</v>
      </c>
      <c r="AX348" s="34">
        <f t="shared" si="114"/>
        <v>0</v>
      </c>
      <c r="AY348" s="34">
        <f t="shared" si="114"/>
        <v>0</v>
      </c>
      <c r="AZ348" s="34">
        <f t="shared" si="114"/>
        <v>0</v>
      </c>
      <c r="BA348" s="34">
        <f t="shared" si="114"/>
        <v>0</v>
      </c>
      <c r="BB348" s="34">
        <f t="shared" si="114"/>
        <v>0</v>
      </c>
      <c r="BC348" s="34">
        <f t="shared" si="114"/>
        <v>0</v>
      </c>
      <c r="BD348" s="34">
        <f t="shared" si="114"/>
        <v>0</v>
      </c>
      <c r="BE348" s="34">
        <f t="shared" si="114"/>
        <v>0</v>
      </c>
      <c r="BF348" s="34">
        <f t="shared" si="114"/>
        <v>0</v>
      </c>
      <c r="BG348" s="34">
        <f t="shared" si="114"/>
        <v>0</v>
      </c>
      <c r="BH348" s="34">
        <f t="shared" si="114"/>
        <v>0.19157785436634667</v>
      </c>
      <c r="BI348" s="34">
        <f t="shared" si="114"/>
        <v>0</v>
      </c>
      <c r="BJ348" s="34">
        <f t="shared" si="114"/>
        <v>0</v>
      </c>
      <c r="BK348" s="34">
        <f t="shared" si="114"/>
        <v>0</v>
      </c>
      <c r="BL348" s="34">
        <f t="shared" si="115"/>
        <v>0</v>
      </c>
      <c r="BM348" s="34">
        <f t="shared" si="115"/>
        <v>0</v>
      </c>
      <c r="BN348" s="34">
        <f t="shared" si="115"/>
        <v>0</v>
      </c>
    </row>
    <row r="349" spans="1:66" x14ac:dyDescent="0.25">
      <c r="A349" s="20" t="s">
        <v>15</v>
      </c>
      <c r="B349" s="30">
        <f t="shared" si="113"/>
        <v>5</v>
      </c>
      <c r="C349" s="30">
        <v>1</v>
      </c>
      <c r="D349" s="30"/>
      <c r="E349" s="30"/>
      <c r="F349" s="30"/>
      <c r="G349" s="30"/>
      <c r="H349" s="30"/>
      <c r="I349" s="30"/>
      <c r="J349" s="30"/>
      <c r="K349" s="30">
        <v>1</v>
      </c>
      <c r="L349" s="30"/>
      <c r="M349" s="30"/>
      <c r="N349" s="30">
        <v>1</v>
      </c>
      <c r="O349" s="30">
        <v>2</v>
      </c>
      <c r="P349" s="30"/>
      <c r="Q349" s="30"/>
      <c r="R349" s="30"/>
      <c r="S349" s="30"/>
      <c r="T349" s="30"/>
      <c r="U349" s="30"/>
      <c r="W349" s="45"/>
      <c r="X349" s="37" t="s">
        <v>15</v>
      </c>
      <c r="Y349" s="42">
        <f t="shared" si="116"/>
        <v>4054562</v>
      </c>
      <c r="Z349" s="42">
        <v>710911</v>
      </c>
      <c r="AA349" s="42">
        <v>111240</v>
      </c>
      <c r="AB349" s="42">
        <v>86732</v>
      </c>
      <c r="AC349" s="42">
        <v>105639</v>
      </c>
      <c r="AD349" s="42">
        <v>192410</v>
      </c>
      <c r="AE349" s="42">
        <v>50407</v>
      </c>
      <c r="AF349" s="42">
        <v>188631</v>
      </c>
      <c r="AG349" s="42">
        <v>174690</v>
      </c>
      <c r="AH349" s="42">
        <v>676427</v>
      </c>
      <c r="AI349" s="42">
        <v>437348</v>
      </c>
      <c r="AJ349" s="42">
        <v>80873</v>
      </c>
      <c r="AK349" s="42">
        <v>227880</v>
      </c>
      <c r="AL349" s="42">
        <v>603012</v>
      </c>
      <c r="AM349" s="42">
        <v>132385</v>
      </c>
      <c r="AN349" s="42">
        <v>54601</v>
      </c>
      <c r="AO349" s="42">
        <v>180959</v>
      </c>
      <c r="AP349" s="42">
        <v>27177</v>
      </c>
      <c r="AQ349" s="42">
        <v>6879</v>
      </c>
      <c r="AR349" s="42">
        <v>6361</v>
      </c>
      <c r="AT349" s="27" t="s">
        <v>15</v>
      </c>
      <c r="AU349" s="34">
        <f t="shared" si="117"/>
        <v>0.12331788242478472</v>
      </c>
      <c r="AV349" s="34">
        <f t="shared" si="114"/>
        <v>0.14066458389306116</v>
      </c>
      <c r="AW349" s="34">
        <f t="shared" si="114"/>
        <v>0</v>
      </c>
      <c r="AX349" s="34">
        <f t="shared" si="114"/>
        <v>0</v>
      </c>
      <c r="AY349" s="34">
        <f t="shared" si="114"/>
        <v>0</v>
      </c>
      <c r="AZ349" s="34">
        <f t="shared" si="114"/>
        <v>0</v>
      </c>
      <c r="BA349" s="34">
        <f t="shared" si="114"/>
        <v>0</v>
      </c>
      <c r="BB349" s="34">
        <f t="shared" si="114"/>
        <v>0</v>
      </c>
      <c r="BC349" s="34">
        <f t="shared" si="114"/>
        <v>0</v>
      </c>
      <c r="BD349" s="34">
        <f t="shared" si="114"/>
        <v>0.14783561271208867</v>
      </c>
      <c r="BE349" s="34">
        <f t="shared" si="114"/>
        <v>0</v>
      </c>
      <c r="BF349" s="34">
        <f t="shared" si="114"/>
        <v>0</v>
      </c>
      <c r="BG349" s="34">
        <f t="shared" si="114"/>
        <v>0.4388274530454625</v>
      </c>
      <c r="BH349" s="34">
        <f t="shared" si="114"/>
        <v>0.33166835817529339</v>
      </c>
      <c r="BI349" s="34">
        <f t="shared" si="114"/>
        <v>0</v>
      </c>
      <c r="BJ349" s="34">
        <f t="shared" si="114"/>
        <v>0</v>
      </c>
      <c r="BK349" s="34">
        <f t="shared" si="114"/>
        <v>0</v>
      </c>
      <c r="BL349" s="34">
        <f t="shared" si="115"/>
        <v>0</v>
      </c>
      <c r="BM349" s="34">
        <f t="shared" si="115"/>
        <v>0</v>
      </c>
      <c r="BN349" s="34">
        <f t="shared" si="115"/>
        <v>0</v>
      </c>
    </row>
    <row r="350" spans="1:66" x14ac:dyDescent="0.25">
      <c r="A350" s="20" t="s">
        <v>16</v>
      </c>
      <c r="B350" s="30">
        <f t="shared" si="113"/>
        <v>2</v>
      </c>
      <c r="C350" s="30"/>
      <c r="D350" s="30"/>
      <c r="E350" s="30"/>
      <c r="F350" s="30"/>
      <c r="G350" s="30"/>
      <c r="H350" s="30"/>
      <c r="I350" s="30"/>
      <c r="J350" s="30"/>
      <c r="K350" s="30">
        <v>2</v>
      </c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W350" s="45"/>
      <c r="X350" s="37" t="s">
        <v>16</v>
      </c>
      <c r="Y350" s="42">
        <f t="shared" si="116"/>
        <v>3856317</v>
      </c>
      <c r="Z350" s="42">
        <v>683018</v>
      </c>
      <c r="AA350" s="42">
        <v>107238</v>
      </c>
      <c r="AB350" s="42">
        <v>83373</v>
      </c>
      <c r="AC350" s="42">
        <v>97971</v>
      </c>
      <c r="AD350" s="42">
        <v>196015</v>
      </c>
      <c r="AE350" s="42">
        <v>47704</v>
      </c>
      <c r="AF350" s="42">
        <v>190641</v>
      </c>
      <c r="AG350" s="42">
        <v>166868</v>
      </c>
      <c r="AH350" s="42">
        <v>623994</v>
      </c>
      <c r="AI350" s="42">
        <v>411930</v>
      </c>
      <c r="AJ350" s="42">
        <v>83479</v>
      </c>
      <c r="AK350" s="42">
        <v>216703</v>
      </c>
      <c r="AL350" s="42">
        <v>558557</v>
      </c>
      <c r="AM350" s="42">
        <v>122374</v>
      </c>
      <c r="AN350" s="42">
        <v>52550</v>
      </c>
      <c r="AO350" s="42">
        <v>176007</v>
      </c>
      <c r="AP350" s="42">
        <v>25664</v>
      </c>
      <c r="AQ350" s="42">
        <v>6298</v>
      </c>
      <c r="AR350" s="42">
        <v>5933</v>
      </c>
      <c r="AT350" s="27" t="s">
        <v>16</v>
      </c>
      <c r="AU350" s="34">
        <f t="shared" si="117"/>
        <v>5.1862956287047977E-2</v>
      </c>
      <c r="AV350" s="34">
        <f t="shared" si="114"/>
        <v>0</v>
      </c>
      <c r="AW350" s="34">
        <f t="shared" si="114"/>
        <v>0</v>
      </c>
      <c r="AX350" s="34">
        <f t="shared" si="114"/>
        <v>0</v>
      </c>
      <c r="AY350" s="34">
        <f t="shared" si="114"/>
        <v>0</v>
      </c>
      <c r="AZ350" s="34">
        <f t="shared" si="114"/>
        <v>0</v>
      </c>
      <c r="BA350" s="34">
        <f t="shared" si="114"/>
        <v>0</v>
      </c>
      <c r="BB350" s="34">
        <f t="shared" si="114"/>
        <v>0</v>
      </c>
      <c r="BC350" s="34">
        <f t="shared" si="114"/>
        <v>0</v>
      </c>
      <c r="BD350" s="34">
        <f t="shared" si="114"/>
        <v>0.32051590239649741</v>
      </c>
      <c r="BE350" s="34">
        <f t="shared" si="114"/>
        <v>0</v>
      </c>
      <c r="BF350" s="34">
        <f t="shared" si="114"/>
        <v>0</v>
      </c>
      <c r="BG350" s="34">
        <f t="shared" si="114"/>
        <v>0</v>
      </c>
      <c r="BH350" s="34">
        <f t="shared" si="114"/>
        <v>0</v>
      </c>
      <c r="BI350" s="34">
        <f t="shared" si="114"/>
        <v>0</v>
      </c>
      <c r="BJ350" s="34">
        <f t="shared" si="114"/>
        <v>0</v>
      </c>
      <c r="BK350" s="34">
        <f t="shared" si="114"/>
        <v>0</v>
      </c>
      <c r="BL350" s="34">
        <f t="shared" si="115"/>
        <v>0</v>
      </c>
      <c r="BM350" s="34">
        <f t="shared" si="115"/>
        <v>0</v>
      </c>
      <c r="BN350" s="34">
        <f t="shared" si="115"/>
        <v>0</v>
      </c>
    </row>
    <row r="351" spans="1:66" x14ac:dyDescent="0.25">
      <c r="A351" s="20" t="s">
        <v>17</v>
      </c>
      <c r="B351" s="30">
        <f t="shared" si="113"/>
        <v>4</v>
      </c>
      <c r="C351" s="30"/>
      <c r="D351" s="30"/>
      <c r="E351" s="30"/>
      <c r="F351" s="30"/>
      <c r="G351" s="30">
        <v>1</v>
      </c>
      <c r="H351" s="30"/>
      <c r="I351" s="30"/>
      <c r="J351" s="30"/>
      <c r="K351" s="30">
        <v>1</v>
      </c>
      <c r="L351" s="30"/>
      <c r="M351" s="30"/>
      <c r="N351" s="30"/>
      <c r="O351" s="30">
        <v>1</v>
      </c>
      <c r="P351" s="30"/>
      <c r="Q351" s="30"/>
      <c r="R351" s="30">
        <v>1</v>
      </c>
      <c r="S351" s="30"/>
      <c r="T351" s="30"/>
      <c r="U351" s="30"/>
      <c r="W351" s="45"/>
      <c r="X351" s="37" t="s">
        <v>17</v>
      </c>
      <c r="Y351" s="42">
        <f t="shared" si="116"/>
        <v>3678768</v>
      </c>
      <c r="Z351" s="42">
        <v>669511</v>
      </c>
      <c r="AA351" s="42">
        <v>103646</v>
      </c>
      <c r="AB351" s="42">
        <v>82740</v>
      </c>
      <c r="AC351" s="42">
        <v>88434</v>
      </c>
      <c r="AD351" s="42">
        <v>183141</v>
      </c>
      <c r="AE351" s="42">
        <v>46327</v>
      </c>
      <c r="AF351" s="42">
        <v>197475</v>
      </c>
      <c r="AG351" s="42">
        <v>162255</v>
      </c>
      <c r="AH351" s="42">
        <v>573315</v>
      </c>
      <c r="AI351" s="42">
        <v>390920</v>
      </c>
      <c r="AJ351" s="42">
        <v>87863</v>
      </c>
      <c r="AK351" s="42">
        <v>207437</v>
      </c>
      <c r="AL351" s="42">
        <v>510494</v>
      </c>
      <c r="AM351" s="42">
        <v>114297</v>
      </c>
      <c r="AN351" s="42">
        <v>49958</v>
      </c>
      <c r="AO351" s="42">
        <v>174206</v>
      </c>
      <c r="AP351" s="42">
        <v>24487</v>
      </c>
      <c r="AQ351" s="42">
        <v>6282</v>
      </c>
      <c r="AR351" s="42">
        <v>5980</v>
      </c>
      <c r="AT351" s="27" t="s">
        <v>17</v>
      </c>
      <c r="AU351" s="34">
        <f t="shared" si="117"/>
        <v>0.10873205377452451</v>
      </c>
      <c r="AV351" s="34">
        <f t="shared" si="114"/>
        <v>0</v>
      </c>
      <c r="AW351" s="34">
        <f t="shared" si="114"/>
        <v>0</v>
      </c>
      <c r="AX351" s="34">
        <f t="shared" si="114"/>
        <v>0</v>
      </c>
      <c r="AY351" s="34">
        <f t="shared" si="114"/>
        <v>0</v>
      </c>
      <c r="AZ351" s="34">
        <f t="shared" si="114"/>
        <v>0.54602737781272348</v>
      </c>
      <c r="BA351" s="34">
        <f t="shared" si="114"/>
        <v>0</v>
      </c>
      <c r="BB351" s="34">
        <f t="shared" si="114"/>
        <v>0</v>
      </c>
      <c r="BC351" s="34">
        <f t="shared" si="114"/>
        <v>0</v>
      </c>
      <c r="BD351" s="34">
        <f t="shared" si="114"/>
        <v>0.17442418216861585</v>
      </c>
      <c r="BE351" s="34">
        <f t="shared" si="114"/>
        <v>0</v>
      </c>
      <c r="BF351" s="34">
        <f t="shared" si="114"/>
        <v>0</v>
      </c>
      <c r="BG351" s="34">
        <f t="shared" si="114"/>
        <v>0</v>
      </c>
      <c r="BH351" s="34">
        <f t="shared" si="114"/>
        <v>0.19588868821181052</v>
      </c>
      <c r="BI351" s="34">
        <f t="shared" si="114"/>
        <v>0</v>
      </c>
      <c r="BJ351" s="34">
        <f t="shared" si="114"/>
        <v>0</v>
      </c>
      <c r="BK351" s="34">
        <f t="shared" si="114"/>
        <v>0.57403304134185962</v>
      </c>
      <c r="BL351" s="34">
        <f t="shared" si="115"/>
        <v>0</v>
      </c>
      <c r="BM351" s="34">
        <f t="shared" si="115"/>
        <v>0</v>
      </c>
      <c r="BN351" s="34">
        <f t="shared" si="115"/>
        <v>0</v>
      </c>
    </row>
    <row r="352" spans="1:66" x14ac:dyDescent="0.25">
      <c r="A352" s="20" t="s">
        <v>18</v>
      </c>
      <c r="B352" s="30">
        <f t="shared" si="113"/>
        <v>4</v>
      </c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>
        <v>1</v>
      </c>
      <c r="O352" s="30">
        <v>3</v>
      </c>
      <c r="P352" s="30"/>
      <c r="Q352" s="30"/>
      <c r="R352" s="30"/>
      <c r="S352" s="30"/>
      <c r="T352" s="30"/>
      <c r="U352" s="30"/>
      <c r="W352" s="45"/>
      <c r="X352" s="37" t="s">
        <v>18</v>
      </c>
      <c r="Y352" s="42">
        <f t="shared" si="116"/>
        <v>3308651</v>
      </c>
      <c r="Z352" s="42">
        <v>585867</v>
      </c>
      <c r="AA352" s="42">
        <v>96743</v>
      </c>
      <c r="AB352" s="42">
        <v>84278</v>
      </c>
      <c r="AC352" s="42">
        <v>76548</v>
      </c>
      <c r="AD352" s="42">
        <v>155092</v>
      </c>
      <c r="AE352" s="42">
        <v>45054</v>
      </c>
      <c r="AF352" s="42">
        <v>193005</v>
      </c>
      <c r="AG352" s="42">
        <v>146945</v>
      </c>
      <c r="AH352" s="42">
        <v>507481</v>
      </c>
      <c r="AI352" s="42">
        <v>350575</v>
      </c>
      <c r="AJ352" s="42">
        <v>83114</v>
      </c>
      <c r="AK352" s="42">
        <v>198181</v>
      </c>
      <c r="AL352" s="42">
        <v>444084</v>
      </c>
      <c r="AM352" s="42">
        <v>96171</v>
      </c>
      <c r="AN352" s="42">
        <v>44954</v>
      </c>
      <c r="AO352" s="42">
        <v>165946</v>
      </c>
      <c r="AP352" s="42">
        <v>23187</v>
      </c>
      <c r="AQ352" s="42">
        <v>5846</v>
      </c>
      <c r="AR352" s="42">
        <v>5580</v>
      </c>
      <c r="AT352" s="27" t="s">
        <v>18</v>
      </c>
      <c r="AU352" s="34">
        <f t="shared" si="117"/>
        <v>0.12089519263288875</v>
      </c>
      <c r="AV352" s="34">
        <f t="shared" si="114"/>
        <v>0</v>
      </c>
      <c r="AW352" s="34">
        <f t="shared" si="114"/>
        <v>0</v>
      </c>
      <c r="AX352" s="34">
        <f t="shared" si="114"/>
        <v>0</v>
      </c>
      <c r="AY352" s="34">
        <f t="shared" si="114"/>
        <v>0</v>
      </c>
      <c r="AZ352" s="34">
        <f t="shared" si="114"/>
        <v>0</v>
      </c>
      <c r="BA352" s="34">
        <f t="shared" si="114"/>
        <v>0</v>
      </c>
      <c r="BB352" s="34">
        <f t="shared" si="114"/>
        <v>0</v>
      </c>
      <c r="BC352" s="34">
        <f t="shared" si="114"/>
        <v>0</v>
      </c>
      <c r="BD352" s="34">
        <f t="shared" si="114"/>
        <v>0</v>
      </c>
      <c r="BE352" s="34">
        <f t="shared" si="114"/>
        <v>0</v>
      </c>
      <c r="BF352" s="34">
        <f t="shared" si="114"/>
        <v>0</v>
      </c>
      <c r="BG352" s="34">
        <f t="shared" si="114"/>
        <v>0.50458923912988629</v>
      </c>
      <c r="BH352" s="34">
        <f t="shared" si="114"/>
        <v>0.67554786932202016</v>
      </c>
      <c r="BI352" s="34">
        <f t="shared" si="114"/>
        <v>0</v>
      </c>
      <c r="BJ352" s="34">
        <f t="shared" si="114"/>
        <v>0</v>
      </c>
      <c r="BK352" s="34">
        <f t="shared" si="114"/>
        <v>0</v>
      </c>
      <c r="BL352" s="34">
        <f t="shared" si="115"/>
        <v>0</v>
      </c>
      <c r="BM352" s="34">
        <f t="shared" si="115"/>
        <v>0</v>
      </c>
      <c r="BN352" s="34">
        <f t="shared" si="115"/>
        <v>0</v>
      </c>
    </row>
    <row r="353" spans="1:66" x14ac:dyDescent="0.25">
      <c r="A353" s="20" t="s">
        <v>19</v>
      </c>
      <c r="B353" s="30">
        <f t="shared" si="113"/>
        <v>6</v>
      </c>
      <c r="C353" s="30">
        <v>2</v>
      </c>
      <c r="D353" s="30"/>
      <c r="E353" s="30">
        <v>1</v>
      </c>
      <c r="F353" s="30"/>
      <c r="G353" s="30">
        <v>2</v>
      </c>
      <c r="H353" s="30"/>
      <c r="I353" s="30"/>
      <c r="J353" s="30"/>
      <c r="K353" s="30">
        <v>1</v>
      </c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W353" s="45"/>
      <c r="X353" s="37" t="s">
        <v>19</v>
      </c>
      <c r="Y353" s="42">
        <f t="shared" si="116"/>
        <v>2835787</v>
      </c>
      <c r="Z353" s="42">
        <v>488760</v>
      </c>
      <c r="AA353" s="42">
        <v>83879</v>
      </c>
      <c r="AB353" s="42">
        <v>80386</v>
      </c>
      <c r="AC353" s="42">
        <v>65067</v>
      </c>
      <c r="AD353" s="42">
        <v>126563</v>
      </c>
      <c r="AE353" s="42">
        <v>41125</v>
      </c>
      <c r="AF353" s="42">
        <v>170084</v>
      </c>
      <c r="AG353" s="42">
        <v>115837</v>
      </c>
      <c r="AH353" s="42">
        <v>446718</v>
      </c>
      <c r="AI353" s="42">
        <v>299747</v>
      </c>
      <c r="AJ353" s="42">
        <v>66183</v>
      </c>
      <c r="AK353" s="42">
        <v>181183</v>
      </c>
      <c r="AL353" s="42">
        <v>375094</v>
      </c>
      <c r="AM353" s="42">
        <v>77678</v>
      </c>
      <c r="AN353" s="42">
        <v>39259</v>
      </c>
      <c r="AO353" s="42">
        <v>148710</v>
      </c>
      <c r="AP353" s="42">
        <v>20093</v>
      </c>
      <c r="AQ353" s="42">
        <v>4779</v>
      </c>
      <c r="AR353" s="42">
        <v>4642</v>
      </c>
      <c r="AT353" s="27" t="s">
        <v>19</v>
      </c>
      <c r="AU353" s="34">
        <f t="shared" si="117"/>
        <v>0.21158147632385649</v>
      </c>
      <c r="AV353" s="34">
        <f t="shared" si="114"/>
        <v>0.40919878877158522</v>
      </c>
      <c r="AW353" s="34">
        <f t="shared" si="114"/>
        <v>0</v>
      </c>
      <c r="AX353" s="34">
        <f t="shared" si="114"/>
        <v>1.2439977110442118</v>
      </c>
      <c r="AY353" s="34">
        <f t="shared" si="114"/>
        <v>0</v>
      </c>
      <c r="AZ353" s="34">
        <f t="shared" si="114"/>
        <v>1.5802406706541405</v>
      </c>
      <c r="BA353" s="34">
        <f t="shared" si="114"/>
        <v>0</v>
      </c>
      <c r="BB353" s="34">
        <f t="shared" si="114"/>
        <v>0</v>
      </c>
      <c r="BC353" s="34">
        <f t="shared" si="114"/>
        <v>0</v>
      </c>
      <c r="BD353" s="34">
        <f t="shared" si="114"/>
        <v>0.22385487041041552</v>
      </c>
      <c r="BE353" s="34">
        <f t="shared" si="114"/>
        <v>0</v>
      </c>
      <c r="BF353" s="34">
        <f t="shared" si="114"/>
        <v>0</v>
      </c>
      <c r="BG353" s="34">
        <f t="shared" si="114"/>
        <v>0</v>
      </c>
      <c r="BH353" s="34">
        <f t="shared" si="114"/>
        <v>0</v>
      </c>
      <c r="BI353" s="34">
        <f t="shared" si="114"/>
        <v>0</v>
      </c>
      <c r="BJ353" s="34">
        <f t="shared" si="114"/>
        <v>0</v>
      </c>
      <c r="BK353" s="34">
        <f t="shared" si="114"/>
        <v>0</v>
      </c>
      <c r="BL353" s="34">
        <f t="shared" si="115"/>
        <v>0</v>
      </c>
      <c r="BM353" s="34">
        <f t="shared" si="115"/>
        <v>0</v>
      </c>
      <c r="BN353" s="34">
        <f t="shared" si="115"/>
        <v>0</v>
      </c>
    </row>
    <row r="354" spans="1:66" x14ac:dyDescent="0.25">
      <c r="A354" s="20" t="s">
        <v>20</v>
      </c>
      <c r="B354" s="30">
        <f t="shared" si="113"/>
        <v>5</v>
      </c>
      <c r="C354" s="30">
        <v>1</v>
      </c>
      <c r="D354" s="30"/>
      <c r="E354" s="30"/>
      <c r="F354" s="30"/>
      <c r="G354" s="30"/>
      <c r="H354" s="30"/>
      <c r="I354" s="30">
        <v>1</v>
      </c>
      <c r="J354" s="30"/>
      <c r="K354" s="30">
        <v>1</v>
      </c>
      <c r="L354" s="30">
        <v>1</v>
      </c>
      <c r="M354" s="30"/>
      <c r="N354" s="30"/>
      <c r="O354" s="30"/>
      <c r="P354" s="30">
        <v>1</v>
      </c>
      <c r="Q354" s="30"/>
      <c r="R354" s="30"/>
      <c r="S354" s="30"/>
      <c r="T354" s="30"/>
      <c r="U354" s="30"/>
      <c r="W354" s="45"/>
      <c r="X354" s="37" t="s">
        <v>20</v>
      </c>
      <c r="Y354" s="42">
        <f t="shared" si="116"/>
        <v>2496200</v>
      </c>
      <c r="Z354" s="42">
        <v>413836</v>
      </c>
      <c r="AA354" s="42">
        <v>73532</v>
      </c>
      <c r="AB354" s="42">
        <v>71947</v>
      </c>
      <c r="AC354" s="42">
        <v>57059</v>
      </c>
      <c r="AD354" s="42">
        <v>107712</v>
      </c>
      <c r="AE354" s="42">
        <v>36022</v>
      </c>
      <c r="AF354" s="42">
        <v>148580</v>
      </c>
      <c r="AG354" s="42">
        <v>98107</v>
      </c>
      <c r="AH354" s="42">
        <v>401683</v>
      </c>
      <c r="AI354" s="42">
        <v>272461</v>
      </c>
      <c r="AJ354" s="42">
        <v>56485</v>
      </c>
      <c r="AK354" s="42">
        <v>169256</v>
      </c>
      <c r="AL354" s="42">
        <v>329811</v>
      </c>
      <c r="AM354" s="42">
        <v>66870</v>
      </c>
      <c r="AN354" s="42">
        <v>34811</v>
      </c>
      <c r="AO354" s="42">
        <v>134244</v>
      </c>
      <c r="AP354" s="42">
        <v>17104</v>
      </c>
      <c r="AQ354" s="42">
        <v>3511</v>
      </c>
      <c r="AR354" s="42">
        <v>3169</v>
      </c>
      <c r="AT354" s="27" t="s">
        <v>20</v>
      </c>
      <c r="AU354" s="34">
        <f t="shared" si="117"/>
        <v>0.20030446278343081</v>
      </c>
      <c r="AV354" s="34">
        <f t="shared" si="114"/>
        <v>0.24164161648575763</v>
      </c>
      <c r="AW354" s="34">
        <f t="shared" si="114"/>
        <v>0</v>
      </c>
      <c r="AX354" s="34">
        <f t="shared" si="114"/>
        <v>0</v>
      </c>
      <c r="AY354" s="34">
        <f t="shared" si="114"/>
        <v>0</v>
      </c>
      <c r="AZ354" s="34">
        <f t="shared" si="114"/>
        <v>0</v>
      </c>
      <c r="BA354" s="34">
        <f t="shared" si="114"/>
        <v>0</v>
      </c>
      <c r="BB354" s="34">
        <f t="shared" si="114"/>
        <v>0.67303809395611791</v>
      </c>
      <c r="BC354" s="34">
        <f t="shared" si="114"/>
        <v>0</v>
      </c>
      <c r="BD354" s="34">
        <f t="shared" si="114"/>
        <v>0.24895253222068148</v>
      </c>
      <c r="BE354" s="34">
        <f t="shared" si="114"/>
        <v>0.36702500541361882</v>
      </c>
      <c r="BF354" s="34">
        <f t="shared" si="114"/>
        <v>0</v>
      </c>
      <c r="BG354" s="34">
        <f t="shared" si="114"/>
        <v>0</v>
      </c>
      <c r="BH354" s="34">
        <f t="shared" si="114"/>
        <v>0</v>
      </c>
      <c r="BI354" s="34">
        <f t="shared" si="114"/>
        <v>1.4954389113204725</v>
      </c>
      <c r="BJ354" s="34">
        <f t="shared" si="114"/>
        <v>0</v>
      </c>
      <c r="BK354" s="34">
        <f t="shared" si="114"/>
        <v>0</v>
      </c>
      <c r="BL354" s="34">
        <f t="shared" si="115"/>
        <v>0</v>
      </c>
      <c r="BM354" s="34">
        <f t="shared" si="115"/>
        <v>0</v>
      </c>
      <c r="BN354" s="34">
        <f t="shared" si="115"/>
        <v>0</v>
      </c>
    </row>
    <row r="355" spans="1:66" x14ac:dyDescent="0.25">
      <c r="A355" s="20" t="s">
        <v>21</v>
      </c>
      <c r="B355" s="30">
        <f t="shared" si="113"/>
        <v>7</v>
      </c>
      <c r="C355" s="30">
        <v>1</v>
      </c>
      <c r="D355" s="30"/>
      <c r="E355" s="30"/>
      <c r="F355" s="30"/>
      <c r="G355" s="30"/>
      <c r="H355" s="30">
        <v>1</v>
      </c>
      <c r="I355" s="30"/>
      <c r="J355" s="30"/>
      <c r="K355" s="30">
        <v>2</v>
      </c>
      <c r="L355" s="30">
        <v>2</v>
      </c>
      <c r="M355" s="30"/>
      <c r="N355" s="30"/>
      <c r="O355" s="30">
        <v>1</v>
      </c>
      <c r="P355" s="30"/>
      <c r="Q355" s="30"/>
      <c r="R355" s="30"/>
      <c r="S355" s="30"/>
      <c r="T355" s="30"/>
      <c r="U355" s="30"/>
      <c r="W355" s="45"/>
      <c r="X355" s="37" t="s">
        <v>21</v>
      </c>
      <c r="Y355" s="42">
        <f t="shared" si="116"/>
        <v>2297291</v>
      </c>
      <c r="Z355" s="42">
        <v>384498</v>
      </c>
      <c r="AA355" s="42">
        <v>68078</v>
      </c>
      <c r="AB355" s="42">
        <v>65203</v>
      </c>
      <c r="AC355" s="42">
        <v>50472</v>
      </c>
      <c r="AD355" s="42">
        <v>94621</v>
      </c>
      <c r="AE355" s="42">
        <v>30694</v>
      </c>
      <c r="AF355" s="42">
        <v>137552</v>
      </c>
      <c r="AG355" s="42">
        <v>88793</v>
      </c>
      <c r="AH355" s="42">
        <v>367634</v>
      </c>
      <c r="AI355" s="42">
        <v>255262</v>
      </c>
      <c r="AJ355" s="42">
        <v>53114</v>
      </c>
      <c r="AK355" s="42">
        <v>164826</v>
      </c>
      <c r="AL355" s="42">
        <v>298681</v>
      </c>
      <c r="AM355" s="42">
        <v>60805</v>
      </c>
      <c r="AN355" s="42">
        <v>31965</v>
      </c>
      <c r="AO355" s="42">
        <v>124219</v>
      </c>
      <c r="AP355" s="42">
        <v>15683</v>
      </c>
      <c r="AQ355" s="42">
        <v>2809</v>
      </c>
      <c r="AR355" s="42">
        <v>2382</v>
      </c>
      <c r="AT355" s="27" t="s">
        <v>21</v>
      </c>
      <c r="AU355" s="34">
        <f t="shared" si="117"/>
        <v>0.30470671760782592</v>
      </c>
      <c r="AV355" s="34">
        <f t="shared" si="114"/>
        <v>0.26007937622562405</v>
      </c>
      <c r="AW355" s="34">
        <f t="shared" si="114"/>
        <v>0</v>
      </c>
      <c r="AX355" s="34">
        <f t="shared" si="114"/>
        <v>0</v>
      </c>
      <c r="AY355" s="34">
        <f t="shared" si="114"/>
        <v>0</v>
      </c>
      <c r="AZ355" s="34">
        <f t="shared" si="114"/>
        <v>0</v>
      </c>
      <c r="BA355" s="34">
        <f t="shared" si="114"/>
        <v>3.2579657262005606</v>
      </c>
      <c r="BB355" s="34">
        <f t="shared" si="114"/>
        <v>0</v>
      </c>
      <c r="BC355" s="34">
        <f t="shared" si="114"/>
        <v>0</v>
      </c>
      <c r="BD355" s="34">
        <f t="shared" si="114"/>
        <v>0.54401932356637306</v>
      </c>
      <c r="BE355" s="34">
        <f t="shared" si="114"/>
        <v>0.78350870869929723</v>
      </c>
      <c r="BF355" s="34">
        <f t="shared" si="114"/>
        <v>0</v>
      </c>
      <c r="BG355" s="34">
        <f t="shared" si="114"/>
        <v>0</v>
      </c>
      <c r="BH355" s="34">
        <f t="shared" si="114"/>
        <v>0.33480536090343876</v>
      </c>
      <c r="BI355" s="34">
        <f t="shared" si="114"/>
        <v>0</v>
      </c>
      <c r="BJ355" s="34">
        <f t="shared" si="114"/>
        <v>0</v>
      </c>
      <c r="BK355" s="34">
        <f t="shared" si="114"/>
        <v>0</v>
      </c>
      <c r="BL355" s="34">
        <f t="shared" si="115"/>
        <v>0</v>
      </c>
      <c r="BM355" s="34">
        <f t="shared" si="115"/>
        <v>0</v>
      </c>
      <c r="BN355" s="34">
        <f t="shared" si="115"/>
        <v>0</v>
      </c>
    </row>
    <row r="356" spans="1:66" x14ac:dyDescent="0.25">
      <c r="A356" s="20" t="s">
        <v>22</v>
      </c>
      <c r="B356" s="30">
        <f t="shared" si="113"/>
        <v>4</v>
      </c>
      <c r="C356" s="30">
        <v>2</v>
      </c>
      <c r="D356" s="30"/>
      <c r="E356" s="30"/>
      <c r="F356" s="30"/>
      <c r="G356" s="30"/>
      <c r="H356" s="30"/>
      <c r="I356" s="30"/>
      <c r="J356" s="30"/>
      <c r="K356" s="30"/>
      <c r="L356" s="30"/>
      <c r="M356" s="30">
        <v>1</v>
      </c>
      <c r="N356" s="30"/>
      <c r="O356" s="30"/>
      <c r="P356" s="30">
        <v>1</v>
      </c>
      <c r="Q356" s="30"/>
      <c r="R356" s="30"/>
      <c r="S356" s="30"/>
      <c r="T356" s="30"/>
      <c r="U356" s="30"/>
      <c r="W356" s="45"/>
      <c r="X356" s="37" t="s">
        <v>22</v>
      </c>
      <c r="Y356" s="42">
        <f t="shared" si="116"/>
        <v>1761157</v>
      </c>
      <c r="Z356" s="42">
        <v>296684</v>
      </c>
      <c r="AA356" s="42">
        <v>53027</v>
      </c>
      <c r="AB356" s="42">
        <v>45546</v>
      </c>
      <c r="AC356" s="42">
        <v>36780</v>
      </c>
      <c r="AD356" s="42">
        <v>72924</v>
      </c>
      <c r="AE356" s="42">
        <v>22056</v>
      </c>
      <c r="AF356" s="42">
        <v>113176</v>
      </c>
      <c r="AG356" s="42">
        <v>73398</v>
      </c>
      <c r="AH356" s="42">
        <v>271286</v>
      </c>
      <c r="AI356" s="42">
        <v>203277</v>
      </c>
      <c r="AJ356" s="42">
        <v>43017</v>
      </c>
      <c r="AK356" s="42">
        <v>129506</v>
      </c>
      <c r="AL356" s="42">
        <v>220971</v>
      </c>
      <c r="AM356" s="42">
        <v>47360</v>
      </c>
      <c r="AN356" s="42">
        <v>24230</v>
      </c>
      <c r="AO356" s="42">
        <v>91491</v>
      </c>
      <c r="AP356" s="42">
        <v>12224</v>
      </c>
      <c r="AQ356" s="42">
        <v>2280</v>
      </c>
      <c r="AR356" s="42">
        <v>1924</v>
      </c>
      <c r="AT356" s="27" t="s">
        <v>22</v>
      </c>
      <c r="AU356" s="34">
        <f t="shared" si="117"/>
        <v>0.22712341943392894</v>
      </c>
      <c r="AV356" s="34">
        <f t="shared" si="114"/>
        <v>0.67411791670599019</v>
      </c>
      <c r="AW356" s="34">
        <f t="shared" si="114"/>
        <v>0</v>
      </c>
      <c r="AX356" s="34">
        <f t="shared" si="114"/>
        <v>0</v>
      </c>
      <c r="AY356" s="34">
        <f t="shared" si="114"/>
        <v>0</v>
      </c>
      <c r="AZ356" s="34">
        <f t="shared" si="114"/>
        <v>0</v>
      </c>
      <c r="BA356" s="34">
        <f t="shared" si="114"/>
        <v>0</v>
      </c>
      <c r="BB356" s="34">
        <f t="shared" si="114"/>
        <v>0</v>
      </c>
      <c r="BC356" s="34">
        <f t="shared" si="114"/>
        <v>0</v>
      </c>
      <c r="BD356" s="34">
        <f t="shared" si="114"/>
        <v>0</v>
      </c>
      <c r="BE356" s="34">
        <f t="shared" si="114"/>
        <v>0</v>
      </c>
      <c r="BF356" s="34">
        <f t="shared" si="114"/>
        <v>2.3246623427947091</v>
      </c>
      <c r="BG356" s="34">
        <f t="shared" si="114"/>
        <v>0</v>
      </c>
      <c r="BH356" s="34">
        <f t="shared" si="114"/>
        <v>0</v>
      </c>
      <c r="BI356" s="34">
        <f t="shared" si="114"/>
        <v>2.1114864864864864</v>
      </c>
      <c r="BJ356" s="34">
        <f t="shared" si="114"/>
        <v>0</v>
      </c>
      <c r="BK356" s="34">
        <f>R356*100000/AO356</f>
        <v>0</v>
      </c>
      <c r="BL356" s="34">
        <f t="shared" si="115"/>
        <v>0</v>
      </c>
      <c r="BM356" s="34">
        <f t="shared" si="115"/>
        <v>0</v>
      </c>
      <c r="BN356" s="34">
        <f t="shared" si="115"/>
        <v>0</v>
      </c>
    </row>
    <row r="357" spans="1:66" x14ac:dyDescent="0.25">
      <c r="A357" s="20" t="s">
        <v>48</v>
      </c>
      <c r="B357" s="30">
        <f t="shared" si="113"/>
        <v>3</v>
      </c>
      <c r="C357" s="30">
        <v>1</v>
      </c>
      <c r="D357" s="30"/>
      <c r="E357" s="30"/>
      <c r="F357" s="30"/>
      <c r="G357" s="30"/>
      <c r="H357" s="30"/>
      <c r="I357" s="30"/>
      <c r="J357" s="30"/>
      <c r="K357" s="30">
        <v>1</v>
      </c>
      <c r="L357" s="30">
        <v>1</v>
      </c>
      <c r="M357" s="30"/>
      <c r="N357" s="30"/>
      <c r="O357" s="30"/>
      <c r="P357" s="30"/>
      <c r="Q357" s="30"/>
      <c r="R357" s="30"/>
      <c r="S357" s="30"/>
      <c r="T357" s="30"/>
      <c r="U357" s="30"/>
      <c r="W357" s="45"/>
      <c r="X357" s="37" t="s">
        <v>48</v>
      </c>
      <c r="Y357" s="42">
        <f t="shared" si="116"/>
        <v>1687122</v>
      </c>
      <c r="Z357" s="42">
        <v>270369</v>
      </c>
      <c r="AA357" s="42">
        <v>54871</v>
      </c>
      <c r="AB357" s="42">
        <v>50020</v>
      </c>
      <c r="AC357" s="42">
        <v>31048</v>
      </c>
      <c r="AD357" s="42">
        <v>61401</v>
      </c>
      <c r="AE357" s="42">
        <v>22948</v>
      </c>
      <c r="AF357" s="42">
        <v>119311</v>
      </c>
      <c r="AG357" s="42">
        <v>78462</v>
      </c>
      <c r="AH357" s="42">
        <v>263773</v>
      </c>
      <c r="AI357" s="42">
        <v>179252</v>
      </c>
      <c r="AJ357" s="42">
        <v>46533</v>
      </c>
      <c r="AK357" s="42">
        <v>134812</v>
      </c>
      <c r="AL357" s="42">
        <v>201560</v>
      </c>
      <c r="AM357" s="42">
        <v>44716</v>
      </c>
      <c r="AN357" s="42">
        <v>22464</v>
      </c>
      <c r="AO357" s="42">
        <v>89882</v>
      </c>
      <c r="AP357" s="42">
        <v>12036</v>
      </c>
      <c r="AQ357" s="42">
        <v>1922</v>
      </c>
      <c r="AR357" s="42">
        <v>1742</v>
      </c>
      <c r="AT357" s="27" t="s">
        <v>48</v>
      </c>
      <c r="AU357" s="34">
        <f t="shared" si="117"/>
        <v>0.17781760892217635</v>
      </c>
      <c r="AV357" s="34">
        <f t="shared" ref="AV357:BJ360" si="118">C357*100000/Z357</f>
        <v>0.36986488835628345</v>
      </c>
      <c r="AW357" s="34">
        <f t="shared" si="118"/>
        <v>0</v>
      </c>
      <c r="AX357" s="34">
        <f t="shared" si="118"/>
        <v>0</v>
      </c>
      <c r="AY357" s="34">
        <f t="shared" si="118"/>
        <v>0</v>
      </c>
      <c r="AZ357" s="34">
        <f t="shared" si="118"/>
        <v>0</v>
      </c>
      <c r="BA357" s="34">
        <f t="shared" si="118"/>
        <v>0</v>
      </c>
      <c r="BB357" s="34">
        <f t="shared" si="118"/>
        <v>0</v>
      </c>
      <c r="BC357" s="34">
        <f t="shared" si="118"/>
        <v>0</v>
      </c>
      <c r="BD357" s="34">
        <f t="shared" si="118"/>
        <v>0.37911385926535318</v>
      </c>
      <c r="BE357" s="34">
        <f t="shared" si="118"/>
        <v>0.55787383125432355</v>
      </c>
      <c r="BF357" s="34">
        <f t="shared" si="118"/>
        <v>0</v>
      </c>
      <c r="BG357" s="34">
        <f t="shared" si="118"/>
        <v>0</v>
      </c>
      <c r="BH357" s="34">
        <f t="shared" si="118"/>
        <v>0</v>
      </c>
      <c r="BI357" s="34">
        <f t="shared" si="118"/>
        <v>0</v>
      </c>
      <c r="BJ357" s="34">
        <f t="shared" si="118"/>
        <v>0</v>
      </c>
      <c r="BK357" s="34">
        <f>R357*100000/AO357</f>
        <v>0</v>
      </c>
      <c r="BL357" s="34">
        <f t="shared" ref="BL357:BN360" si="119">S357*100000/AP357</f>
        <v>0</v>
      </c>
      <c r="BM357" s="34">
        <f t="shared" si="119"/>
        <v>0</v>
      </c>
      <c r="BN357" s="34">
        <f t="shared" si="119"/>
        <v>0</v>
      </c>
    </row>
    <row r="358" spans="1:66" x14ac:dyDescent="0.25">
      <c r="A358" s="20" t="s">
        <v>49</v>
      </c>
      <c r="B358" s="30">
        <f t="shared" si="113"/>
        <v>4</v>
      </c>
      <c r="C358" s="30"/>
      <c r="D358" s="30"/>
      <c r="E358" s="30"/>
      <c r="F358" s="30"/>
      <c r="G358" s="30">
        <v>1</v>
      </c>
      <c r="H358" s="30">
        <v>1</v>
      </c>
      <c r="I358" s="30"/>
      <c r="J358" s="30"/>
      <c r="K358" s="30"/>
      <c r="L358" s="30"/>
      <c r="M358" s="30"/>
      <c r="N358" s="30">
        <v>1</v>
      </c>
      <c r="O358" s="30"/>
      <c r="P358" s="30">
        <v>1</v>
      </c>
      <c r="Q358" s="30"/>
      <c r="R358" s="30"/>
      <c r="S358" s="30"/>
      <c r="T358" s="30"/>
      <c r="U358" s="30"/>
      <c r="W358" s="45"/>
      <c r="X358" s="37" t="s">
        <v>49</v>
      </c>
      <c r="Y358" s="42">
        <f t="shared" si="116"/>
        <v>1384768</v>
      </c>
      <c r="Z358" s="42">
        <v>210159</v>
      </c>
      <c r="AA358" s="42">
        <v>49854</v>
      </c>
      <c r="AB358" s="42">
        <v>45271</v>
      </c>
      <c r="AC358" s="42">
        <v>23986</v>
      </c>
      <c r="AD358" s="42">
        <v>43274</v>
      </c>
      <c r="AE358" s="42">
        <v>20374</v>
      </c>
      <c r="AF358" s="42">
        <v>108555</v>
      </c>
      <c r="AG358" s="42">
        <v>69678</v>
      </c>
      <c r="AH358" s="42">
        <v>217636</v>
      </c>
      <c r="AI358" s="42">
        <v>137309</v>
      </c>
      <c r="AJ358" s="42">
        <v>38892</v>
      </c>
      <c r="AK358" s="42">
        <v>111644</v>
      </c>
      <c r="AL358" s="42">
        <v>163808</v>
      </c>
      <c r="AM358" s="42">
        <v>34890</v>
      </c>
      <c r="AN358" s="42">
        <v>19714</v>
      </c>
      <c r="AO358" s="42">
        <v>76356</v>
      </c>
      <c r="AP358" s="42">
        <v>10825</v>
      </c>
      <c r="AQ358" s="42">
        <v>1350</v>
      </c>
      <c r="AR358" s="42">
        <v>1193</v>
      </c>
      <c r="AT358" s="27" t="s">
        <v>49</v>
      </c>
      <c r="AU358" s="34">
        <f t="shared" si="117"/>
        <v>0.28885705042288673</v>
      </c>
      <c r="AV358" s="34">
        <f t="shared" si="118"/>
        <v>0</v>
      </c>
      <c r="AW358" s="34">
        <f t="shared" si="118"/>
        <v>0</v>
      </c>
      <c r="AX358" s="34">
        <f t="shared" si="118"/>
        <v>0</v>
      </c>
      <c r="AY358" s="34">
        <f t="shared" si="118"/>
        <v>0</v>
      </c>
      <c r="AZ358" s="34">
        <f t="shared" si="118"/>
        <v>2.3108564033830938</v>
      </c>
      <c r="BA358" s="34">
        <f t="shared" si="118"/>
        <v>4.9082163541768917</v>
      </c>
      <c r="BB358" s="34">
        <f t="shared" si="118"/>
        <v>0</v>
      </c>
      <c r="BC358" s="34">
        <f t="shared" si="118"/>
        <v>0</v>
      </c>
      <c r="BD358" s="34">
        <f t="shared" si="118"/>
        <v>0</v>
      </c>
      <c r="BE358" s="34">
        <f t="shared" si="118"/>
        <v>0</v>
      </c>
      <c r="BF358" s="34">
        <f t="shared" si="118"/>
        <v>0</v>
      </c>
      <c r="BG358" s="34">
        <f t="shared" si="118"/>
        <v>0.89570420264411876</v>
      </c>
      <c r="BH358" s="34">
        <f t="shared" si="118"/>
        <v>0</v>
      </c>
      <c r="BI358" s="34">
        <f t="shared" si="118"/>
        <v>2.8661507595299511</v>
      </c>
      <c r="BJ358" s="34">
        <f t="shared" si="118"/>
        <v>0</v>
      </c>
      <c r="BK358" s="34">
        <f>R358*100000/AO358</f>
        <v>0</v>
      </c>
      <c r="BL358" s="34">
        <f t="shared" si="119"/>
        <v>0</v>
      </c>
      <c r="BM358" s="34">
        <f t="shared" si="119"/>
        <v>0</v>
      </c>
      <c r="BN358" s="34">
        <f t="shared" si="119"/>
        <v>0</v>
      </c>
    </row>
    <row r="359" spans="1:66" x14ac:dyDescent="0.25">
      <c r="A359" s="20" t="s">
        <v>50</v>
      </c>
      <c r="B359" s="30">
        <f t="shared" si="113"/>
        <v>9</v>
      </c>
      <c r="C359" s="30">
        <v>1</v>
      </c>
      <c r="D359" s="30"/>
      <c r="E359" s="30"/>
      <c r="F359" s="30"/>
      <c r="G359" s="30">
        <v>1</v>
      </c>
      <c r="H359" s="30"/>
      <c r="I359" s="30"/>
      <c r="J359" s="30"/>
      <c r="K359" s="30">
        <v>3</v>
      </c>
      <c r="L359" s="30"/>
      <c r="M359" s="30"/>
      <c r="N359" s="30">
        <v>1</v>
      </c>
      <c r="O359" s="30">
        <v>1</v>
      </c>
      <c r="P359" s="30">
        <v>1</v>
      </c>
      <c r="Q359" s="30"/>
      <c r="R359" s="30">
        <v>1</v>
      </c>
      <c r="S359" s="30"/>
      <c r="T359" s="30"/>
      <c r="U359" s="30"/>
      <c r="W359" s="45"/>
      <c r="X359" s="37" t="s">
        <v>50</v>
      </c>
      <c r="Y359" s="42">
        <f t="shared" si="116"/>
        <v>1215186</v>
      </c>
      <c r="Z359" s="42">
        <v>158211</v>
      </c>
      <c r="AA359" s="42">
        <v>47272</v>
      </c>
      <c r="AB359" s="42">
        <v>41335</v>
      </c>
      <c r="AC359" s="42">
        <v>21746</v>
      </c>
      <c r="AD359" s="42">
        <v>32009</v>
      </c>
      <c r="AE359" s="42">
        <v>19353</v>
      </c>
      <c r="AF359" s="42">
        <v>109628</v>
      </c>
      <c r="AG359" s="42">
        <v>62530</v>
      </c>
      <c r="AH359" s="42">
        <v>199632</v>
      </c>
      <c r="AI359" s="42">
        <v>114002</v>
      </c>
      <c r="AJ359" s="42">
        <v>31862</v>
      </c>
      <c r="AK359" s="42">
        <v>101320</v>
      </c>
      <c r="AL359" s="42">
        <v>151001</v>
      </c>
      <c r="AM359" s="42">
        <v>27315</v>
      </c>
      <c r="AN359" s="42">
        <v>19546</v>
      </c>
      <c r="AO359" s="42">
        <v>66149</v>
      </c>
      <c r="AP359" s="42">
        <v>10471</v>
      </c>
      <c r="AQ359" s="42">
        <v>868</v>
      </c>
      <c r="AR359" s="42">
        <v>936</v>
      </c>
      <c r="AT359" s="27" t="s">
        <v>50</v>
      </c>
      <c r="AU359" s="34">
        <f t="shared" si="117"/>
        <v>0.74062736074971236</v>
      </c>
      <c r="AV359" s="34">
        <f t="shared" si="118"/>
        <v>0.632067302526373</v>
      </c>
      <c r="AW359" s="34">
        <f t="shared" si="118"/>
        <v>0</v>
      </c>
      <c r="AX359" s="34">
        <f t="shared" si="118"/>
        <v>0</v>
      </c>
      <c r="AY359" s="34">
        <f t="shared" si="118"/>
        <v>0</v>
      </c>
      <c r="AZ359" s="34">
        <f t="shared" si="118"/>
        <v>3.1241213408728794</v>
      </c>
      <c r="BA359" s="34">
        <f t="shared" si="118"/>
        <v>0</v>
      </c>
      <c r="BB359" s="34">
        <f t="shared" si="118"/>
        <v>0</v>
      </c>
      <c r="BC359" s="34">
        <f t="shared" si="118"/>
        <v>0</v>
      </c>
      <c r="BD359" s="34">
        <f t="shared" si="118"/>
        <v>1.5027650877614811</v>
      </c>
      <c r="BE359" s="34">
        <f t="shared" si="118"/>
        <v>0</v>
      </c>
      <c r="BF359" s="34">
        <f t="shared" si="118"/>
        <v>0</v>
      </c>
      <c r="BG359" s="34">
        <f t="shared" si="118"/>
        <v>0.98697196999605208</v>
      </c>
      <c r="BH359" s="34">
        <f t="shared" si="118"/>
        <v>0.66224726988562987</v>
      </c>
      <c r="BI359" s="34">
        <f t="shared" si="118"/>
        <v>3.6609921288669232</v>
      </c>
      <c r="BJ359" s="34">
        <f t="shared" si="118"/>
        <v>0</v>
      </c>
      <c r="BK359" s="34">
        <f>R359*100000/AO359</f>
        <v>1.5117386506220805</v>
      </c>
      <c r="BL359" s="34">
        <f t="shared" si="119"/>
        <v>0</v>
      </c>
      <c r="BM359" s="34">
        <f t="shared" si="119"/>
        <v>0</v>
      </c>
      <c r="BN359" s="34">
        <f t="shared" si="119"/>
        <v>0</v>
      </c>
    </row>
    <row r="360" spans="1:66" x14ac:dyDescent="0.25">
      <c r="A360" s="19" t="s">
        <v>23</v>
      </c>
      <c r="B360" s="32">
        <f t="shared" ref="B360:U360" si="120">SUM(B341:B359)</f>
        <v>195</v>
      </c>
      <c r="C360" s="32">
        <f t="shared" si="120"/>
        <v>44</v>
      </c>
      <c r="D360" s="32">
        <f t="shared" si="120"/>
        <v>0</v>
      </c>
      <c r="E360" s="32">
        <f t="shared" si="120"/>
        <v>6</v>
      </c>
      <c r="F360" s="32">
        <f t="shared" si="120"/>
        <v>0</v>
      </c>
      <c r="G360" s="32">
        <f t="shared" si="120"/>
        <v>8</v>
      </c>
      <c r="H360" s="32">
        <f t="shared" si="120"/>
        <v>4</v>
      </c>
      <c r="I360" s="32">
        <f t="shared" si="120"/>
        <v>8</v>
      </c>
      <c r="J360" s="32">
        <f t="shared" si="120"/>
        <v>8</v>
      </c>
      <c r="K360" s="32">
        <f t="shared" si="120"/>
        <v>35</v>
      </c>
      <c r="L360" s="32">
        <f t="shared" si="120"/>
        <v>12</v>
      </c>
      <c r="M360" s="32">
        <f t="shared" si="120"/>
        <v>2</v>
      </c>
      <c r="N360" s="32">
        <f t="shared" si="120"/>
        <v>17</v>
      </c>
      <c r="O360" s="32">
        <f t="shared" si="120"/>
        <v>25</v>
      </c>
      <c r="P360" s="32">
        <f t="shared" si="120"/>
        <v>12</v>
      </c>
      <c r="Q360" s="32">
        <f t="shared" si="120"/>
        <v>3</v>
      </c>
      <c r="R360" s="32">
        <f t="shared" si="120"/>
        <v>9</v>
      </c>
      <c r="S360" s="32">
        <f t="shared" si="120"/>
        <v>2</v>
      </c>
      <c r="T360" s="32">
        <f t="shared" si="120"/>
        <v>0</v>
      </c>
      <c r="U360" s="32">
        <f t="shared" si="120"/>
        <v>1</v>
      </c>
      <c r="W360" s="45"/>
      <c r="X360" s="37" t="s">
        <v>51</v>
      </c>
      <c r="Y360" s="39">
        <f>SUM(Y341:Y359)</f>
        <v>46593231</v>
      </c>
      <c r="Z360" s="39">
        <v>8387264</v>
      </c>
      <c r="AA360" s="39">
        <v>1334501</v>
      </c>
      <c r="AB360" s="39">
        <v>1062935</v>
      </c>
      <c r="AC360" s="39">
        <v>1112736</v>
      </c>
      <c r="AD360" s="39">
        <v>2108462</v>
      </c>
      <c r="AE360" s="39">
        <v>588538</v>
      </c>
      <c r="AF360" s="39">
        <v>2506322</v>
      </c>
      <c r="AG360" s="39">
        <v>2083586</v>
      </c>
      <c r="AH360" s="39">
        <v>7443574</v>
      </c>
      <c r="AI360" s="39">
        <v>4967015</v>
      </c>
      <c r="AJ360" s="39">
        <v>1098245</v>
      </c>
      <c r="AK360" s="39">
        <v>2753230</v>
      </c>
      <c r="AL360" s="39">
        <v>6392711</v>
      </c>
      <c r="AM360" s="39">
        <v>1461218</v>
      </c>
      <c r="AN360" s="39">
        <v>637021</v>
      </c>
      <c r="AO360" s="39">
        <v>2170899</v>
      </c>
      <c r="AP360" s="39">
        <v>316830</v>
      </c>
      <c r="AQ360" s="39">
        <v>84501</v>
      </c>
      <c r="AR360" s="39">
        <v>83643</v>
      </c>
      <c r="AT360" s="29" t="s">
        <v>23</v>
      </c>
      <c r="AU360" s="35">
        <f t="shared" si="117"/>
        <v>0.4185157281751935</v>
      </c>
      <c r="AV360" s="35">
        <f t="shared" si="118"/>
        <v>0.52460492480026855</v>
      </c>
      <c r="AW360" s="35">
        <f t="shared" si="118"/>
        <v>0</v>
      </c>
      <c r="AX360" s="35">
        <f t="shared" si="118"/>
        <v>0.56447477973723703</v>
      </c>
      <c r="AY360" s="35">
        <f t="shared" si="118"/>
        <v>0</v>
      </c>
      <c r="AZ360" s="35">
        <f t="shared" si="118"/>
        <v>0.37942348498573841</v>
      </c>
      <c r="BA360" s="35">
        <f t="shared" si="118"/>
        <v>0.67965025198033091</v>
      </c>
      <c r="BB360" s="35">
        <f t="shared" si="118"/>
        <v>0.31919282518367553</v>
      </c>
      <c r="BC360" s="35">
        <f t="shared" si="118"/>
        <v>0.38395343412750904</v>
      </c>
      <c r="BD360" s="35">
        <f t="shared" si="118"/>
        <v>0.47020423253668198</v>
      </c>
      <c r="BE360" s="35">
        <f t="shared" si="118"/>
        <v>0.2415937942607381</v>
      </c>
      <c r="BF360" s="35">
        <f t="shared" si="118"/>
        <v>0.18210872801606198</v>
      </c>
      <c r="BG360" s="35">
        <f t="shared" si="118"/>
        <v>0.61745658735376263</v>
      </c>
      <c r="BH360" s="35">
        <f t="shared" si="118"/>
        <v>0.39107039251422443</v>
      </c>
      <c r="BI360" s="35">
        <f t="shared" si="118"/>
        <v>0.8212326976536013</v>
      </c>
      <c r="BJ360" s="35">
        <f t="shared" si="118"/>
        <v>0.47094208825140771</v>
      </c>
      <c r="BK360" s="35">
        <f>R360*100000/AO360</f>
        <v>0.41457479136523623</v>
      </c>
      <c r="BL360" s="35">
        <f t="shared" si="119"/>
        <v>0.6312533535334407</v>
      </c>
      <c r="BM360" s="35">
        <f t="shared" si="119"/>
        <v>0</v>
      </c>
      <c r="BN360" s="35">
        <f t="shared" si="119"/>
        <v>1.1955573090396088</v>
      </c>
    </row>
    <row r="361" spans="1:66" x14ac:dyDescent="0.25">
      <c r="A361" s="22" t="s">
        <v>26</v>
      </c>
      <c r="B361" s="10">
        <f>C361+D361+E361+F361+G361+K361+T361+J361+H361+I361+M361+N361+O361+P361+Q361+R361+S361+L361+U361</f>
        <v>1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1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</row>
    <row r="363" spans="1:66" x14ac:dyDescent="0.25">
      <c r="A363" s="31" t="s">
        <v>63</v>
      </c>
      <c r="AT363" s="36" t="s">
        <v>64</v>
      </c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</row>
    <row r="364" spans="1:66" ht="20.25" customHeight="1" x14ac:dyDescent="0.25">
      <c r="A364" s="19" t="s">
        <v>41</v>
      </c>
      <c r="B364" s="12" t="s">
        <v>1</v>
      </c>
      <c r="C364" s="12" t="s">
        <v>2</v>
      </c>
      <c r="D364" s="12" t="s">
        <v>3</v>
      </c>
      <c r="E364" s="12" t="s">
        <v>52</v>
      </c>
      <c r="F364" s="12" t="s">
        <v>53</v>
      </c>
      <c r="G364" s="12" t="s">
        <v>4</v>
      </c>
      <c r="H364" s="12" t="s">
        <v>7</v>
      </c>
      <c r="I364" s="12" t="s">
        <v>54</v>
      </c>
      <c r="J364" s="12" t="s">
        <v>55</v>
      </c>
      <c r="K364" s="12" t="s">
        <v>5</v>
      </c>
      <c r="L364" s="12" t="s">
        <v>56</v>
      </c>
      <c r="M364" s="12" t="s">
        <v>8</v>
      </c>
      <c r="N364" s="12" t="s">
        <v>9</v>
      </c>
      <c r="O364" s="12" t="s">
        <v>57</v>
      </c>
      <c r="P364" s="12" t="s">
        <v>58</v>
      </c>
      <c r="Q364" s="12" t="s">
        <v>59</v>
      </c>
      <c r="R364" s="12" t="s">
        <v>60</v>
      </c>
      <c r="S364" s="12" t="s">
        <v>61</v>
      </c>
      <c r="T364" s="12" t="s">
        <v>6</v>
      </c>
      <c r="U364" s="12" t="s">
        <v>28</v>
      </c>
      <c r="W364" s="44" t="str">
        <f>A364</f>
        <v>AÑO 2014</v>
      </c>
      <c r="X364" s="38" t="s">
        <v>62</v>
      </c>
      <c r="Y364" s="24" t="s">
        <v>51</v>
      </c>
      <c r="Z364" s="24" t="s">
        <v>2</v>
      </c>
      <c r="AA364" s="24" t="s">
        <v>3</v>
      </c>
      <c r="AB364" s="24" t="s">
        <v>52</v>
      </c>
      <c r="AC364" s="24" t="s">
        <v>53</v>
      </c>
      <c r="AD364" s="24" t="s">
        <v>4</v>
      </c>
      <c r="AE364" s="24" t="s">
        <v>7</v>
      </c>
      <c r="AF364" s="24" t="s">
        <v>54</v>
      </c>
      <c r="AG364" s="24" t="s">
        <v>55</v>
      </c>
      <c r="AH364" s="24" t="s">
        <v>5</v>
      </c>
      <c r="AI364" s="24" t="s">
        <v>56</v>
      </c>
      <c r="AJ364" s="24" t="s">
        <v>8</v>
      </c>
      <c r="AK364" s="24" t="s">
        <v>9</v>
      </c>
      <c r="AL364" s="24" t="s">
        <v>57</v>
      </c>
      <c r="AM364" s="24" t="s">
        <v>58</v>
      </c>
      <c r="AN364" s="24" t="s">
        <v>59</v>
      </c>
      <c r="AO364" s="24" t="s">
        <v>60</v>
      </c>
      <c r="AP364" s="24" t="s">
        <v>61</v>
      </c>
      <c r="AQ364" s="24" t="s">
        <v>6</v>
      </c>
      <c r="AR364" s="24" t="s">
        <v>28</v>
      </c>
      <c r="AT364" s="25" t="str">
        <f>W364</f>
        <v>AÑO 2014</v>
      </c>
      <c r="AU364" s="26" t="s">
        <v>1</v>
      </c>
      <c r="AV364" s="26" t="s">
        <v>2</v>
      </c>
      <c r="AW364" s="26" t="s">
        <v>3</v>
      </c>
      <c r="AX364" s="26" t="s">
        <v>52</v>
      </c>
      <c r="AY364" s="26" t="s">
        <v>53</v>
      </c>
      <c r="AZ364" s="26" t="s">
        <v>4</v>
      </c>
      <c r="BA364" s="26" t="s">
        <v>7</v>
      </c>
      <c r="BB364" s="26" t="s">
        <v>54</v>
      </c>
      <c r="BC364" s="26" t="s">
        <v>55</v>
      </c>
      <c r="BD364" s="26" t="s">
        <v>5</v>
      </c>
      <c r="BE364" s="26" t="s">
        <v>56</v>
      </c>
      <c r="BF364" s="26" t="s">
        <v>8</v>
      </c>
      <c r="BG364" s="26" t="s">
        <v>9</v>
      </c>
      <c r="BH364" s="26" t="s">
        <v>57</v>
      </c>
      <c r="BI364" s="26" t="s">
        <v>58</v>
      </c>
      <c r="BJ364" s="26" t="s">
        <v>59</v>
      </c>
      <c r="BK364" s="26" t="s">
        <v>60</v>
      </c>
      <c r="BL364" s="26" t="s">
        <v>61</v>
      </c>
      <c r="BM364" s="26" t="s">
        <v>6</v>
      </c>
      <c r="BN364" s="26" t="s">
        <v>28</v>
      </c>
    </row>
    <row r="365" spans="1:66" x14ac:dyDescent="0.25">
      <c r="A365" s="20" t="s">
        <v>45</v>
      </c>
      <c r="B365" s="30">
        <f t="shared" ref="B365:B383" si="121">C365+D365+E365+F365+G365+K365+T365+J365+H365+I365+M365+N365+O365+P365+Q365+R365+S365+L365</f>
        <v>44</v>
      </c>
      <c r="C365" s="30">
        <v>15</v>
      </c>
      <c r="D365" s="30"/>
      <c r="E365" s="30"/>
      <c r="F365" s="30">
        <v>3</v>
      </c>
      <c r="G365" s="30"/>
      <c r="H365" s="30"/>
      <c r="I365" s="30">
        <v>2</v>
      </c>
      <c r="J365" s="30">
        <v>1</v>
      </c>
      <c r="K365" s="30">
        <v>9</v>
      </c>
      <c r="L365" s="30">
        <v>1</v>
      </c>
      <c r="M365" s="30">
        <v>1</v>
      </c>
      <c r="N365" s="30">
        <v>3</v>
      </c>
      <c r="O365" s="30">
        <v>6</v>
      </c>
      <c r="P365" s="30">
        <v>1</v>
      </c>
      <c r="Q365" s="30">
        <v>2</v>
      </c>
      <c r="R365" s="30"/>
      <c r="S365" s="30"/>
      <c r="T365" s="30"/>
      <c r="U365" s="30"/>
      <c r="X365" s="37" t="s">
        <v>45</v>
      </c>
      <c r="Y365" s="42">
        <f>SUM(Z365:AR365)</f>
        <v>420421</v>
      </c>
      <c r="Z365" s="42">
        <v>80308</v>
      </c>
      <c r="AA365" s="42">
        <v>11389</v>
      </c>
      <c r="AB365" s="42">
        <v>6572</v>
      </c>
      <c r="AC365" s="42">
        <v>10404</v>
      </c>
      <c r="AD365" s="42">
        <v>15879</v>
      </c>
      <c r="AE365" s="42">
        <v>4626</v>
      </c>
      <c r="AF365" s="42">
        <v>17755</v>
      </c>
      <c r="AG365" s="42">
        <v>18626</v>
      </c>
      <c r="AH365" s="42">
        <v>71103</v>
      </c>
      <c r="AI365" s="42">
        <v>43744</v>
      </c>
      <c r="AJ365" s="42">
        <v>9001</v>
      </c>
      <c r="AK365" s="42">
        <v>19471</v>
      </c>
      <c r="AL365" s="42">
        <v>64956</v>
      </c>
      <c r="AM365" s="42">
        <v>15816</v>
      </c>
      <c r="AN365" s="42">
        <v>6100</v>
      </c>
      <c r="AO365" s="42">
        <v>19295</v>
      </c>
      <c r="AP365" s="42">
        <v>2821</v>
      </c>
      <c r="AQ365" s="42">
        <v>1105</v>
      </c>
      <c r="AR365" s="42">
        <v>1450</v>
      </c>
      <c r="AT365" s="27" t="s">
        <v>45</v>
      </c>
      <c r="AU365" s="34">
        <f>B365*100000/Y365</f>
        <v>10.465699857999482</v>
      </c>
      <c r="AV365" s="34">
        <f t="shared" ref="AV365:BK380" si="122">C365*100000/Z365</f>
        <v>18.678089355979481</v>
      </c>
      <c r="AW365" s="34">
        <f t="shared" si="122"/>
        <v>0</v>
      </c>
      <c r="AX365" s="34">
        <f t="shared" si="122"/>
        <v>0</v>
      </c>
      <c r="AY365" s="34">
        <f t="shared" si="122"/>
        <v>28.83506343713956</v>
      </c>
      <c r="AZ365" s="34">
        <f t="shared" si="122"/>
        <v>0</v>
      </c>
      <c r="BA365" s="34">
        <f t="shared" si="122"/>
        <v>0</v>
      </c>
      <c r="BB365" s="34">
        <f t="shared" si="122"/>
        <v>11.264432554210082</v>
      </c>
      <c r="BC365" s="34">
        <f t="shared" si="122"/>
        <v>5.3688392569526471</v>
      </c>
      <c r="BD365" s="34">
        <f t="shared" si="122"/>
        <v>12.657693768195434</v>
      </c>
      <c r="BE365" s="34">
        <f t="shared" si="122"/>
        <v>2.2860277980980248</v>
      </c>
      <c r="BF365" s="34">
        <f t="shared" si="122"/>
        <v>11.109876680368847</v>
      </c>
      <c r="BG365" s="34">
        <f t="shared" si="122"/>
        <v>15.407529145909301</v>
      </c>
      <c r="BH365" s="34">
        <f t="shared" si="122"/>
        <v>9.2370219841123227</v>
      </c>
      <c r="BI365" s="34">
        <f t="shared" si="122"/>
        <v>6.3227111785533641</v>
      </c>
      <c r="BJ365" s="34">
        <f t="shared" si="122"/>
        <v>32.786885245901637</v>
      </c>
      <c r="BK365" s="34">
        <f t="shared" si="122"/>
        <v>0</v>
      </c>
      <c r="BL365" s="34">
        <f t="shared" ref="BL365:BN380" si="123">S365*100000/AP365</f>
        <v>0</v>
      </c>
      <c r="BM365" s="34">
        <f t="shared" si="123"/>
        <v>0</v>
      </c>
      <c r="BN365" s="34">
        <f t="shared" si="123"/>
        <v>0</v>
      </c>
    </row>
    <row r="366" spans="1:66" x14ac:dyDescent="0.25">
      <c r="A366" s="20" t="s">
        <v>46</v>
      </c>
      <c r="B366" s="30">
        <f t="shared" si="121"/>
        <v>31</v>
      </c>
      <c r="C366" s="30">
        <v>3</v>
      </c>
      <c r="D366" s="30">
        <v>1</v>
      </c>
      <c r="E366" s="30">
        <v>1</v>
      </c>
      <c r="F366" s="30"/>
      <c r="G366" s="30">
        <v>1</v>
      </c>
      <c r="H366" s="30">
        <v>2</v>
      </c>
      <c r="I366" s="30"/>
      <c r="J366" s="30">
        <v>4</v>
      </c>
      <c r="K366" s="30">
        <v>8</v>
      </c>
      <c r="L366" s="30">
        <v>1</v>
      </c>
      <c r="M366" s="30"/>
      <c r="N366" s="30">
        <v>4</v>
      </c>
      <c r="O366" s="30">
        <v>3</v>
      </c>
      <c r="P366" s="30"/>
      <c r="Q366" s="30">
        <v>2</v>
      </c>
      <c r="R366" s="30"/>
      <c r="S366" s="30">
        <v>1</v>
      </c>
      <c r="T366" s="30"/>
      <c r="U366" s="30"/>
      <c r="W366" s="45"/>
      <c r="X366" s="37" t="s">
        <v>46</v>
      </c>
      <c r="Y366" s="42">
        <f t="shared" ref="Y366:Y383" si="124">SUM(Z366:AR366)</f>
        <v>1861934</v>
      </c>
      <c r="Z366" s="42">
        <v>357909</v>
      </c>
      <c r="AA366" s="42">
        <v>50369</v>
      </c>
      <c r="AB366" s="42">
        <v>30781</v>
      </c>
      <c r="AC366" s="42">
        <v>45985</v>
      </c>
      <c r="AD366" s="42">
        <v>72039</v>
      </c>
      <c r="AE366" s="42">
        <v>21269</v>
      </c>
      <c r="AF366" s="42">
        <v>78369</v>
      </c>
      <c r="AG366" s="42">
        <v>84414</v>
      </c>
      <c r="AH366" s="42">
        <v>318203</v>
      </c>
      <c r="AI366" s="42">
        <v>195961</v>
      </c>
      <c r="AJ366" s="42">
        <v>39462</v>
      </c>
      <c r="AK366" s="42">
        <v>86682</v>
      </c>
      <c r="AL366" s="42">
        <v>278765</v>
      </c>
      <c r="AM366" s="42">
        <v>67835</v>
      </c>
      <c r="AN366" s="42">
        <v>26828</v>
      </c>
      <c r="AO366" s="42">
        <v>83625</v>
      </c>
      <c r="AP366" s="42">
        <v>12517</v>
      </c>
      <c r="AQ366" s="42">
        <v>4915</v>
      </c>
      <c r="AR366" s="42">
        <v>6006</v>
      </c>
      <c r="AT366" s="27" t="s">
        <v>46</v>
      </c>
      <c r="AU366" s="34">
        <f t="shared" ref="AU366:AU384" si="125">B366*100000/Y366</f>
        <v>1.6649354918058319</v>
      </c>
      <c r="AV366" s="34">
        <f t="shared" si="122"/>
        <v>0.83820188930705852</v>
      </c>
      <c r="AW366" s="34">
        <f t="shared" si="122"/>
        <v>1.9853481307947349</v>
      </c>
      <c r="AX366" s="34">
        <f t="shared" si="122"/>
        <v>3.2487573503135052</v>
      </c>
      <c r="AY366" s="34">
        <f t="shared" si="122"/>
        <v>0</v>
      </c>
      <c r="AZ366" s="34">
        <f t="shared" si="122"/>
        <v>1.3881369813573203</v>
      </c>
      <c r="BA366" s="34">
        <f t="shared" si="122"/>
        <v>9.4033569984484462</v>
      </c>
      <c r="BB366" s="34">
        <f t="shared" si="122"/>
        <v>0</v>
      </c>
      <c r="BC366" s="34">
        <f t="shared" si="122"/>
        <v>4.7385504774089604</v>
      </c>
      <c r="BD366" s="34">
        <f t="shared" si="122"/>
        <v>2.5141183458358345</v>
      </c>
      <c r="BE366" s="34">
        <f t="shared" si="122"/>
        <v>0.510305622037038</v>
      </c>
      <c r="BF366" s="34">
        <f t="shared" si="122"/>
        <v>0</v>
      </c>
      <c r="BG366" s="34">
        <f t="shared" si="122"/>
        <v>4.6145681917814541</v>
      </c>
      <c r="BH366" s="34">
        <f t="shared" si="122"/>
        <v>1.0761752730794756</v>
      </c>
      <c r="BI366" s="34">
        <f t="shared" si="122"/>
        <v>0</v>
      </c>
      <c r="BJ366" s="34">
        <f t="shared" si="122"/>
        <v>7.4548978678992102</v>
      </c>
      <c r="BK366" s="34">
        <f t="shared" si="122"/>
        <v>0</v>
      </c>
      <c r="BL366" s="34">
        <f t="shared" si="123"/>
        <v>7.9891347767036827</v>
      </c>
      <c r="BM366" s="34">
        <f t="shared" si="123"/>
        <v>0</v>
      </c>
      <c r="BN366" s="34">
        <f t="shared" si="123"/>
        <v>0</v>
      </c>
    </row>
    <row r="367" spans="1:66" x14ac:dyDescent="0.25">
      <c r="A367" s="20" t="s">
        <v>47</v>
      </c>
      <c r="B367" s="30">
        <f t="shared" si="121"/>
        <v>12</v>
      </c>
      <c r="C367" s="30">
        <v>3</v>
      </c>
      <c r="D367" s="30"/>
      <c r="E367" s="30">
        <v>1</v>
      </c>
      <c r="F367" s="30"/>
      <c r="G367" s="30"/>
      <c r="H367" s="30"/>
      <c r="I367" s="30"/>
      <c r="J367" s="30">
        <v>1</v>
      </c>
      <c r="K367" s="30">
        <v>3</v>
      </c>
      <c r="L367" s="30"/>
      <c r="M367" s="30"/>
      <c r="N367" s="30">
        <v>2</v>
      </c>
      <c r="O367" s="30">
        <v>2</v>
      </c>
      <c r="P367" s="30"/>
      <c r="Q367" s="30"/>
      <c r="R367" s="30"/>
      <c r="S367" s="30"/>
      <c r="T367" s="30"/>
      <c r="U367" s="30"/>
      <c r="W367" s="45"/>
      <c r="X367" s="37" t="s">
        <v>47</v>
      </c>
      <c r="Y367" s="42">
        <f t="shared" si="124"/>
        <v>2480574</v>
      </c>
      <c r="Z367" s="42">
        <v>490438</v>
      </c>
      <c r="AA367" s="42">
        <v>66289</v>
      </c>
      <c r="AB367" s="42">
        <v>40811</v>
      </c>
      <c r="AC367" s="42">
        <v>60654</v>
      </c>
      <c r="AD367" s="42">
        <v>107590</v>
      </c>
      <c r="AE367" s="42">
        <v>28391</v>
      </c>
      <c r="AF367" s="42">
        <v>104562</v>
      </c>
      <c r="AG367" s="42">
        <v>112995</v>
      </c>
      <c r="AH367" s="42">
        <v>418147</v>
      </c>
      <c r="AI367" s="42">
        <v>269488</v>
      </c>
      <c r="AJ367" s="42">
        <v>53489</v>
      </c>
      <c r="AK367" s="42">
        <v>114001</v>
      </c>
      <c r="AL367" s="42">
        <v>352587</v>
      </c>
      <c r="AM367" s="42">
        <v>90877</v>
      </c>
      <c r="AN367" s="42">
        <v>34565</v>
      </c>
      <c r="AO367" s="42">
        <v>106519</v>
      </c>
      <c r="AP367" s="42">
        <v>16380</v>
      </c>
      <c r="AQ367" s="42">
        <v>6310</v>
      </c>
      <c r="AR367" s="42">
        <v>6481</v>
      </c>
      <c r="AT367" s="27" t="s">
        <v>47</v>
      </c>
      <c r="AU367" s="34">
        <f t="shared" si="125"/>
        <v>0.48375900094091123</v>
      </c>
      <c r="AV367" s="34">
        <f t="shared" si="122"/>
        <v>0.61169811474641034</v>
      </c>
      <c r="AW367" s="34">
        <f t="shared" si="122"/>
        <v>0</v>
      </c>
      <c r="AX367" s="34">
        <f t="shared" si="122"/>
        <v>2.4503197667295584</v>
      </c>
      <c r="AY367" s="34">
        <f t="shared" si="122"/>
        <v>0</v>
      </c>
      <c r="AZ367" s="34">
        <f t="shared" si="122"/>
        <v>0</v>
      </c>
      <c r="BA367" s="34">
        <f t="shared" si="122"/>
        <v>0</v>
      </c>
      <c r="BB367" s="34">
        <f t="shared" si="122"/>
        <v>0</v>
      </c>
      <c r="BC367" s="34">
        <f t="shared" si="122"/>
        <v>0.88499491127926011</v>
      </c>
      <c r="BD367" s="34">
        <f t="shared" si="122"/>
        <v>0.71745103994528237</v>
      </c>
      <c r="BE367" s="34">
        <f t="shared" si="122"/>
        <v>0</v>
      </c>
      <c r="BF367" s="34">
        <f t="shared" si="122"/>
        <v>0</v>
      </c>
      <c r="BG367" s="34">
        <f t="shared" si="122"/>
        <v>1.7543705756967045</v>
      </c>
      <c r="BH367" s="34">
        <f t="shared" si="122"/>
        <v>0.56723588788015444</v>
      </c>
      <c r="BI367" s="34">
        <f t="shared" si="122"/>
        <v>0</v>
      </c>
      <c r="BJ367" s="34">
        <f t="shared" si="122"/>
        <v>0</v>
      </c>
      <c r="BK367" s="34">
        <f t="shared" si="122"/>
        <v>0</v>
      </c>
      <c r="BL367" s="34">
        <f t="shared" si="123"/>
        <v>0</v>
      </c>
      <c r="BM367" s="34">
        <f t="shared" si="123"/>
        <v>0</v>
      </c>
      <c r="BN367" s="34">
        <f t="shared" si="123"/>
        <v>0</v>
      </c>
    </row>
    <row r="368" spans="1:66" x14ac:dyDescent="0.25">
      <c r="A368" s="20" t="s">
        <v>10</v>
      </c>
      <c r="B368" s="30">
        <f t="shared" si="121"/>
        <v>4</v>
      </c>
      <c r="C368" s="30"/>
      <c r="D368" s="30"/>
      <c r="E368" s="30"/>
      <c r="F368" s="30"/>
      <c r="G368" s="30">
        <v>1</v>
      </c>
      <c r="H368" s="30"/>
      <c r="I368" s="30"/>
      <c r="J368" s="30"/>
      <c r="K368" s="30">
        <v>1</v>
      </c>
      <c r="L368" s="30"/>
      <c r="M368" s="30">
        <v>1</v>
      </c>
      <c r="N368" s="30"/>
      <c r="O368" s="30"/>
      <c r="P368" s="30">
        <v>1</v>
      </c>
      <c r="Q368" s="30"/>
      <c r="R368" s="30"/>
      <c r="S368" s="30"/>
      <c r="T368" s="30"/>
      <c r="U368" s="30"/>
      <c r="W368" s="45"/>
      <c r="X368" s="37" t="s">
        <v>10</v>
      </c>
      <c r="Y368" s="42">
        <f t="shared" si="124"/>
        <v>2286834</v>
      </c>
      <c r="Z368" s="42">
        <v>452421</v>
      </c>
      <c r="AA368" s="42">
        <v>61058</v>
      </c>
      <c r="AB368" s="42">
        <v>37962</v>
      </c>
      <c r="AC368" s="42">
        <v>55763</v>
      </c>
      <c r="AD368" s="42">
        <v>108571</v>
      </c>
      <c r="AE368" s="42">
        <v>25710</v>
      </c>
      <c r="AF368" s="42">
        <v>101768</v>
      </c>
      <c r="AG368" s="42">
        <v>105788</v>
      </c>
      <c r="AH368" s="42">
        <v>373743</v>
      </c>
      <c r="AI368" s="42">
        <v>246608</v>
      </c>
      <c r="AJ368" s="42">
        <v>53732</v>
      </c>
      <c r="AK368" s="42">
        <v>107369</v>
      </c>
      <c r="AL368" s="42">
        <v>316473</v>
      </c>
      <c r="AM368" s="42">
        <v>83639</v>
      </c>
      <c r="AN368" s="42">
        <v>32533</v>
      </c>
      <c r="AO368" s="42">
        <v>97088</v>
      </c>
      <c r="AP368" s="42">
        <v>15078</v>
      </c>
      <c r="AQ368" s="42">
        <v>5543</v>
      </c>
      <c r="AR368" s="42">
        <v>5987</v>
      </c>
      <c r="AT368" s="28" t="s">
        <v>10</v>
      </c>
      <c r="AU368" s="34">
        <f t="shared" si="125"/>
        <v>0.17491431385050249</v>
      </c>
      <c r="AV368" s="34">
        <f t="shared" si="122"/>
        <v>0</v>
      </c>
      <c r="AW368" s="34">
        <f t="shared" si="122"/>
        <v>0</v>
      </c>
      <c r="AX368" s="34">
        <f t="shared" si="122"/>
        <v>0</v>
      </c>
      <c r="AY368" s="34">
        <f t="shared" si="122"/>
        <v>0</v>
      </c>
      <c r="AZ368" s="34">
        <f t="shared" si="122"/>
        <v>0.921056267327371</v>
      </c>
      <c r="BA368" s="34">
        <f t="shared" si="122"/>
        <v>0</v>
      </c>
      <c r="BB368" s="34">
        <f t="shared" si="122"/>
        <v>0</v>
      </c>
      <c r="BC368" s="34">
        <f t="shared" si="122"/>
        <v>0</v>
      </c>
      <c r="BD368" s="34">
        <f t="shared" si="122"/>
        <v>0.26756353965157875</v>
      </c>
      <c r="BE368" s="34">
        <f t="shared" si="122"/>
        <v>0</v>
      </c>
      <c r="BF368" s="34">
        <f t="shared" si="122"/>
        <v>1.8610883644755454</v>
      </c>
      <c r="BG368" s="34">
        <f t="shared" si="122"/>
        <v>0</v>
      </c>
      <c r="BH368" s="34">
        <f t="shared" si="122"/>
        <v>0</v>
      </c>
      <c r="BI368" s="34">
        <f t="shared" si="122"/>
        <v>1.1956144860651132</v>
      </c>
      <c r="BJ368" s="34">
        <f t="shared" si="122"/>
        <v>0</v>
      </c>
      <c r="BK368" s="34">
        <f t="shared" si="122"/>
        <v>0</v>
      </c>
      <c r="BL368" s="34">
        <f t="shared" si="123"/>
        <v>0</v>
      </c>
      <c r="BM368" s="34">
        <f t="shared" si="123"/>
        <v>0</v>
      </c>
      <c r="BN368" s="34">
        <f t="shared" si="123"/>
        <v>0</v>
      </c>
    </row>
    <row r="369" spans="1:66" x14ac:dyDescent="0.25">
      <c r="A369" s="20" t="s">
        <v>11</v>
      </c>
      <c r="B369" s="30">
        <f t="shared" si="121"/>
        <v>7</v>
      </c>
      <c r="C369" s="30">
        <v>2</v>
      </c>
      <c r="D369" s="30"/>
      <c r="E369" s="30"/>
      <c r="F369" s="30"/>
      <c r="G369" s="30">
        <v>1</v>
      </c>
      <c r="H369" s="30"/>
      <c r="I369" s="30"/>
      <c r="J369" s="30"/>
      <c r="K369" s="30">
        <v>2</v>
      </c>
      <c r="L369" s="30">
        <v>2</v>
      </c>
      <c r="M369" s="30"/>
      <c r="N369" s="30"/>
      <c r="O369" s="30"/>
      <c r="P369" s="30"/>
      <c r="Q369" s="30"/>
      <c r="R369" s="30"/>
      <c r="S369" s="30"/>
      <c r="T369" s="30"/>
      <c r="U369" s="30"/>
      <c r="W369" s="45"/>
      <c r="X369" s="37" t="s">
        <v>11</v>
      </c>
      <c r="Y369" s="42">
        <f t="shared" si="124"/>
        <v>2145832</v>
      </c>
      <c r="Z369" s="42">
        <v>435080</v>
      </c>
      <c r="AA369" s="42">
        <v>58012</v>
      </c>
      <c r="AB369" s="42">
        <v>36845</v>
      </c>
      <c r="AC369" s="42">
        <v>51716</v>
      </c>
      <c r="AD369" s="42">
        <v>104034</v>
      </c>
      <c r="AE369" s="42">
        <v>23259</v>
      </c>
      <c r="AF369" s="42">
        <v>101250</v>
      </c>
      <c r="AG369" s="42">
        <v>104303</v>
      </c>
      <c r="AH369" s="42">
        <v>338039</v>
      </c>
      <c r="AI369" s="42">
        <v>228930</v>
      </c>
      <c r="AJ369" s="42">
        <v>55868</v>
      </c>
      <c r="AK369" s="42">
        <v>104443</v>
      </c>
      <c r="AL369" s="42">
        <v>283612</v>
      </c>
      <c r="AM369" s="42">
        <v>78108</v>
      </c>
      <c r="AN369" s="42">
        <v>30345</v>
      </c>
      <c r="AO369" s="42">
        <v>87064</v>
      </c>
      <c r="AP369" s="42">
        <v>14124</v>
      </c>
      <c r="AQ369" s="42">
        <v>5169</v>
      </c>
      <c r="AR369" s="42">
        <v>5631</v>
      </c>
      <c r="AT369" s="27" t="s">
        <v>11</v>
      </c>
      <c r="AU369" s="34">
        <f t="shared" si="125"/>
        <v>0.32621379492895997</v>
      </c>
      <c r="AV369" s="34">
        <f t="shared" si="122"/>
        <v>0.45968557506665442</v>
      </c>
      <c r="AW369" s="34">
        <f t="shared" si="122"/>
        <v>0</v>
      </c>
      <c r="AX369" s="34">
        <f t="shared" si="122"/>
        <v>0</v>
      </c>
      <c r="AY369" s="34">
        <f t="shared" si="122"/>
        <v>0</v>
      </c>
      <c r="AZ369" s="34">
        <f t="shared" si="122"/>
        <v>0.96122421516042833</v>
      </c>
      <c r="BA369" s="34">
        <f t="shared" si="122"/>
        <v>0</v>
      </c>
      <c r="BB369" s="34">
        <f t="shared" si="122"/>
        <v>0</v>
      </c>
      <c r="BC369" s="34">
        <f t="shared" si="122"/>
        <v>0</v>
      </c>
      <c r="BD369" s="34">
        <f t="shared" si="122"/>
        <v>0.5916477092879816</v>
      </c>
      <c r="BE369" s="34">
        <f t="shared" si="122"/>
        <v>0.8736294937317084</v>
      </c>
      <c r="BF369" s="34">
        <f t="shared" si="122"/>
        <v>0</v>
      </c>
      <c r="BG369" s="34">
        <f t="shared" si="122"/>
        <v>0</v>
      </c>
      <c r="BH369" s="34">
        <f t="shared" si="122"/>
        <v>0</v>
      </c>
      <c r="BI369" s="34">
        <f t="shared" si="122"/>
        <v>0</v>
      </c>
      <c r="BJ369" s="34">
        <f t="shared" si="122"/>
        <v>0</v>
      </c>
      <c r="BK369" s="34">
        <f t="shared" si="122"/>
        <v>0</v>
      </c>
      <c r="BL369" s="34">
        <f t="shared" si="123"/>
        <v>0</v>
      </c>
      <c r="BM369" s="34">
        <f t="shared" si="123"/>
        <v>0</v>
      </c>
      <c r="BN369" s="34">
        <f t="shared" si="123"/>
        <v>0</v>
      </c>
    </row>
    <row r="370" spans="1:66" x14ac:dyDescent="0.25">
      <c r="A370" s="20" t="s">
        <v>12</v>
      </c>
      <c r="B370" s="30">
        <f t="shared" si="121"/>
        <v>4</v>
      </c>
      <c r="C370" s="30"/>
      <c r="D370" s="30"/>
      <c r="E370" s="30">
        <v>1</v>
      </c>
      <c r="F370" s="30"/>
      <c r="G370" s="30"/>
      <c r="H370" s="30"/>
      <c r="I370" s="30"/>
      <c r="J370" s="30"/>
      <c r="K370" s="30">
        <v>2</v>
      </c>
      <c r="L370" s="30"/>
      <c r="M370" s="30"/>
      <c r="N370" s="30">
        <v>1</v>
      </c>
      <c r="O370" s="30"/>
      <c r="P370" s="30"/>
      <c r="Q370" s="30"/>
      <c r="R370" s="30"/>
      <c r="S370" s="30"/>
      <c r="T370" s="30"/>
      <c r="U370" s="30"/>
      <c r="W370" s="45"/>
      <c r="X370" s="37" t="s">
        <v>12</v>
      </c>
      <c r="Y370" s="42">
        <f t="shared" si="124"/>
        <v>2343127</v>
      </c>
      <c r="Z370" s="42">
        <v>483470</v>
      </c>
      <c r="AA370" s="42">
        <v>62284</v>
      </c>
      <c r="AB370" s="42">
        <v>41740</v>
      </c>
      <c r="AC370" s="42">
        <v>58659</v>
      </c>
      <c r="AD370" s="42">
        <v>116783</v>
      </c>
      <c r="AE370" s="42">
        <v>25664</v>
      </c>
      <c r="AF370" s="42">
        <v>114173</v>
      </c>
      <c r="AG370" s="42">
        <v>115428</v>
      </c>
      <c r="AH370" s="42">
        <v>353409</v>
      </c>
      <c r="AI370" s="42">
        <v>247302</v>
      </c>
      <c r="AJ370" s="42">
        <v>64767</v>
      </c>
      <c r="AK370" s="42">
        <v>121503</v>
      </c>
      <c r="AL370" s="42">
        <v>310184</v>
      </c>
      <c r="AM370" s="42">
        <v>82864</v>
      </c>
      <c r="AN370" s="42">
        <v>30287</v>
      </c>
      <c r="AO370" s="42">
        <v>88281</v>
      </c>
      <c r="AP370" s="42">
        <v>14761</v>
      </c>
      <c r="AQ370" s="42">
        <v>5692</v>
      </c>
      <c r="AR370" s="42">
        <v>5876</v>
      </c>
      <c r="AT370" s="27" t="s">
        <v>12</v>
      </c>
      <c r="AU370" s="34">
        <f t="shared" si="125"/>
        <v>0.17071204420417674</v>
      </c>
      <c r="AV370" s="34">
        <f t="shared" si="122"/>
        <v>0</v>
      </c>
      <c r="AW370" s="34">
        <f t="shared" si="122"/>
        <v>0</v>
      </c>
      <c r="AX370" s="34">
        <f t="shared" si="122"/>
        <v>2.3957834211787254</v>
      </c>
      <c r="AY370" s="34">
        <f t="shared" si="122"/>
        <v>0</v>
      </c>
      <c r="AZ370" s="34">
        <f t="shared" si="122"/>
        <v>0</v>
      </c>
      <c r="BA370" s="34">
        <f t="shared" si="122"/>
        <v>0</v>
      </c>
      <c r="BB370" s="34">
        <f t="shared" si="122"/>
        <v>0</v>
      </c>
      <c r="BC370" s="34">
        <f t="shared" si="122"/>
        <v>0</v>
      </c>
      <c r="BD370" s="34">
        <f t="shared" si="122"/>
        <v>0.56591654428721394</v>
      </c>
      <c r="BE370" s="34">
        <f t="shared" si="122"/>
        <v>0</v>
      </c>
      <c r="BF370" s="34">
        <f t="shared" si="122"/>
        <v>0</v>
      </c>
      <c r="BG370" s="34">
        <f t="shared" si="122"/>
        <v>0.82302494588610986</v>
      </c>
      <c r="BH370" s="34">
        <f t="shared" si="122"/>
        <v>0</v>
      </c>
      <c r="BI370" s="34">
        <f t="shared" si="122"/>
        <v>0</v>
      </c>
      <c r="BJ370" s="34">
        <f t="shared" si="122"/>
        <v>0</v>
      </c>
      <c r="BK370" s="34">
        <f t="shared" si="122"/>
        <v>0</v>
      </c>
      <c r="BL370" s="34">
        <f t="shared" si="123"/>
        <v>0</v>
      </c>
      <c r="BM370" s="34">
        <f t="shared" si="123"/>
        <v>0</v>
      </c>
      <c r="BN370" s="34">
        <f t="shared" si="123"/>
        <v>0</v>
      </c>
    </row>
    <row r="371" spans="1:66" x14ac:dyDescent="0.25">
      <c r="A371" s="20" t="s">
        <v>13</v>
      </c>
      <c r="B371" s="30">
        <f t="shared" si="121"/>
        <v>5</v>
      </c>
      <c r="C371" s="30"/>
      <c r="D371" s="30"/>
      <c r="E371" s="30"/>
      <c r="F371" s="30"/>
      <c r="G371" s="30">
        <v>1</v>
      </c>
      <c r="H371" s="30"/>
      <c r="I371" s="30"/>
      <c r="J371" s="30"/>
      <c r="K371" s="30">
        <v>4</v>
      </c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W371" s="45"/>
      <c r="X371" s="37" t="s">
        <v>13</v>
      </c>
      <c r="Y371" s="42">
        <f t="shared" si="124"/>
        <v>2691487</v>
      </c>
      <c r="Z371" s="42">
        <v>524233</v>
      </c>
      <c r="AA371" s="42">
        <v>73856</v>
      </c>
      <c r="AB371" s="42">
        <v>52367</v>
      </c>
      <c r="AC371" s="42">
        <v>74763</v>
      </c>
      <c r="AD371" s="42">
        <v>137347</v>
      </c>
      <c r="AE371" s="42">
        <v>30840</v>
      </c>
      <c r="AF371" s="42">
        <v>130705</v>
      </c>
      <c r="AG371" s="42">
        <v>127373</v>
      </c>
      <c r="AH371" s="42">
        <v>411057</v>
      </c>
      <c r="AI371" s="42">
        <v>279202</v>
      </c>
      <c r="AJ371" s="42">
        <v>68040</v>
      </c>
      <c r="AK371" s="42">
        <v>142974</v>
      </c>
      <c r="AL371" s="42">
        <v>378558</v>
      </c>
      <c r="AM371" s="42">
        <v>90403</v>
      </c>
      <c r="AN371" s="42">
        <v>34053</v>
      </c>
      <c r="AO371" s="42">
        <v>106722</v>
      </c>
      <c r="AP371" s="42">
        <v>16873</v>
      </c>
      <c r="AQ371" s="42">
        <v>6130</v>
      </c>
      <c r="AR371" s="42">
        <v>5991</v>
      </c>
      <c r="AT371" s="27" t="s">
        <v>13</v>
      </c>
      <c r="AU371" s="34">
        <f t="shared" si="125"/>
        <v>0.18577091399661227</v>
      </c>
      <c r="AV371" s="34">
        <f t="shared" si="122"/>
        <v>0</v>
      </c>
      <c r="AW371" s="34">
        <f t="shared" si="122"/>
        <v>0</v>
      </c>
      <c r="AX371" s="34">
        <f t="shared" si="122"/>
        <v>0</v>
      </c>
      <c r="AY371" s="34">
        <f t="shared" si="122"/>
        <v>0</v>
      </c>
      <c r="AZ371" s="34">
        <f t="shared" si="122"/>
        <v>0.72808288495562334</v>
      </c>
      <c r="BA371" s="34">
        <f t="shared" si="122"/>
        <v>0</v>
      </c>
      <c r="BB371" s="34">
        <f t="shared" si="122"/>
        <v>0</v>
      </c>
      <c r="BC371" s="34">
        <f t="shared" si="122"/>
        <v>0</v>
      </c>
      <c r="BD371" s="34">
        <f t="shared" si="122"/>
        <v>0.97310105411171688</v>
      </c>
      <c r="BE371" s="34">
        <f t="shared" si="122"/>
        <v>0</v>
      </c>
      <c r="BF371" s="34">
        <f t="shared" si="122"/>
        <v>0</v>
      </c>
      <c r="BG371" s="34">
        <f t="shared" si="122"/>
        <v>0</v>
      </c>
      <c r="BH371" s="34">
        <f t="shared" si="122"/>
        <v>0</v>
      </c>
      <c r="BI371" s="34">
        <f t="shared" si="122"/>
        <v>0</v>
      </c>
      <c r="BJ371" s="34">
        <f t="shared" si="122"/>
        <v>0</v>
      </c>
      <c r="BK371" s="34">
        <f t="shared" si="122"/>
        <v>0</v>
      </c>
      <c r="BL371" s="34">
        <f t="shared" si="123"/>
        <v>0</v>
      </c>
      <c r="BM371" s="34">
        <f t="shared" si="123"/>
        <v>0</v>
      </c>
      <c r="BN371" s="34">
        <f t="shared" si="123"/>
        <v>0</v>
      </c>
    </row>
    <row r="372" spans="1:66" x14ac:dyDescent="0.25">
      <c r="A372" s="20" t="s">
        <v>14</v>
      </c>
      <c r="B372" s="30">
        <f t="shared" si="121"/>
        <v>2</v>
      </c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>
        <v>1</v>
      </c>
      <c r="O372" s="30"/>
      <c r="P372" s="30"/>
      <c r="Q372" s="30"/>
      <c r="R372" s="30">
        <v>1</v>
      </c>
      <c r="S372" s="30"/>
      <c r="T372" s="30"/>
      <c r="U372" s="30"/>
      <c r="W372" s="45"/>
      <c r="X372" s="37" t="s">
        <v>14</v>
      </c>
      <c r="Y372" s="42">
        <f t="shared" si="124"/>
        <v>3361538</v>
      </c>
      <c r="Z372" s="42">
        <v>624348</v>
      </c>
      <c r="AA372" s="42">
        <v>90653</v>
      </c>
      <c r="AB372" s="42">
        <v>67983</v>
      </c>
      <c r="AC372" s="42">
        <v>94595</v>
      </c>
      <c r="AD372" s="42">
        <v>166430</v>
      </c>
      <c r="AE372" s="42">
        <v>40992</v>
      </c>
      <c r="AF372" s="42">
        <v>156674</v>
      </c>
      <c r="AG372" s="42">
        <v>152220</v>
      </c>
      <c r="AH372" s="42">
        <v>533065</v>
      </c>
      <c r="AI372" s="42">
        <v>353551</v>
      </c>
      <c r="AJ372" s="42">
        <v>73778</v>
      </c>
      <c r="AK372" s="42">
        <v>187347</v>
      </c>
      <c r="AL372" s="42">
        <v>488514</v>
      </c>
      <c r="AM372" s="42">
        <v>114753</v>
      </c>
      <c r="AN372" s="42">
        <v>43497</v>
      </c>
      <c r="AO372" s="42">
        <v>138801</v>
      </c>
      <c r="AP372" s="42">
        <v>21460</v>
      </c>
      <c r="AQ372" s="42">
        <v>6498</v>
      </c>
      <c r="AR372" s="42">
        <v>6379</v>
      </c>
      <c r="AT372" s="27" t="s">
        <v>14</v>
      </c>
      <c r="AU372" s="34">
        <f t="shared" si="125"/>
        <v>5.9496575674587049E-2</v>
      </c>
      <c r="AV372" s="34">
        <f t="shared" si="122"/>
        <v>0</v>
      </c>
      <c r="AW372" s="34">
        <f t="shared" si="122"/>
        <v>0</v>
      </c>
      <c r="AX372" s="34">
        <f t="shared" si="122"/>
        <v>0</v>
      </c>
      <c r="AY372" s="34">
        <f t="shared" si="122"/>
        <v>0</v>
      </c>
      <c r="AZ372" s="34">
        <f t="shared" si="122"/>
        <v>0</v>
      </c>
      <c r="BA372" s="34">
        <f t="shared" si="122"/>
        <v>0</v>
      </c>
      <c r="BB372" s="34">
        <f t="shared" si="122"/>
        <v>0</v>
      </c>
      <c r="BC372" s="34">
        <f t="shared" si="122"/>
        <v>0</v>
      </c>
      <c r="BD372" s="34">
        <f t="shared" si="122"/>
        <v>0</v>
      </c>
      <c r="BE372" s="34">
        <f t="shared" si="122"/>
        <v>0</v>
      </c>
      <c r="BF372" s="34">
        <f t="shared" si="122"/>
        <v>0</v>
      </c>
      <c r="BG372" s="34">
        <f t="shared" si="122"/>
        <v>0.53376888874655049</v>
      </c>
      <c r="BH372" s="34">
        <f t="shared" si="122"/>
        <v>0</v>
      </c>
      <c r="BI372" s="34">
        <f t="shared" si="122"/>
        <v>0</v>
      </c>
      <c r="BJ372" s="34">
        <f t="shared" si="122"/>
        <v>0</v>
      </c>
      <c r="BK372" s="34">
        <f t="shared" si="122"/>
        <v>0.72045590449636532</v>
      </c>
      <c r="BL372" s="34">
        <f t="shared" si="123"/>
        <v>0</v>
      </c>
      <c r="BM372" s="34">
        <f t="shared" si="123"/>
        <v>0</v>
      </c>
      <c r="BN372" s="34">
        <f t="shared" si="123"/>
        <v>0</v>
      </c>
    </row>
    <row r="373" spans="1:66" x14ac:dyDescent="0.25">
      <c r="A373" s="20" t="s">
        <v>15</v>
      </c>
      <c r="B373" s="30">
        <f t="shared" si="121"/>
        <v>2</v>
      </c>
      <c r="C373" s="30"/>
      <c r="D373" s="30"/>
      <c r="E373" s="30">
        <v>1</v>
      </c>
      <c r="F373" s="30"/>
      <c r="G373" s="30"/>
      <c r="H373" s="30"/>
      <c r="I373" s="30"/>
      <c r="J373" s="30"/>
      <c r="K373" s="30"/>
      <c r="L373" s="30"/>
      <c r="M373" s="30"/>
      <c r="N373" s="30">
        <v>1</v>
      </c>
      <c r="O373" s="30"/>
      <c r="P373" s="30"/>
      <c r="Q373" s="30"/>
      <c r="R373" s="30"/>
      <c r="S373" s="30"/>
      <c r="T373" s="30"/>
      <c r="U373" s="30"/>
      <c r="W373" s="45"/>
      <c r="X373" s="37" t="s">
        <v>15</v>
      </c>
      <c r="Y373" s="42">
        <f t="shared" si="124"/>
        <v>3990972</v>
      </c>
      <c r="Z373" s="42">
        <v>706990</v>
      </c>
      <c r="AA373" s="42">
        <v>109531</v>
      </c>
      <c r="AB373" s="42">
        <v>85120</v>
      </c>
      <c r="AC373" s="42">
        <v>105611</v>
      </c>
      <c r="AD373" s="42">
        <v>189528</v>
      </c>
      <c r="AE373" s="42">
        <v>50088</v>
      </c>
      <c r="AF373" s="42">
        <v>185066</v>
      </c>
      <c r="AG373" s="42">
        <v>172274</v>
      </c>
      <c r="AH373" s="42">
        <v>658994</v>
      </c>
      <c r="AI373" s="42">
        <v>430669</v>
      </c>
      <c r="AJ373" s="42">
        <v>79920</v>
      </c>
      <c r="AK373" s="42">
        <v>226370</v>
      </c>
      <c r="AL373" s="42">
        <v>588593</v>
      </c>
      <c r="AM373" s="42">
        <v>131814</v>
      </c>
      <c r="AN373" s="42">
        <v>53562</v>
      </c>
      <c r="AO373" s="42">
        <v>176951</v>
      </c>
      <c r="AP373" s="42">
        <v>26708</v>
      </c>
      <c r="AQ373" s="42">
        <v>6869</v>
      </c>
      <c r="AR373" s="42">
        <v>6314</v>
      </c>
      <c r="AT373" s="27" t="s">
        <v>15</v>
      </c>
      <c r="AU373" s="34">
        <f t="shared" si="125"/>
        <v>5.0113105278613831E-2</v>
      </c>
      <c r="AV373" s="34">
        <f t="shared" si="122"/>
        <v>0</v>
      </c>
      <c r="AW373" s="34">
        <f t="shared" si="122"/>
        <v>0</v>
      </c>
      <c r="AX373" s="34">
        <f t="shared" si="122"/>
        <v>1.1748120300751879</v>
      </c>
      <c r="AY373" s="34">
        <f t="shared" si="122"/>
        <v>0</v>
      </c>
      <c r="AZ373" s="34">
        <f t="shared" si="122"/>
        <v>0</v>
      </c>
      <c r="BA373" s="34">
        <f t="shared" si="122"/>
        <v>0</v>
      </c>
      <c r="BB373" s="34">
        <f t="shared" si="122"/>
        <v>0</v>
      </c>
      <c r="BC373" s="34">
        <f t="shared" si="122"/>
        <v>0</v>
      </c>
      <c r="BD373" s="34">
        <f t="shared" si="122"/>
        <v>0</v>
      </c>
      <c r="BE373" s="34">
        <f t="shared" si="122"/>
        <v>0</v>
      </c>
      <c r="BF373" s="34">
        <f t="shared" si="122"/>
        <v>0</v>
      </c>
      <c r="BG373" s="34">
        <f t="shared" si="122"/>
        <v>0.44175464946768567</v>
      </c>
      <c r="BH373" s="34">
        <f t="shared" si="122"/>
        <v>0</v>
      </c>
      <c r="BI373" s="34">
        <f t="shared" si="122"/>
        <v>0</v>
      </c>
      <c r="BJ373" s="34">
        <f t="shared" si="122"/>
        <v>0</v>
      </c>
      <c r="BK373" s="34">
        <f t="shared" si="122"/>
        <v>0</v>
      </c>
      <c r="BL373" s="34">
        <f t="shared" si="123"/>
        <v>0</v>
      </c>
      <c r="BM373" s="34">
        <f t="shared" si="123"/>
        <v>0</v>
      </c>
      <c r="BN373" s="34">
        <f t="shared" si="123"/>
        <v>0</v>
      </c>
    </row>
    <row r="374" spans="1:66" x14ac:dyDescent="0.25">
      <c r="A374" s="20" t="s">
        <v>16</v>
      </c>
      <c r="B374" s="30">
        <f t="shared" si="121"/>
        <v>1</v>
      </c>
      <c r="C374" s="30">
        <v>1</v>
      </c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W374" s="45"/>
      <c r="X374" s="37" t="s">
        <v>16</v>
      </c>
      <c r="Y374" s="42">
        <f t="shared" si="124"/>
        <v>3873702</v>
      </c>
      <c r="Z374" s="42">
        <v>684864</v>
      </c>
      <c r="AA374" s="42">
        <v>107286</v>
      </c>
      <c r="AB374" s="42">
        <v>83857</v>
      </c>
      <c r="AC374" s="42">
        <v>100121</v>
      </c>
      <c r="AD374" s="42">
        <v>197975</v>
      </c>
      <c r="AE374" s="42">
        <v>47872</v>
      </c>
      <c r="AF374" s="42">
        <v>188379</v>
      </c>
      <c r="AG374" s="42">
        <v>165726</v>
      </c>
      <c r="AH374" s="42">
        <v>629661</v>
      </c>
      <c r="AI374" s="42">
        <v>413603</v>
      </c>
      <c r="AJ374" s="42">
        <v>82482</v>
      </c>
      <c r="AK374" s="42">
        <v>217391</v>
      </c>
      <c r="AL374" s="42">
        <v>564000</v>
      </c>
      <c r="AM374" s="42">
        <v>123376</v>
      </c>
      <c r="AN374" s="42">
        <v>52593</v>
      </c>
      <c r="AO374" s="42">
        <v>176740</v>
      </c>
      <c r="AP374" s="42">
        <v>25535</v>
      </c>
      <c r="AQ374" s="42">
        <v>6362</v>
      </c>
      <c r="AR374" s="42">
        <v>5879</v>
      </c>
      <c r="AT374" s="27" t="s">
        <v>16</v>
      </c>
      <c r="AU374" s="34">
        <f t="shared" si="125"/>
        <v>2.5815098838268921E-2</v>
      </c>
      <c r="AV374" s="34">
        <f t="shared" si="122"/>
        <v>0.14601439117839454</v>
      </c>
      <c r="AW374" s="34">
        <f t="shared" si="122"/>
        <v>0</v>
      </c>
      <c r="AX374" s="34">
        <f t="shared" si="122"/>
        <v>0</v>
      </c>
      <c r="AY374" s="34">
        <f t="shared" si="122"/>
        <v>0</v>
      </c>
      <c r="AZ374" s="34">
        <f t="shared" si="122"/>
        <v>0</v>
      </c>
      <c r="BA374" s="34">
        <f t="shared" si="122"/>
        <v>0</v>
      </c>
      <c r="BB374" s="34">
        <f t="shared" si="122"/>
        <v>0</v>
      </c>
      <c r="BC374" s="34">
        <f t="shared" si="122"/>
        <v>0</v>
      </c>
      <c r="BD374" s="34">
        <f t="shared" si="122"/>
        <v>0</v>
      </c>
      <c r="BE374" s="34">
        <f t="shared" si="122"/>
        <v>0</v>
      </c>
      <c r="BF374" s="34">
        <f t="shared" si="122"/>
        <v>0</v>
      </c>
      <c r="BG374" s="34">
        <f t="shared" si="122"/>
        <v>0</v>
      </c>
      <c r="BH374" s="34">
        <f t="shared" si="122"/>
        <v>0</v>
      </c>
      <c r="BI374" s="34">
        <f t="shared" si="122"/>
        <v>0</v>
      </c>
      <c r="BJ374" s="34">
        <f t="shared" si="122"/>
        <v>0</v>
      </c>
      <c r="BK374" s="34">
        <f t="shared" si="122"/>
        <v>0</v>
      </c>
      <c r="BL374" s="34">
        <f t="shared" si="123"/>
        <v>0</v>
      </c>
      <c r="BM374" s="34">
        <f t="shared" si="123"/>
        <v>0</v>
      </c>
      <c r="BN374" s="34">
        <f t="shared" si="123"/>
        <v>0</v>
      </c>
    </row>
    <row r="375" spans="1:66" x14ac:dyDescent="0.25">
      <c r="A375" s="20" t="s">
        <v>17</v>
      </c>
      <c r="B375" s="30">
        <f t="shared" si="121"/>
        <v>6</v>
      </c>
      <c r="C375" s="30">
        <v>2</v>
      </c>
      <c r="D375" s="30"/>
      <c r="E375" s="30"/>
      <c r="F375" s="30"/>
      <c r="G375" s="30"/>
      <c r="H375" s="30"/>
      <c r="I375" s="30"/>
      <c r="J375" s="30"/>
      <c r="K375" s="30">
        <v>4</v>
      </c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W375" s="45"/>
      <c r="X375" s="37" t="s">
        <v>17</v>
      </c>
      <c r="Y375" s="42">
        <f t="shared" si="124"/>
        <v>3689767</v>
      </c>
      <c r="Z375" s="42">
        <v>671605</v>
      </c>
      <c r="AA375" s="42">
        <v>103432</v>
      </c>
      <c r="AB375" s="42">
        <v>81853</v>
      </c>
      <c r="AC375" s="42">
        <v>89742</v>
      </c>
      <c r="AD375" s="42">
        <v>185417</v>
      </c>
      <c r="AE375" s="42">
        <v>46431</v>
      </c>
      <c r="AF375" s="42">
        <v>195196</v>
      </c>
      <c r="AG375" s="42">
        <v>162128</v>
      </c>
      <c r="AH375" s="42">
        <v>575193</v>
      </c>
      <c r="AI375" s="42">
        <v>392661</v>
      </c>
      <c r="AJ375" s="42">
        <v>86798</v>
      </c>
      <c r="AK375" s="42">
        <v>209487</v>
      </c>
      <c r="AL375" s="42">
        <v>514554</v>
      </c>
      <c r="AM375" s="42">
        <v>115796</v>
      </c>
      <c r="AN375" s="42">
        <v>50253</v>
      </c>
      <c r="AO375" s="42">
        <v>172776</v>
      </c>
      <c r="AP375" s="42">
        <v>24346</v>
      </c>
      <c r="AQ375" s="42">
        <v>6144</v>
      </c>
      <c r="AR375" s="42">
        <v>5955</v>
      </c>
      <c r="AT375" s="27" t="s">
        <v>17</v>
      </c>
      <c r="AU375" s="34">
        <f t="shared" si="125"/>
        <v>0.16261189392175712</v>
      </c>
      <c r="AV375" s="34">
        <f t="shared" si="122"/>
        <v>0.29779409027627846</v>
      </c>
      <c r="AW375" s="34">
        <f t="shared" si="122"/>
        <v>0</v>
      </c>
      <c r="AX375" s="34">
        <f t="shared" si="122"/>
        <v>0</v>
      </c>
      <c r="AY375" s="34">
        <f t="shared" si="122"/>
        <v>0</v>
      </c>
      <c r="AZ375" s="34">
        <f t="shared" si="122"/>
        <v>0</v>
      </c>
      <c r="BA375" s="34">
        <f t="shared" si="122"/>
        <v>0</v>
      </c>
      <c r="BB375" s="34">
        <f t="shared" si="122"/>
        <v>0</v>
      </c>
      <c r="BC375" s="34">
        <f t="shared" si="122"/>
        <v>0</v>
      </c>
      <c r="BD375" s="34">
        <f t="shared" si="122"/>
        <v>0.69541875509611562</v>
      </c>
      <c r="BE375" s="34">
        <f t="shared" si="122"/>
        <v>0</v>
      </c>
      <c r="BF375" s="34">
        <f t="shared" si="122"/>
        <v>0</v>
      </c>
      <c r="BG375" s="34">
        <f t="shared" si="122"/>
        <v>0</v>
      </c>
      <c r="BH375" s="34">
        <f t="shared" si="122"/>
        <v>0</v>
      </c>
      <c r="BI375" s="34">
        <f t="shared" si="122"/>
        <v>0</v>
      </c>
      <c r="BJ375" s="34">
        <f t="shared" si="122"/>
        <v>0</v>
      </c>
      <c r="BK375" s="34">
        <f t="shared" si="122"/>
        <v>0</v>
      </c>
      <c r="BL375" s="34">
        <f t="shared" si="123"/>
        <v>0</v>
      </c>
      <c r="BM375" s="34">
        <f t="shared" si="123"/>
        <v>0</v>
      </c>
      <c r="BN375" s="34">
        <f t="shared" si="123"/>
        <v>0</v>
      </c>
    </row>
    <row r="376" spans="1:66" x14ac:dyDescent="0.25">
      <c r="A376" s="20" t="s">
        <v>18</v>
      </c>
      <c r="B376" s="30">
        <f t="shared" si="121"/>
        <v>2</v>
      </c>
      <c r="C376" s="30">
        <v>1</v>
      </c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>
        <v>1</v>
      </c>
      <c r="O376" s="30"/>
      <c r="P376" s="30"/>
      <c r="Q376" s="30"/>
      <c r="R376" s="30"/>
      <c r="S376" s="30"/>
      <c r="T376" s="30"/>
      <c r="U376" s="30"/>
      <c r="W376" s="45"/>
      <c r="X376" s="37" t="s">
        <v>18</v>
      </c>
      <c r="Y376" s="42">
        <f t="shared" si="124"/>
        <v>3371008</v>
      </c>
      <c r="Z376" s="42">
        <v>602758</v>
      </c>
      <c r="AA376" s="42">
        <v>98058</v>
      </c>
      <c r="AB376" s="42">
        <v>83628</v>
      </c>
      <c r="AC376" s="42">
        <v>78982</v>
      </c>
      <c r="AD376" s="42">
        <v>162545</v>
      </c>
      <c r="AE376" s="42">
        <v>44839</v>
      </c>
      <c r="AF376" s="42">
        <v>194381</v>
      </c>
      <c r="AG376" s="42">
        <v>150078</v>
      </c>
      <c r="AH376" s="42">
        <v>514275</v>
      </c>
      <c r="AI376" s="42">
        <v>356645</v>
      </c>
      <c r="AJ376" s="42">
        <v>84961</v>
      </c>
      <c r="AK376" s="42">
        <v>198812</v>
      </c>
      <c r="AL376" s="42">
        <v>454053</v>
      </c>
      <c r="AM376" s="42">
        <v>98908</v>
      </c>
      <c r="AN376" s="42">
        <v>45994</v>
      </c>
      <c r="AO376" s="42">
        <v>167240</v>
      </c>
      <c r="AP376" s="42">
        <v>23285</v>
      </c>
      <c r="AQ376" s="42">
        <v>5946</v>
      </c>
      <c r="AR376" s="42">
        <v>5620</v>
      </c>
      <c r="AT376" s="27" t="s">
        <v>18</v>
      </c>
      <c r="AU376" s="34">
        <f t="shared" si="125"/>
        <v>5.9329434993924665E-2</v>
      </c>
      <c r="AV376" s="34">
        <f t="shared" si="122"/>
        <v>0.16590406099960514</v>
      </c>
      <c r="AW376" s="34">
        <f t="shared" si="122"/>
        <v>0</v>
      </c>
      <c r="AX376" s="34">
        <f t="shared" si="122"/>
        <v>0</v>
      </c>
      <c r="AY376" s="34">
        <f t="shared" si="122"/>
        <v>0</v>
      </c>
      <c r="AZ376" s="34">
        <f t="shared" si="122"/>
        <v>0</v>
      </c>
      <c r="BA376" s="34">
        <f t="shared" si="122"/>
        <v>0</v>
      </c>
      <c r="BB376" s="34">
        <f t="shared" si="122"/>
        <v>0</v>
      </c>
      <c r="BC376" s="34">
        <f t="shared" si="122"/>
        <v>0</v>
      </c>
      <c r="BD376" s="34">
        <f t="shared" si="122"/>
        <v>0</v>
      </c>
      <c r="BE376" s="34">
        <f t="shared" si="122"/>
        <v>0</v>
      </c>
      <c r="BF376" s="34">
        <f t="shared" si="122"/>
        <v>0</v>
      </c>
      <c r="BG376" s="34">
        <f t="shared" si="122"/>
        <v>0.50298774721847772</v>
      </c>
      <c r="BH376" s="34">
        <f t="shared" si="122"/>
        <v>0</v>
      </c>
      <c r="BI376" s="34">
        <f t="shared" si="122"/>
        <v>0</v>
      </c>
      <c r="BJ376" s="34">
        <f t="shared" si="122"/>
        <v>0</v>
      </c>
      <c r="BK376" s="34">
        <f t="shared" si="122"/>
        <v>0</v>
      </c>
      <c r="BL376" s="34">
        <f t="shared" si="123"/>
        <v>0</v>
      </c>
      <c r="BM376" s="34">
        <f t="shared" si="123"/>
        <v>0</v>
      </c>
      <c r="BN376" s="34">
        <f t="shared" si="123"/>
        <v>0</v>
      </c>
    </row>
    <row r="377" spans="1:66" x14ac:dyDescent="0.25">
      <c r="A377" s="20" t="s">
        <v>19</v>
      </c>
      <c r="B377" s="30">
        <f t="shared" si="121"/>
        <v>4</v>
      </c>
      <c r="C377" s="30"/>
      <c r="D377" s="30"/>
      <c r="E377" s="30"/>
      <c r="F377" s="30"/>
      <c r="G377" s="30"/>
      <c r="H377" s="30"/>
      <c r="I377" s="30"/>
      <c r="J377" s="30">
        <v>1</v>
      </c>
      <c r="K377" s="30">
        <v>1</v>
      </c>
      <c r="L377" s="30"/>
      <c r="M377" s="30"/>
      <c r="N377" s="30">
        <v>1</v>
      </c>
      <c r="O377" s="30"/>
      <c r="P377" s="30">
        <v>1</v>
      </c>
      <c r="Q377" s="30"/>
      <c r="R377" s="30"/>
      <c r="S377" s="30"/>
      <c r="T377" s="30"/>
      <c r="U377" s="30"/>
      <c r="W377" s="45"/>
      <c r="X377" s="37" t="s">
        <v>19</v>
      </c>
      <c r="Y377" s="42">
        <f t="shared" si="124"/>
        <v>2927836</v>
      </c>
      <c r="Z377" s="42">
        <v>509610</v>
      </c>
      <c r="AA377" s="42">
        <v>86665</v>
      </c>
      <c r="AB377" s="42">
        <v>81699</v>
      </c>
      <c r="AC377" s="42">
        <v>67002</v>
      </c>
      <c r="AD377" s="42">
        <v>130500</v>
      </c>
      <c r="AE377" s="42">
        <v>42315</v>
      </c>
      <c r="AF377" s="42">
        <v>175512</v>
      </c>
      <c r="AG377" s="42">
        <v>122151</v>
      </c>
      <c r="AH377" s="42">
        <v>456807</v>
      </c>
      <c r="AI377" s="42">
        <v>309746</v>
      </c>
      <c r="AJ377" s="42">
        <v>69691</v>
      </c>
      <c r="AK377" s="42">
        <v>184656</v>
      </c>
      <c r="AL377" s="42">
        <v>386506</v>
      </c>
      <c r="AM377" s="42">
        <v>81467</v>
      </c>
      <c r="AN377" s="42">
        <v>40300</v>
      </c>
      <c r="AO377" s="42">
        <v>152661</v>
      </c>
      <c r="AP377" s="42">
        <v>20730</v>
      </c>
      <c r="AQ377" s="42">
        <v>4964</v>
      </c>
      <c r="AR377" s="42">
        <v>4854</v>
      </c>
      <c r="AT377" s="27" t="s">
        <v>19</v>
      </c>
      <c r="AU377" s="34">
        <f t="shared" si="125"/>
        <v>0.13661967405278164</v>
      </c>
      <c r="AV377" s="34">
        <f t="shared" si="122"/>
        <v>0</v>
      </c>
      <c r="AW377" s="34">
        <f t="shared" si="122"/>
        <v>0</v>
      </c>
      <c r="AX377" s="34">
        <f t="shared" si="122"/>
        <v>0</v>
      </c>
      <c r="AY377" s="34">
        <f t="shared" si="122"/>
        <v>0</v>
      </c>
      <c r="AZ377" s="34">
        <f t="shared" si="122"/>
        <v>0</v>
      </c>
      <c r="BA377" s="34">
        <f t="shared" si="122"/>
        <v>0</v>
      </c>
      <c r="BB377" s="34">
        <f t="shared" si="122"/>
        <v>0</v>
      </c>
      <c r="BC377" s="34">
        <f t="shared" si="122"/>
        <v>0.81865887303419538</v>
      </c>
      <c r="BD377" s="34">
        <f t="shared" si="122"/>
        <v>0.21891083105118792</v>
      </c>
      <c r="BE377" s="34">
        <f t="shared" si="122"/>
        <v>0</v>
      </c>
      <c r="BF377" s="34">
        <f t="shared" si="122"/>
        <v>0</v>
      </c>
      <c r="BG377" s="34">
        <f t="shared" si="122"/>
        <v>0.5415475262109003</v>
      </c>
      <c r="BH377" s="34">
        <f t="shared" si="122"/>
        <v>0</v>
      </c>
      <c r="BI377" s="34">
        <f t="shared" si="122"/>
        <v>1.2274908858801723</v>
      </c>
      <c r="BJ377" s="34">
        <f t="shared" si="122"/>
        <v>0</v>
      </c>
      <c r="BK377" s="34">
        <f t="shared" si="122"/>
        <v>0</v>
      </c>
      <c r="BL377" s="34">
        <f t="shared" si="123"/>
        <v>0</v>
      </c>
      <c r="BM377" s="34">
        <f t="shared" si="123"/>
        <v>0</v>
      </c>
      <c r="BN377" s="34">
        <f t="shared" si="123"/>
        <v>0</v>
      </c>
    </row>
    <row r="378" spans="1:66" x14ac:dyDescent="0.25">
      <c r="A378" s="20" t="s">
        <v>20</v>
      </c>
      <c r="B378" s="30">
        <f t="shared" si="121"/>
        <v>3</v>
      </c>
      <c r="C378" s="30">
        <v>1</v>
      </c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>
        <v>1</v>
      </c>
      <c r="O378" s="30"/>
      <c r="P378" s="30"/>
      <c r="Q378" s="30"/>
      <c r="R378" s="30">
        <v>1</v>
      </c>
      <c r="S378" s="30"/>
      <c r="T378" s="30"/>
      <c r="U378" s="30"/>
      <c r="W378" s="45"/>
      <c r="X378" s="37" t="s">
        <v>20</v>
      </c>
      <c r="Y378" s="42">
        <f t="shared" si="124"/>
        <v>2499623</v>
      </c>
      <c r="Z378" s="42">
        <v>417506</v>
      </c>
      <c r="AA378" s="42">
        <v>73583</v>
      </c>
      <c r="AB378" s="42">
        <v>72188</v>
      </c>
      <c r="AC378" s="42">
        <v>57492</v>
      </c>
      <c r="AD378" s="42">
        <v>110370</v>
      </c>
      <c r="AE378" s="42">
        <v>36237</v>
      </c>
      <c r="AF378" s="42">
        <v>148923</v>
      </c>
      <c r="AG378" s="42">
        <v>98377</v>
      </c>
      <c r="AH378" s="42">
        <v>400329</v>
      </c>
      <c r="AI378" s="42">
        <v>271170</v>
      </c>
      <c r="AJ378" s="42">
        <v>56840</v>
      </c>
      <c r="AK378" s="42">
        <v>168116</v>
      </c>
      <c r="AL378" s="42">
        <v>328401</v>
      </c>
      <c r="AM378" s="42">
        <v>67307</v>
      </c>
      <c r="AN378" s="42">
        <v>34790</v>
      </c>
      <c r="AO378" s="42">
        <v>133779</v>
      </c>
      <c r="AP378" s="42">
        <v>17208</v>
      </c>
      <c r="AQ378" s="42">
        <v>3643</v>
      </c>
      <c r="AR378" s="42">
        <v>3364</v>
      </c>
      <c r="AT378" s="27" t="s">
        <v>20</v>
      </c>
      <c r="AU378" s="34">
        <f t="shared" si="125"/>
        <v>0.12001809872928838</v>
      </c>
      <c r="AV378" s="34">
        <f t="shared" si="122"/>
        <v>0.23951751591593892</v>
      </c>
      <c r="AW378" s="34">
        <f t="shared" si="122"/>
        <v>0</v>
      </c>
      <c r="AX378" s="34">
        <f t="shared" si="122"/>
        <v>0</v>
      </c>
      <c r="AY378" s="34">
        <f t="shared" si="122"/>
        <v>0</v>
      </c>
      <c r="AZ378" s="34">
        <f t="shared" si="122"/>
        <v>0</v>
      </c>
      <c r="BA378" s="34">
        <f t="shared" si="122"/>
        <v>0</v>
      </c>
      <c r="BB378" s="34">
        <f t="shared" si="122"/>
        <v>0</v>
      </c>
      <c r="BC378" s="34">
        <f t="shared" si="122"/>
        <v>0</v>
      </c>
      <c r="BD378" s="34">
        <f t="shared" si="122"/>
        <v>0</v>
      </c>
      <c r="BE378" s="34">
        <f t="shared" si="122"/>
        <v>0</v>
      </c>
      <c r="BF378" s="34">
        <f t="shared" si="122"/>
        <v>0</v>
      </c>
      <c r="BG378" s="34">
        <f t="shared" si="122"/>
        <v>0.59482738109400657</v>
      </c>
      <c r="BH378" s="34">
        <f t="shared" si="122"/>
        <v>0</v>
      </c>
      <c r="BI378" s="34">
        <f t="shared" si="122"/>
        <v>0</v>
      </c>
      <c r="BJ378" s="34">
        <f t="shared" si="122"/>
        <v>0</v>
      </c>
      <c r="BK378" s="34">
        <f t="shared" si="122"/>
        <v>0.74750147631541575</v>
      </c>
      <c r="BL378" s="34">
        <f t="shared" si="123"/>
        <v>0</v>
      </c>
      <c r="BM378" s="34">
        <f t="shared" si="123"/>
        <v>0</v>
      </c>
      <c r="BN378" s="34">
        <f t="shared" si="123"/>
        <v>0</v>
      </c>
    </row>
    <row r="379" spans="1:66" x14ac:dyDescent="0.25">
      <c r="A379" s="20" t="s">
        <v>21</v>
      </c>
      <c r="B379" s="30">
        <f t="shared" si="121"/>
        <v>2</v>
      </c>
      <c r="C379" s="30"/>
      <c r="D379" s="30"/>
      <c r="E379" s="30"/>
      <c r="F379" s="30"/>
      <c r="G379" s="30"/>
      <c r="H379" s="30"/>
      <c r="I379" s="30"/>
      <c r="J379" s="30"/>
      <c r="K379" s="30"/>
      <c r="L379" s="30">
        <v>2</v>
      </c>
      <c r="M379" s="30"/>
      <c r="N379" s="30"/>
      <c r="O379" s="30"/>
      <c r="P379" s="30"/>
      <c r="Q379" s="30"/>
      <c r="R379" s="30"/>
      <c r="S379" s="30"/>
      <c r="T379" s="30"/>
      <c r="U379" s="30"/>
      <c r="W379" s="45"/>
      <c r="X379" s="37" t="s">
        <v>21</v>
      </c>
      <c r="Y379" s="42">
        <f t="shared" si="124"/>
        <v>2341934</v>
      </c>
      <c r="Z379" s="42">
        <v>390963</v>
      </c>
      <c r="AA379" s="42">
        <v>69274</v>
      </c>
      <c r="AB379" s="42">
        <v>67043</v>
      </c>
      <c r="AC379" s="42">
        <v>51891</v>
      </c>
      <c r="AD379" s="42">
        <v>96357</v>
      </c>
      <c r="AE379" s="42">
        <v>31968</v>
      </c>
      <c r="AF379" s="42">
        <v>139146</v>
      </c>
      <c r="AG379" s="42">
        <v>89967</v>
      </c>
      <c r="AH379" s="42">
        <v>376426</v>
      </c>
      <c r="AI379" s="42">
        <v>259613</v>
      </c>
      <c r="AJ379" s="42">
        <v>53070</v>
      </c>
      <c r="AK379" s="42">
        <v>166585</v>
      </c>
      <c r="AL379" s="42">
        <v>306307</v>
      </c>
      <c r="AM379" s="42">
        <v>62558</v>
      </c>
      <c r="AN379" s="42">
        <v>32691</v>
      </c>
      <c r="AO379" s="42">
        <v>126866</v>
      </c>
      <c r="AP379" s="42">
        <v>16004</v>
      </c>
      <c r="AQ379" s="42">
        <v>2809</v>
      </c>
      <c r="AR379" s="42">
        <v>2396</v>
      </c>
      <c r="AT379" s="27" t="s">
        <v>21</v>
      </c>
      <c r="AU379" s="34">
        <f t="shared" si="125"/>
        <v>8.5399503145690697E-2</v>
      </c>
      <c r="AV379" s="34">
        <f t="shared" si="122"/>
        <v>0</v>
      </c>
      <c r="AW379" s="34">
        <f t="shared" si="122"/>
        <v>0</v>
      </c>
      <c r="AX379" s="34">
        <f t="shared" si="122"/>
        <v>0</v>
      </c>
      <c r="AY379" s="34">
        <f t="shared" si="122"/>
        <v>0</v>
      </c>
      <c r="AZ379" s="34">
        <f t="shared" si="122"/>
        <v>0</v>
      </c>
      <c r="BA379" s="34">
        <f t="shared" si="122"/>
        <v>0</v>
      </c>
      <c r="BB379" s="34">
        <f t="shared" si="122"/>
        <v>0</v>
      </c>
      <c r="BC379" s="34">
        <f t="shared" si="122"/>
        <v>0</v>
      </c>
      <c r="BD379" s="34">
        <f t="shared" si="122"/>
        <v>0</v>
      </c>
      <c r="BE379" s="34">
        <f t="shared" si="122"/>
        <v>0.77037744642987827</v>
      </c>
      <c r="BF379" s="34">
        <f t="shared" si="122"/>
        <v>0</v>
      </c>
      <c r="BG379" s="34">
        <f t="shared" si="122"/>
        <v>0</v>
      </c>
      <c r="BH379" s="34">
        <f t="shared" si="122"/>
        <v>0</v>
      </c>
      <c r="BI379" s="34">
        <f t="shared" si="122"/>
        <v>0</v>
      </c>
      <c r="BJ379" s="34">
        <f t="shared" si="122"/>
        <v>0</v>
      </c>
      <c r="BK379" s="34">
        <f t="shared" si="122"/>
        <v>0</v>
      </c>
      <c r="BL379" s="34">
        <f t="shared" si="123"/>
        <v>0</v>
      </c>
      <c r="BM379" s="34">
        <f t="shared" si="123"/>
        <v>0</v>
      </c>
      <c r="BN379" s="34">
        <f t="shared" si="123"/>
        <v>0</v>
      </c>
    </row>
    <row r="380" spans="1:66" x14ac:dyDescent="0.25">
      <c r="A380" s="20" t="s">
        <v>22</v>
      </c>
      <c r="B380" s="30">
        <f t="shared" si="121"/>
        <v>3</v>
      </c>
      <c r="C380" s="30">
        <v>1</v>
      </c>
      <c r="D380" s="30"/>
      <c r="E380" s="30"/>
      <c r="F380" s="30"/>
      <c r="G380" s="30"/>
      <c r="H380" s="30"/>
      <c r="I380" s="30"/>
      <c r="J380" s="30"/>
      <c r="K380" s="30">
        <v>1</v>
      </c>
      <c r="L380" s="30"/>
      <c r="M380" s="30"/>
      <c r="N380" s="30"/>
      <c r="O380" s="30"/>
      <c r="P380" s="30">
        <v>1</v>
      </c>
      <c r="Q380" s="30"/>
      <c r="R380" s="30"/>
      <c r="S380" s="30"/>
      <c r="T380" s="30"/>
      <c r="U380" s="30"/>
      <c r="W380" s="45"/>
      <c r="X380" s="37" t="s">
        <v>22</v>
      </c>
      <c r="Y380" s="42">
        <f t="shared" si="124"/>
        <v>1879369</v>
      </c>
      <c r="Z380" s="42">
        <v>315032</v>
      </c>
      <c r="AA380" s="42">
        <v>56485</v>
      </c>
      <c r="AB380" s="42">
        <v>48584</v>
      </c>
      <c r="AC380" s="42">
        <v>39360</v>
      </c>
      <c r="AD380" s="42">
        <v>77436</v>
      </c>
      <c r="AE380" s="42">
        <v>23555</v>
      </c>
      <c r="AF380" s="42">
        <v>119586</v>
      </c>
      <c r="AG380" s="42">
        <v>77882</v>
      </c>
      <c r="AH380" s="42">
        <v>293611</v>
      </c>
      <c r="AI380" s="42">
        <v>214333</v>
      </c>
      <c r="AJ380" s="42">
        <v>45682</v>
      </c>
      <c r="AK380" s="42">
        <v>138012</v>
      </c>
      <c r="AL380" s="42">
        <v>239217</v>
      </c>
      <c r="AM380" s="42">
        <v>49272</v>
      </c>
      <c r="AN380" s="42">
        <v>25894</v>
      </c>
      <c r="AO380" s="42">
        <v>97950</v>
      </c>
      <c r="AP380" s="42">
        <v>13184</v>
      </c>
      <c r="AQ380" s="42">
        <v>2302</v>
      </c>
      <c r="AR380" s="42">
        <v>1992</v>
      </c>
      <c r="AT380" s="27" t="s">
        <v>22</v>
      </c>
      <c r="AU380" s="34">
        <f t="shared" si="125"/>
        <v>0.15962804537054726</v>
      </c>
      <c r="AV380" s="34">
        <f t="shared" si="122"/>
        <v>0.31742807079915691</v>
      </c>
      <c r="AW380" s="34">
        <f t="shared" si="122"/>
        <v>0</v>
      </c>
      <c r="AX380" s="34">
        <f t="shared" si="122"/>
        <v>0</v>
      </c>
      <c r="AY380" s="34">
        <f t="shared" si="122"/>
        <v>0</v>
      </c>
      <c r="AZ380" s="34">
        <f t="shared" si="122"/>
        <v>0</v>
      </c>
      <c r="BA380" s="34">
        <f t="shared" si="122"/>
        <v>0</v>
      </c>
      <c r="BB380" s="34">
        <f t="shared" si="122"/>
        <v>0</v>
      </c>
      <c r="BC380" s="34">
        <f t="shared" si="122"/>
        <v>0</v>
      </c>
      <c r="BD380" s="34">
        <f t="shared" si="122"/>
        <v>0.3405866946401872</v>
      </c>
      <c r="BE380" s="34">
        <f t="shared" si="122"/>
        <v>0</v>
      </c>
      <c r="BF380" s="34">
        <f t="shared" si="122"/>
        <v>0</v>
      </c>
      <c r="BG380" s="34">
        <f t="shared" si="122"/>
        <v>0</v>
      </c>
      <c r="BH380" s="34">
        <f t="shared" si="122"/>
        <v>0</v>
      </c>
      <c r="BI380" s="34">
        <f t="shared" si="122"/>
        <v>2.0295502516642312</v>
      </c>
      <c r="BJ380" s="34">
        <f t="shared" si="122"/>
        <v>0</v>
      </c>
      <c r="BK380" s="34">
        <f>R380*100000/AO380</f>
        <v>0</v>
      </c>
      <c r="BL380" s="34">
        <f t="shared" si="123"/>
        <v>0</v>
      </c>
      <c r="BM380" s="34">
        <f t="shared" si="123"/>
        <v>0</v>
      </c>
      <c r="BN380" s="34">
        <f t="shared" si="123"/>
        <v>0</v>
      </c>
    </row>
    <row r="381" spans="1:66" x14ac:dyDescent="0.25">
      <c r="A381" s="20" t="s">
        <v>48</v>
      </c>
      <c r="B381" s="30">
        <f t="shared" si="121"/>
        <v>4</v>
      </c>
      <c r="C381" s="30"/>
      <c r="D381" s="30"/>
      <c r="E381" s="30"/>
      <c r="F381" s="30"/>
      <c r="G381" s="30"/>
      <c r="H381" s="30"/>
      <c r="I381" s="30">
        <v>1</v>
      </c>
      <c r="J381" s="30"/>
      <c r="K381" s="30">
        <v>1</v>
      </c>
      <c r="L381" s="30">
        <v>1</v>
      </c>
      <c r="M381" s="30"/>
      <c r="N381" s="30">
        <v>1</v>
      </c>
      <c r="O381" s="30"/>
      <c r="P381" s="30"/>
      <c r="Q381" s="30"/>
      <c r="R381" s="30"/>
      <c r="S381" s="30"/>
      <c r="T381" s="30"/>
      <c r="U381" s="30"/>
      <c r="W381" s="45"/>
      <c r="X381" s="37" t="s">
        <v>48</v>
      </c>
      <c r="Y381" s="42">
        <f t="shared" si="124"/>
        <v>1600849</v>
      </c>
      <c r="Z381" s="42">
        <v>260792</v>
      </c>
      <c r="AA381" s="42">
        <v>50819</v>
      </c>
      <c r="AB381" s="42">
        <v>46388</v>
      </c>
      <c r="AC381" s="42">
        <v>30404</v>
      </c>
      <c r="AD381" s="42">
        <v>59900</v>
      </c>
      <c r="AE381" s="42">
        <v>21481</v>
      </c>
      <c r="AF381" s="42">
        <v>111023</v>
      </c>
      <c r="AG381" s="42">
        <v>72573</v>
      </c>
      <c r="AH381" s="42">
        <v>247319</v>
      </c>
      <c r="AI381" s="42">
        <v>173014</v>
      </c>
      <c r="AJ381" s="42">
        <v>43278</v>
      </c>
      <c r="AK381" s="42">
        <v>125718</v>
      </c>
      <c r="AL381" s="42">
        <v>193473</v>
      </c>
      <c r="AM381" s="42">
        <v>43392</v>
      </c>
      <c r="AN381" s="42">
        <v>21494</v>
      </c>
      <c r="AO381" s="42">
        <v>84991</v>
      </c>
      <c r="AP381" s="42">
        <v>11203</v>
      </c>
      <c r="AQ381" s="42">
        <v>1882</v>
      </c>
      <c r="AR381" s="42">
        <v>1705</v>
      </c>
      <c r="AT381" s="27" t="s">
        <v>48</v>
      </c>
      <c r="AU381" s="34">
        <f t="shared" si="125"/>
        <v>0.24986741410339139</v>
      </c>
      <c r="AV381" s="34">
        <f t="shared" ref="AV381:BJ384" si="126">C381*100000/Z381</f>
        <v>0</v>
      </c>
      <c r="AW381" s="34">
        <f t="shared" si="126"/>
        <v>0</v>
      </c>
      <c r="AX381" s="34">
        <f t="shared" si="126"/>
        <v>0</v>
      </c>
      <c r="AY381" s="34">
        <f t="shared" si="126"/>
        <v>0</v>
      </c>
      <c r="AZ381" s="34">
        <f t="shared" si="126"/>
        <v>0</v>
      </c>
      <c r="BA381" s="34">
        <f t="shared" si="126"/>
        <v>0</v>
      </c>
      <c r="BB381" s="34">
        <f t="shared" si="126"/>
        <v>0.90071426641326569</v>
      </c>
      <c r="BC381" s="34">
        <f t="shared" si="126"/>
        <v>0</v>
      </c>
      <c r="BD381" s="34">
        <f t="shared" si="126"/>
        <v>0.40433610034004663</v>
      </c>
      <c r="BE381" s="34">
        <f t="shared" si="126"/>
        <v>0.57798790849295434</v>
      </c>
      <c r="BF381" s="34">
        <f t="shared" si="126"/>
        <v>0</v>
      </c>
      <c r="BG381" s="34">
        <f t="shared" si="126"/>
        <v>0.79543104408278842</v>
      </c>
      <c r="BH381" s="34">
        <f t="shared" si="126"/>
        <v>0</v>
      </c>
      <c r="BI381" s="34">
        <f t="shared" si="126"/>
        <v>0</v>
      </c>
      <c r="BJ381" s="34">
        <f t="shared" si="126"/>
        <v>0</v>
      </c>
      <c r="BK381" s="34">
        <f>R381*100000/AO381</f>
        <v>0</v>
      </c>
      <c r="BL381" s="34">
        <f t="shared" ref="BL381:BN384" si="127">S381*100000/AP381</f>
        <v>0</v>
      </c>
      <c r="BM381" s="34">
        <f t="shared" si="127"/>
        <v>0</v>
      </c>
      <c r="BN381" s="34">
        <f t="shared" si="127"/>
        <v>0</v>
      </c>
    </row>
    <row r="382" spans="1:66" x14ac:dyDescent="0.25">
      <c r="A382" s="20" t="s">
        <v>49</v>
      </c>
      <c r="B382" s="30">
        <f t="shared" si="121"/>
        <v>3</v>
      </c>
      <c r="C382" s="30">
        <v>1</v>
      </c>
      <c r="D382" s="30"/>
      <c r="E382" s="30"/>
      <c r="F382" s="30"/>
      <c r="G382" s="30"/>
      <c r="H382" s="30"/>
      <c r="I382" s="30"/>
      <c r="J382" s="30">
        <v>1</v>
      </c>
      <c r="K382" s="30"/>
      <c r="L382" s="30"/>
      <c r="M382" s="30"/>
      <c r="N382" s="30"/>
      <c r="O382" s="30"/>
      <c r="P382" s="30">
        <v>1</v>
      </c>
      <c r="Q382" s="30"/>
      <c r="R382" s="30"/>
      <c r="S382" s="30"/>
      <c r="T382" s="30"/>
      <c r="U382" s="30"/>
      <c r="W382" s="45"/>
      <c r="X382" s="37" t="s">
        <v>49</v>
      </c>
      <c r="Y382" s="42">
        <f t="shared" si="124"/>
        <v>1412267</v>
      </c>
      <c r="Z382" s="42">
        <v>215054</v>
      </c>
      <c r="AA382" s="42">
        <v>50080</v>
      </c>
      <c r="AB382" s="42">
        <v>45617</v>
      </c>
      <c r="AC382" s="42">
        <v>24711</v>
      </c>
      <c r="AD382" s="42">
        <v>45514</v>
      </c>
      <c r="AE382" s="42">
        <v>20510</v>
      </c>
      <c r="AF382" s="42">
        <v>109090</v>
      </c>
      <c r="AG382" s="42">
        <v>69597</v>
      </c>
      <c r="AH382" s="42">
        <v>221808</v>
      </c>
      <c r="AI382" s="42">
        <v>140959</v>
      </c>
      <c r="AJ382" s="42">
        <v>39561</v>
      </c>
      <c r="AK382" s="42">
        <v>114667</v>
      </c>
      <c r="AL382" s="42">
        <v>168040</v>
      </c>
      <c r="AM382" s="42">
        <v>35637</v>
      </c>
      <c r="AN382" s="42">
        <v>19871</v>
      </c>
      <c r="AO382" s="42">
        <v>77945</v>
      </c>
      <c r="AP382" s="42">
        <v>11009</v>
      </c>
      <c r="AQ382" s="42">
        <v>1388</v>
      </c>
      <c r="AR382" s="42">
        <v>1209</v>
      </c>
      <c r="AT382" s="27" t="s">
        <v>49</v>
      </c>
      <c r="AU382" s="34">
        <f t="shared" si="125"/>
        <v>0.21242442116115437</v>
      </c>
      <c r="AV382" s="34">
        <f t="shared" si="126"/>
        <v>0.46499948850056266</v>
      </c>
      <c r="AW382" s="34">
        <f t="shared" si="126"/>
        <v>0</v>
      </c>
      <c r="AX382" s="34">
        <f t="shared" si="126"/>
        <v>0</v>
      </c>
      <c r="AY382" s="34">
        <f t="shared" si="126"/>
        <v>0</v>
      </c>
      <c r="AZ382" s="34">
        <f t="shared" si="126"/>
        <v>0</v>
      </c>
      <c r="BA382" s="34">
        <f t="shared" si="126"/>
        <v>0</v>
      </c>
      <c r="BB382" s="34">
        <f t="shared" si="126"/>
        <v>0</v>
      </c>
      <c r="BC382" s="34">
        <f t="shared" si="126"/>
        <v>1.4368435421067001</v>
      </c>
      <c r="BD382" s="34">
        <f t="shared" si="126"/>
        <v>0</v>
      </c>
      <c r="BE382" s="34">
        <f t="shared" si="126"/>
        <v>0</v>
      </c>
      <c r="BF382" s="34">
        <f t="shared" si="126"/>
        <v>0</v>
      </c>
      <c r="BG382" s="34">
        <f t="shared" si="126"/>
        <v>0</v>
      </c>
      <c r="BH382" s="34">
        <f t="shared" si="126"/>
        <v>0</v>
      </c>
      <c r="BI382" s="34">
        <f t="shared" si="126"/>
        <v>2.8060723405449393</v>
      </c>
      <c r="BJ382" s="34">
        <f t="shared" si="126"/>
        <v>0</v>
      </c>
      <c r="BK382" s="34">
        <f>R382*100000/AO382</f>
        <v>0</v>
      </c>
      <c r="BL382" s="34">
        <f t="shared" si="127"/>
        <v>0</v>
      </c>
      <c r="BM382" s="34">
        <f t="shared" si="127"/>
        <v>0</v>
      </c>
      <c r="BN382" s="34">
        <f t="shared" si="127"/>
        <v>0</v>
      </c>
    </row>
    <row r="383" spans="1:66" x14ac:dyDescent="0.25">
      <c r="A383" s="20" t="s">
        <v>50</v>
      </c>
      <c r="B383" s="30">
        <f t="shared" si="121"/>
        <v>4</v>
      </c>
      <c r="C383" s="30">
        <v>1</v>
      </c>
      <c r="D383" s="30"/>
      <c r="E383" s="30"/>
      <c r="F383" s="30"/>
      <c r="G383" s="30"/>
      <c r="H383" s="30"/>
      <c r="I383" s="30">
        <v>1</v>
      </c>
      <c r="J383" s="30">
        <v>1</v>
      </c>
      <c r="K383" s="30"/>
      <c r="L383" s="30"/>
      <c r="M383" s="30"/>
      <c r="N383" s="30"/>
      <c r="O383" s="30"/>
      <c r="P383" s="30"/>
      <c r="Q383" s="30">
        <v>1</v>
      </c>
      <c r="R383" s="30"/>
      <c r="S383" s="30"/>
      <c r="T383" s="30"/>
      <c r="U383" s="30"/>
      <c r="W383" s="45"/>
      <c r="X383" s="37" t="s">
        <v>50</v>
      </c>
      <c r="Y383" s="42">
        <f t="shared" si="124"/>
        <v>1276054</v>
      </c>
      <c r="Z383" s="42">
        <v>167473</v>
      </c>
      <c r="AA383" s="42">
        <v>49213</v>
      </c>
      <c r="AB383" s="42">
        <v>43019</v>
      </c>
      <c r="AC383" s="42">
        <v>22609</v>
      </c>
      <c r="AD383" s="42">
        <v>34209</v>
      </c>
      <c r="AE383" s="42">
        <v>20190</v>
      </c>
      <c r="AF383" s="42">
        <v>113786</v>
      </c>
      <c r="AG383" s="42">
        <v>65678</v>
      </c>
      <c r="AH383" s="42">
        <v>208416</v>
      </c>
      <c r="AI383" s="42">
        <v>120147</v>
      </c>
      <c r="AJ383" s="42">
        <v>33389</v>
      </c>
      <c r="AK383" s="42">
        <v>105731</v>
      </c>
      <c r="AL383" s="42">
        <v>159959</v>
      </c>
      <c r="AM383" s="42">
        <v>29053</v>
      </c>
      <c r="AN383" s="42">
        <v>20354</v>
      </c>
      <c r="AO383" s="42">
        <v>70038</v>
      </c>
      <c r="AP383" s="42">
        <v>10857</v>
      </c>
      <c r="AQ383" s="42">
        <v>945</v>
      </c>
      <c r="AR383" s="42">
        <v>988</v>
      </c>
      <c r="AT383" s="27" t="s">
        <v>50</v>
      </c>
      <c r="AU383" s="34">
        <f t="shared" si="125"/>
        <v>0.31346635800679279</v>
      </c>
      <c r="AV383" s="34">
        <f t="shared" si="126"/>
        <v>0.59711117612988363</v>
      </c>
      <c r="AW383" s="34">
        <f t="shared" si="126"/>
        <v>0</v>
      </c>
      <c r="AX383" s="34">
        <f t="shared" si="126"/>
        <v>0</v>
      </c>
      <c r="AY383" s="34">
        <f t="shared" si="126"/>
        <v>0</v>
      </c>
      <c r="AZ383" s="34">
        <f t="shared" si="126"/>
        <v>0</v>
      </c>
      <c r="BA383" s="34">
        <f t="shared" si="126"/>
        <v>0</v>
      </c>
      <c r="BB383" s="34">
        <f t="shared" si="126"/>
        <v>0.87884273988012584</v>
      </c>
      <c r="BC383" s="34">
        <f t="shared" si="126"/>
        <v>1.5225798593136211</v>
      </c>
      <c r="BD383" s="34">
        <f t="shared" si="126"/>
        <v>0</v>
      </c>
      <c r="BE383" s="34">
        <f t="shared" si="126"/>
        <v>0</v>
      </c>
      <c r="BF383" s="34">
        <f t="shared" si="126"/>
        <v>0</v>
      </c>
      <c r="BG383" s="34">
        <f t="shared" si="126"/>
        <v>0</v>
      </c>
      <c r="BH383" s="34">
        <f t="shared" si="126"/>
        <v>0</v>
      </c>
      <c r="BI383" s="34">
        <f t="shared" si="126"/>
        <v>0</v>
      </c>
      <c r="BJ383" s="34">
        <f t="shared" si="126"/>
        <v>4.913039206052864</v>
      </c>
      <c r="BK383" s="34">
        <f>R383*100000/AO383</f>
        <v>0</v>
      </c>
      <c r="BL383" s="34">
        <f t="shared" si="127"/>
        <v>0</v>
      </c>
      <c r="BM383" s="34">
        <f t="shared" si="127"/>
        <v>0</v>
      </c>
      <c r="BN383" s="34">
        <f t="shared" si="127"/>
        <v>0</v>
      </c>
    </row>
    <row r="384" spans="1:66" x14ac:dyDescent="0.25">
      <c r="A384" s="19" t="s">
        <v>23</v>
      </c>
      <c r="B384" s="32">
        <f t="shared" ref="B384:U384" si="128">SUM(B365:B383)</f>
        <v>143</v>
      </c>
      <c r="C384" s="32">
        <f t="shared" si="128"/>
        <v>31</v>
      </c>
      <c r="D384" s="32">
        <f t="shared" si="128"/>
        <v>1</v>
      </c>
      <c r="E384" s="32">
        <f t="shared" si="128"/>
        <v>4</v>
      </c>
      <c r="F384" s="32">
        <f t="shared" si="128"/>
        <v>3</v>
      </c>
      <c r="G384" s="32">
        <f t="shared" si="128"/>
        <v>4</v>
      </c>
      <c r="H384" s="32">
        <f t="shared" si="128"/>
        <v>2</v>
      </c>
      <c r="I384" s="32">
        <f t="shared" si="128"/>
        <v>4</v>
      </c>
      <c r="J384" s="32">
        <f t="shared" si="128"/>
        <v>9</v>
      </c>
      <c r="K384" s="32">
        <f t="shared" si="128"/>
        <v>36</v>
      </c>
      <c r="L384" s="32">
        <f t="shared" si="128"/>
        <v>7</v>
      </c>
      <c r="M384" s="32">
        <f t="shared" si="128"/>
        <v>2</v>
      </c>
      <c r="N384" s="32">
        <f t="shared" si="128"/>
        <v>16</v>
      </c>
      <c r="O384" s="32">
        <f t="shared" si="128"/>
        <v>11</v>
      </c>
      <c r="P384" s="32">
        <f t="shared" si="128"/>
        <v>5</v>
      </c>
      <c r="Q384" s="32">
        <f t="shared" si="128"/>
        <v>5</v>
      </c>
      <c r="R384" s="32">
        <f t="shared" si="128"/>
        <v>2</v>
      </c>
      <c r="S384" s="32">
        <f t="shared" si="128"/>
        <v>1</v>
      </c>
      <c r="T384" s="32">
        <f t="shared" si="128"/>
        <v>0</v>
      </c>
      <c r="U384" s="32">
        <f t="shared" si="128"/>
        <v>0</v>
      </c>
      <c r="W384" s="45"/>
      <c r="X384" s="37" t="s">
        <v>51</v>
      </c>
      <c r="Y384" s="39">
        <f>SUM(Y365:Y383)</f>
        <v>46455128</v>
      </c>
      <c r="Z384" s="39">
        <v>8390854</v>
      </c>
      <c r="AA384" s="39">
        <v>1328336</v>
      </c>
      <c r="AB384" s="39">
        <v>1054057</v>
      </c>
      <c r="AC384" s="39">
        <v>1120464</v>
      </c>
      <c r="AD384" s="39">
        <v>2118424</v>
      </c>
      <c r="AE384" s="39">
        <v>586237</v>
      </c>
      <c r="AF384" s="39">
        <v>2485344</v>
      </c>
      <c r="AG384" s="39">
        <v>2067578</v>
      </c>
      <c r="AH384" s="39">
        <v>7399605</v>
      </c>
      <c r="AI384" s="39">
        <v>4947346</v>
      </c>
      <c r="AJ384" s="39">
        <v>1093809</v>
      </c>
      <c r="AK384" s="39">
        <v>2739335</v>
      </c>
      <c r="AL384" s="39">
        <v>6376752</v>
      </c>
      <c r="AM384" s="39">
        <v>1462875</v>
      </c>
      <c r="AN384" s="39">
        <v>636004</v>
      </c>
      <c r="AO384" s="39">
        <v>2165332</v>
      </c>
      <c r="AP384" s="39">
        <v>314083</v>
      </c>
      <c r="AQ384" s="39">
        <v>84616</v>
      </c>
      <c r="AR384" s="39">
        <v>84077</v>
      </c>
      <c r="AT384" s="29" t="s">
        <v>23</v>
      </c>
      <c r="AU384" s="35">
        <f t="shared" si="125"/>
        <v>0.30782392850149937</v>
      </c>
      <c r="AV384" s="35">
        <f t="shared" si="126"/>
        <v>0.36944987959509246</v>
      </c>
      <c r="AW384" s="35">
        <f t="shared" si="126"/>
        <v>7.5282157526408974E-2</v>
      </c>
      <c r="AX384" s="35">
        <f t="shared" si="126"/>
        <v>0.3794861188721293</v>
      </c>
      <c r="AY384" s="35">
        <f t="shared" si="126"/>
        <v>0.26774621942338173</v>
      </c>
      <c r="AZ384" s="35">
        <f t="shared" si="126"/>
        <v>0.18881961307084891</v>
      </c>
      <c r="BA384" s="35">
        <f t="shared" si="126"/>
        <v>0.34115895107268901</v>
      </c>
      <c r="BB384" s="35">
        <f t="shared" si="126"/>
        <v>0.16094351526388298</v>
      </c>
      <c r="BC384" s="35">
        <f t="shared" si="126"/>
        <v>0.43529192127213578</v>
      </c>
      <c r="BD384" s="35">
        <f t="shared" si="126"/>
        <v>0.48651245573243435</v>
      </c>
      <c r="BE384" s="35">
        <f t="shared" si="126"/>
        <v>0.14149000292277919</v>
      </c>
      <c r="BF384" s="35">
        <f t="shared" si="126"/>
        <v>0.18284727955246299</v>
      </c>
      <c r="BG384" s="35">
        <f t="shared" si="126"/>
        <v>0.58408336329802668</v>
      </c>
      <c r="BH384" s="35">
        <f t="shared" si="126"/>
        <v>0.17250161210597495</v>
      </c>
      <c r="BI384" s="35">
        <f t="shared" si="126"/>
        <v>0.34179270272579682</v>
      </c>
      <c r="BJ384" s="35">
        <f t="shared" si="126"/>
        <v>0.78615857761900865</v>
      </c>
      <c r="BK384" s="35">
        <f>R384*100000/AO384</f>
        <v>9.2364588894451288E-2</v>
      </c>
      <c r="BL384" s="35">
        <f t="shared" si="127"/>
        <v>0.31838717791157112</v>
      </c>
      <c r="BM384" s="35">
        <f t="shared" si="127"/>
        <v>0</v>
      </c>
      <c r="BN384" s="35">
        <f t="shared" si="127"/>
        <v>0</v>
      </c>
    </row>
    <row r="385" spans="1:66" x14ac:dyDescent="0.25">
      <c r="A385" s="22" t="s">
        <v>26</v>
      </c>
      <c r="B385" s="10">
        <f>C385+D385+E385+F385+G385+K385+T385+J385+H385+I385+M385+N385+O385+P385+Q385+R385+S385+L385+U385</f>
        <v>0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</row>
    <row r="387" spans="1:66" x14ac:dyDescent="0.25">
      <c r="A387" s="31" t="s">
        <v>63</v>
      </c>
      <c r="AT387" s="36" t="s">
        <v>64</v>
      </c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</row>
    <row r="388" spans="1:66" ht="21" customHeight="1" x14ac:dyDescent="0.25">
      <c r="A388" s="19" t="s">
        <v>42</v>
      </c>
      <c r="B388" s="12" t="s">
        <v>1</v>
      </c>
      <c r="C388" s="12" t="s">
        <v>2</v>
      </c>
      <c r="D388" s="12" t="s">
        <v>3</v>
      </c>
      <c r="E388" s="12" t="s">
        <v>52</v>
      </c>
      <c r="F388" s="12" t="s">
        <v>53</v>
      </c>
      <c r="G388" s="12" t="s">
        <v>4</v>
      </c>
      <c r="H388" s="12" t="s">
        <v>7</v>
      </c>
      <c r="I388" s="12" t="s">
        <v>54</v>
      </c>
      <c r="J388" s="12" t="s">
        <v>55</v>
      </c>
      <c r="K388" s="12" t="s">
        <v>5</v>
      </c>
      <c r="L388" s="12" t="s">
        <v>56</v>
      </c>
      <c r="M388" s="12" t="s">
        <v>8</v>
      </c>
      <c r="N388" s="12" t="s">
        <v>9</v>
      </c>
      <c r="O388" s="12" t="s">
        <v>57</v>
      </c>
      <c r="P388" s="12" t="s">
        <v>58</v>
      </c>
      <c r="Q388" s="12" t="s">
        <v>59</v>
      </c>
      <c r="R388" s="12" t="s">
        <v>60</v>
      </c>
      <c r="S388" s="12" t="s">
        <v>61</v>
      </c>
      <c r="T388" s="12" t="s">
        <v>6</v>
      </c>
      <c r="U388" s="12" t="s">
        <v>28</v>
      </c>
      <c r="W388" s="44" t="str">
        <f>A388</f>
        <v>AÑO 2015</v>
      </c>
      <c r="X388" s="38" t="s">
        <v>62</v>
      </c>
      <c r="Y388" s="24" t="s">
        <v>51</v>
      </c>
      <c r="Z388" s="24" t="s">
        <v>2</v>
      </c>
      <c r="AA388" s="24" t="s">
        <v>3</v>
      </c>
      <c r="AB388" s="24" t="s">
        <v>52</v>
      </c>
      <c r="AC388" s="24" t="s">
        <v>53</v>
      </c>
      <c r="AD388" s="24" t="s">
        <v>4</v>
      </c>
      <c r="AE388" s="24" t="s">
        <v>7</v>
      </c>
      <c r="AF388" s="24" t="s">
        <v>54</v>
      </c>
      <c r="AG388" s="24" t="s">
        <v>55</v>
      </c>
      <c r="AH388" s="24" t="s">
        <v>5</v>
      </c>
      <c r="AI388" s="24" t="s">
        <v>56</v>
      </c>
      <c r="AJ388" s="24" t="s">
        <v>8</v>
      </c>
      <c r="AK388" s="24" t="s">
        <v>9</v>
      </c>
      <c r="AL388" s="24" t="s">
        <v>57</v>
      </c>
      <c r="AM388" s="24" t="s">
        <v>58</v>
      </c>
      <c r="AN388" s="24" t="s">
        <v>59</v>
      </c>
      <c r="AO388" s="24" t="s">
        <v>60</v>
      </c>
      <c r="AP388" s="24" t="s">
        <v>61</v>
      </c>
      <c r="AQ388" s="24" t="s">
        <v>6</v>
      </c>
      <c r="AR388" s="24" t="s">
        <v>28</v>
      </c>
      <c r="AT388" s="25" t="str">
        <f>W388</f>
        <v>AÑO 2015</v>
      </c>
      <c r="AU388" s="26" t="s">
        <v>1</v>
      </c>
      <c r="AV388" s="26" t="s">
        <v>2</v>
      </c>
      <c r="AW388" s="26" t="s">
        <v>3</v>
      </c>
      <c r="AX388" s="26" t="s">
        <v>52</v>
      </c>
      <c r="AY388" s="26" t="s">
        <v>53</v>
      </c>
      <c r="AZ388" s="26" t="s">
        <v>4</v>
      </c>
      <c r="BA388" s="26" t="s">
        <v>7</v>
      </c>
      <c r="BB388" s="26" t="s">
        <v>54</v>
      </c>
      <c r="BC388" s="26" t="s">
        <v>55</v>
      </c>
      <c r="BD388" s="26" t="s">
        <v>5</v>
      </c>
      <c r="BE388" s="26" t="s">
        <v>56</v>
      </c>
      <c r="BF388" s="26" t="s">
        <v>8</v>
      </c>
      <c r="BG388" s="26" t="s">
        <v>9</v>
      </c>
      <c r="BH388" s="26" t="s">
        <v>57</v>
      </c>
      <c r="BI388" s="26" t="s">
        <v>58</v>
      </c>
      <c r="BJ388" s="26" t="s">
        <v>59</v>
      </c>
      <c r="BK388" s="26" t="s">
        <v>60</v>
      </c>
      <c r="BL388" s="26" t="s">
        <v>61</v>
      </c>
      <c r="BM388" s="26" t="s">
        <v>6</v>
      </c>
      <c r="BN388" s="26" t="s">
        <v>28</v>
      </c>
    </row>
    <row r="389" spans="1:66" x14ac:dyDescent="0.25">
      <c r="A389" s="20" t="s">
        <v>45</v>
      </c>
      <c r="B389" s="30">
        <f t="shared" ref="B389:B407" si="129">C389+D389+E389+F389+G389+K389+T389+J389+H389+I389+M389+N389+O389+P389+Q389+R389+S389+L389</f>
        <v>37</v>
      </c>
      <c r="C389" s="30">
        <v>8</v>
      </c>
      <c r="D389" s="30"/>
      <c r="E389" s="30">
        <v>2</v>
      </c>
      <c r="F389" s="30">
        <v>2</v>
      </c>
      <c r="G389" s="30"/>
      <c r="H389" s="30"/>
      <c r="I389" s="30">
        <v>1</v>
      </c>
      <c r="J389" s="30">
        <v>1</v>
      </c>
      <c r="K389" s="30">
        <v>10</v>
      </c>
      <c r="L389" s="30">
        <v>1</v>
      </c>
      <c r="M389" s="30">
        <v>1</v>
      </c>
      <c r="N389" s="30"/>
      <c r="O389" s="30">
        <v>5</v>
      </c>
      <c r="P389" s="30">
        <v>1</v>
      </c>
      <c r="Q389" s="30">
        <v>2</v>
      </c>
      <c r="R389" s="30">
        <v>3</v>
      </c>
      <c r="S389" s="30"/>
      <c r="T389" s="30"/>
      <c r="U389" s="30"/>
      <c r="X389" s="37" t="s">
        <v>45</v>
      </c>
      <c r="Y389" s="42">
        <f>SUM(Z389:AR389)</f>
        <v>418022</v>
      </c>
      <c r="Z389" s="42">
        <v>80369</v>
      </c>
      <c r="AA389" s="42">
        <v>11399</v>
      </c>
      <c r="AB389" s="42">
        <v>6464</v>
      </c>
      <c r="AC389" s="42">
        <v>10379</v>
      </c>
      <c r="AD389" s="42">
        <v>16055</v>
      </c>
      <c r="AE389" s="42">
        <v>4408</v>
      </c>
      <c r="AF389" s="42">
        <v>17570</v>
      </c>
      <c r="AG389" s="42">
        <v>18228</v>
      </c>
      <c r="AH389" s="42">
        <v>70404</v>
      </c>
      <c r="AI389" s="42">
        <v>43150</v>
      </c>
      <c r="AJ389" s="42">
        <v>8927</v>
      </c>
      <c r="AK389" s="42">
        <v>19366</v>
      </c>
      <c r="AL389" s="42">
        <v>65055</v>
      </c>
      <c r="AM389" s="42">
        <v>15725</v>
      </c>
      <c r="AN389" s="42">
        <v>6114</v>
      </c>
      <c r="AO389" s="42">
        <v>19033</v>
      </c>
      <c r="AP389" s="42">
        <v>2749</v>
      </c>
      <c r="AQ389" s="42">
        <v>1077</v>
      </c>
      <c r="AR389" s="42">
        <v>1550</v>
      </c>
      <c r="AT389" s="27" t="s">
        <v>45</v>
      </c>
      <c r="AU389" s="34">
        <f>B389*100000/Y389</f>
        <v>8.8512087880542172</v>
      </c>
      <c r="AV389" s="34">
        <f t="shared" ref="AV389:BK404" si="130">C389*100000/Z389</f>
        <v>9.9540867747514596</v>
      </c>
      <c r="AW389" s="34">
        <f t="shared" si="130"/>
        <v>0</v>
      </c>
      <c r="AX389" s="34">
        <f t="shared" si="130"/>
        <v>30.940594059405942</v>
      </c>
      <c r="AY389" s="34">
        <f t="shared" si="130"/>
        <v>19.269679159841989</v>
      </c>
      <c r="AZ389" s="34">
        <f t="shared" si="130"/>
        <v>0</v>
      </c>
      <c r="BA389" s="34">
        <f t="shared" si="130"/>
        <v>0</v>
      </c>
      <c r="BB389" s="34">
        <f t="shared" si="130"/>
        <v>5.6915196357427433</v>
      </c>
      <c r="BC389" s="34">
        <f t="shared" si="130"/>
        <v>5.4860653938994952</v>
      </c>
      <c r="BD389" s="34">
        <f t="shared" si="130"/>
        <v>14.203738423953185</v>
      </c>
      <c r="BE389" s="34">
        <f t="shared" si="130"/>
        <v>2.3174971031286211</v>
      </c>
      <c r="BF389" s="34">
        <f t="shared" si="130"/>
        <v>11.20197154699227</v>
      </c>
      <c r="BG389" s="34">
        <f t="shared" si="130"/>
        <v>0</v>
      </c>
      <c r="BH389" s="34">
        <f t="shared" si="130"/>
        <v>7.6858043194220276</v>
      </c>
      <c r="BI389" s="34">
        <f t="shared" si="130"/>
        <v>6.3593004769475359</v>
      </c>
      <c r="BJ389" s="34">
        <f t="shared" si="130"/>
        <v>32.711808963035658</v>
      </c>
      <c r="BK389" s="34">
        <f t="shared" si="130"/>
        <v>15.762097409761992</v>
      </c>
      <c r="BL389" s="34">
        <f t="shared" ref="BL389:BN404" si="131">S389*100000/AP389</f>
        <v>0</v>
      </c>
      <c r="BM389" s="34">
        <f t="shared" si="131"/>
        <v>0</v>
      </c>
      <c r="BN389" s="34">
        <f t="shared" si="131"/>
        <v>0</v>
      </c>
    </row>
    <row r="390" spans="1:66" x14ac:dyDescent="0.25">
      <c r="A390" s="20" t="s">
        <v>46</v>
      </c>
      <c r="B390" s="30">
        <f t="shared" si="129"/>
        <v>43</v>
      </c>
      <c r="C390" s="30">
        <v>8</v>
      </c>
      <c r="D390" s="30"/>
      <c r="E390" s="30">
        <v>1</v>
      </c>
      <c r="F390" s="30">
        <v>1</v>
      </c>
      <c r="G390" s="30">
        <v>1</v>
      </c>
      <c r="H390" s="30"/>
      <c r="I390" s="30">
        <v>1</v>
      </c>
      <c r="J390" s="30">
        <v>4</v>
      </c>
      <c r="K390" s="30">
        <v>11</v>
      </c>
      <c r="L390" s="30">
        <v>1</v>
      </c>
      <c r="M390" s="30"/>
      <c r="N390" s="30">
        <v>5</v>
      </c>
      <c r="O390" s="30">
        <v>4</v>
      </c>
      <c r="P390" s="30">
        <v>1</v>
      </c>
      <c r="Q390" s="30">
        <v>2</v>
      </c>
      <c r="R390" s="30">
        <v>3</v>
      </c>
      <c r="S390" s="30"/>
      <c r="T390" s="30"/>
      <c r="U390" s="30"/>
      <c r="W390" s="45"/>
      <c r="X390" s="37" t="s">
        <v>46</v>
      </c>
      <c r="Y390" s="42">
        <f t="shared" ref="Y390:Y407" si="132">SUM(Z390:AR390)</f>
        <v>1805601</v>
      </c>
      <c r="Z390" s="42">
        <v>346602</v>
      </c>
      <c r="AA390" s="42">
        <v>48874</v>
      </c>
      <c r="AB390" s="42">
        <v>29413</v>
      </c>
      <c r="AC390" s="42">
        <v>45067</v>
      </c>
      <c r="AD390" s="42">
        <v>69646</v>
      </c>
      <c r="AE390" s="42">
        <v>20347</v>
      </c>
      <c r="AF390" s="42">
        <v>75945</v>
      </c>
      <c r="AG390" s="42">
        <v>80861</v>
      </c>
      <c r="AH390" s="42">
        <v>306828</v>
      </c>
      <c r="AI390" s="42">
        <v>189650</v>
      </c>
      <c r="AJ390" s="42">
        <v>38085</v>
      </c>
      <c r="AK390" s="42">
        <v>83789</v>
      </c>
      <c r="AL390" s="42">
        <v>272945</v>
      </c>
      <c r="AM390" s="42">
        <v>66692</v>
      </c>
      <c r="AN390" s="42">
        <v>26223</v>
      </c>
      <c r="AO390" s="42">
        <v>81700</v>
      </c>
      <c r="AP390" s="42">
        <v>12131</v>
      </c>
      <c r="AQ390" s="42">
        <v>4708</v>
      </c>
      <c r="AR390" s="42">
        <v>6095</v>
      </c>
      <c r="AT390" s="27" t="s">
        <v>46</v>
      </c>
      <c r="AU390" s="34">
        <f t="shared" ref="AU390:AU408" si="133">B390*100000/Y390</f>
        <v>2.3814785215559806</v>
      </c>
      <c r="AV390" s="34">
        <f t="shared" si="130"/>
        <v>2.3081228613799114</v>
      </c>
      <c r="AW390" s="34">
        <f t="shared" si="130"/>
        <v>0</v>
      </c>
      <c r="AX390" s="34">
        <f t="shared" si="130"/>
        <v>3.399857205997348</v>
      </c>
      <c r="AY390" s="34">
        <f t="shared" si="130"/>
        <v>2.2189184991235273</v>
      </c>
      <c r="AZ390" s="34">
        <f t="shared" si="130"/>
        <v>1.4358326393475576</v>
      </c>
      <c r="BA390" s="34">
        <f t="shared" si="130"/>
        <v>0</v>
      </c>
      <c r="BB390" s="34">
        <f t="shared" si="130"/>
        <v>1.3167423793534796</v>
      </c>
      <c r="BC390" s="34">
        <f t="shared" si="130"/>
        <v>4.9467604902239648</v>
      </c>
      <c r="BD390" s="34">
        <f t="shared" si="130"/>
        <v>3.5850704629303713</v>
      </c>
      <c r="BE390" s="34">
        <f t="shared" si="130"/>
        <v>0.5272871078302136</v>
      </c>
      <c r="BF390" s="34">
        <f t="shared" si="130"/>
        <v>0</v>
      </c>
      <c r="BG390" s="34">
        <f t="shared" si="130"/>
        <v>5.9673704185513614</v>
      </c>
      <c r="BH390" s="34">
        <f t="shared" si="130"/>
        <v>1.465496711791753</v>
      </c>
      <c r="BI390" s="34">
        <f t="shared" si="130"/>
        <v>1.4994302165177233</v>
      </c>
      <c r="BJ390" s="34">
        <f t="shared" si="130"/>
        <v>7.6268924226823778</v>
      </c>
      <c r="BK390" s="34">
        <f t="shared" si="130"/>
        <v>3.6719706242350063</v>
      </c>
      <c r="BL390" s="34">
        <f t="shared" si="131"/>
        <v>0</v>
      </c>
      <c r="BM390" s="34">
        <f t="shared" si="131"/>
        <v>0</v>
      </c>
      <c r="BN390" s="34">
        <f t="shared" si="131"/>
        <v>0</v>
      </c>
    </row>
    <row r="391" spans="1:66" x14ac:dyDescent="0.25">
      <c r="A391" s="20" t="s">
        <v>47</v>
      </c>
      <c r="B391" s="30">
        <f t="shared" si="129"/>
        <v>13</v>
      </c>
      <c r="C391" s="30">
        <v>3</v>
      </c>
      <c r="D391" s="30"/>
      <c r="E391" s="30"/>
      <c r="F391" s="30">
        <v>2</v>
      </c>
      <c r="G391" s="30">
        <v>1</v>
      </c>
      <c r="H391" s="30"/>
      <c r="I391" s="30"/>
      <c r="J391" s="30">
        <v>1</v>
      </c>
      <c r="K391" s="30"/>
      <c r="L391" s="30">
        <v>2</v>
      </c>
      <c r="M391" s="30"/>
      <c r="N391" s="30"/>
      <c r="O391" s="30"/>
      <c r="P391" s="30">
        <v>1</v>
      </c>
      <c r="Q391" s="30"/>
      <c r="R391" s="30">
        <v>2</v>
      </c>
      <c r="S391" s="30">
        <v>1</v>
      </c>
      <c r="T391" s="30"/>
      <c r="U391" s="30"/>
      <c r="W391" s="45"/>
      <c r="X391" s="37" t="s">
        <v>47</v>
      </c>
      <c r="Y391" s="42">
        <f t="shared" si="132"/>
        <v>2479581</v>
      </c>
      <c r="Z391" s="42">
        <v>489109</v>
      </c>
      <c r="AA391" s="42">
        <v>66551</v>
      </c>
      <c r="AB391" s="42">
        <v>40958</v>
      </c>
      <c r="AC391" s="42">
        <v>61242</v>
      </c>
      <c r="AD391" s="42">
        <v>105492</v>
      </c>
      <c r="AE391" s="42">
        <v>28456</v>
      </c>
      <c r="AF391" s="42">
        <v>103908</v>
      </c>
      <c r="AG391" s="42">
        <v>112679</v>
      </c>
      <c r="AH391" s="42">
        <v>418263</v>
      </c>
      <c r="AI391" s="42">
        <v>268280</v>
      </c>
      <c r="AJ391" s="42">
        <v>53208</v>
      </c>
      <c r="AK391" s="42">
        <v>114368</v>
      </c>
      <c r="AL391" s="42">
        <v>354956</v>
      </c>
      <c r="AM391" s="42">
        <v>90444</v>
      </c>
      <c r="AN391" s="42">
        <v>34764</v>
      </c>
      <c r="AO391" s="42">
        <v>107573</v>
      </c>
      <c r="AP391" s="42">
        <v>16284</v>
      </c>
      <c r="AQ391" s="42">
        <v>6362</v>
      </c>
      <c r="AR391" s="42">
        <v>6684</v>
      </c>
      <c r="AT391" s="27" t="s">
        <v>47</v>
      </c>
      <c r="AU391" s="34">
        <f t="shared" si="133"/>
        <v>0.52428212669801877</v>
      </c>
      <c r="AV391" s="34">
        <f t="shared" si="130"/>
        <v>0.61336021214085201</v>
      </c>
      <c r="AW391" s="34">
        <f t="shared" si="130"/>
        <v>0</v>
      </c>
      <c r="AX391" s="34">
        <f t="shared" si="130"/>
        <v>0</v>
      </c>
      <c r="AY391" s="34">
        <f t="shared" si="130"/>
        <v>3.2657326671238693</v>
      </c>
      <c r="AZ391" s="34">
        <f t="shared" si="130"/>
        <v>0.94793918022219692</v>
      </c>
      <c r="BA391" s="34">
        <f t="shared" si="130"/>
        <v>0</v>
      </c>
      <c r="BB391" s="34">
        <f t="shared" si="130"/>
        <v>0</v>
      </c>
      <c r="BC391" s="34">
        <f t="shared" si="130"/>
        <v>0.88747681466821682</v>
      </c>
      <c r="BD391" s="34">
        <f t="shared" si="130"/>
        <v>0</v>
      </c>
      <c r="BE391" s="34">
        <f t="shared" si="130"/>
        <v>0.74548978678992095</v>
      </c>
      <c r="BF391" s="34">
        <f t="shared" si="130"/>
        <v>0</v>
      </c>
      <c r="BG391" s="34">
        <f t="shared" si="130"/>
        <v>0</v>
      </c>
      <c r="BH391" s="34">
        <f t="shared" si="130"/>
        <v>0</v>
      </c>
      <c r="BI391" s="34">
        <f t="shared" si="130"/>
        <v>1.1056565388527708</v>
      </c>
      <c r="BJ391" s="34">
        <f t="shared" si="130"/>
        <v>0</v>
      </c>
      <c r="BK391" s="34">
        <f t="shared" si="130"/>
        <v>1.8592025880100025</v>
      </c>
      <c r="BL391" s="34">
        <f t="shared" si="131"/>
        <v>6.1409972979611887</v>
      </c>
      <c r="BM391" s="34">
        <f t="shared" si="131"/>
        <v>0</v>
      </c>
      <c r="BN391" s="34">
        <f t="shared" si="131"/>
        <v>0</v>
      </c>
    </row>
    <row r="392" spans="1:66" x14ac:dyDescent="0.25">
      <c r="A392" s="20" t="s">
        <v>10</v>
      </c>
      <c r="B392" s="30">
        <f t="shared" si="129"/>
        <v>11</v>
      </c>
      <c r="C392" s="30"/>
      <c r="D392" s="30">
        <v>1</v>
      </c>
      <c r="E392" s="30"/>
      <c r="F392" s="30"/>
      <c r="G392" s="30">
        <v>1</v>
      </c>
      <c r="H392" s="30"/>
      <c r="I392" s="30"/>
      <c r="J392" s="30"/>
      <c r="K392" s="30">
        <v>3</v>
      </c>
      <c r="L392" s="30">
        <v>3</v>
      </c>
      <c r="M392" s="30">
        <v>1</v>
      </c>
      <c r="N392" s="30"/>
      <c r="O392" s="30">
        <v>1</v>
      </c>
      <c r="P392" s="30"/>
      <c r="Q392" s="30">
        <v>1</v>
      </c>
      <c r="R392" s="30"/>
      <c r="S392" s="30"/>
      <c r="T392" s="30"/>
      <c r="U392" s="30"/>
      <c r="W392" s="45"/>
      <c r="X392" s="37" t="s">
        <v>10</v>
      </c>
      <c r="Y392" s="42">
        <f t="shared" si="132"/>
        <v>2325139</v>
      </c>
      <c r="Z392" s="42">
        <v>458747</v>
      </c>
      <c r="AA392" s="42">
        <v>61980</v>
      </c>
      <c r="AB392" s="42">
        <v>38454</v>
      </c>
      <c r="AC392" s="42">
        <v>56823</v>
      </c>
      <c r="AD392" s="42">
        <v>109025</v>
      </c>
      <c r="AE392" s="42">
        <v>26371</v>
      </c>
      <c r="AF392" s="42">
        <v>102147</v>
      </c>
      <c r="AG392" s="42">
        <v>106115</v>
      </c>
      <c r="AH392" s="42">
        <v>383104</v>
      </c>
      <c r="AI392" s="42">
        <v>250809</v>
      </c>
      <c r="AJ392" s="42">
        <v>53223</v>
      </c>
      <c r="AK392" s="42">
        <v>108548</v>
      </c>
      <c r="AL392" s="42">
        <v>325121</v>
      </c>
      <c r="AM392" s="42">
        <v>84955</v>
      </c>
      <c r="AN392" s="42">
        <v>33067</v>
      </c>
      <c r="AO392" s="42">
        <v>99613</v>
      </c>
      <c r="AP392" s="42">
        <v>15333</v>
      </c>
      <c r="AQ392" s="42">
        <v>5695</v>
      </c>
      <c r="AR392" s="42">
        <v>6009</v>
      </c>
      <c r="AT392" s="28" t="s">
        <v>10</v>
      </c>
      <c r="AU392" s="34">
        <f t="shared" si="133"/>
        <v>0.47308999590992196</v>
      </c>
      <c r="AV392" s="34">
        <f t="shared" si="130"/>
        <v>0</v>
      </c>
      <c r="AW392" s="34">
        <f t="shared" si="130"/>
        <v>1.6134236850596966</v>
      </c>
      <c r="AX392" s="34">
        <f t="shared" si="130"/>
        <v>0</v>
      </c>
      <c r="AY392" s="34">
        <f t="shared" si="130"/>
        <v>0</v>
      </c>
      <c r="AZ392" s="34">
        <f t="shared" si="130"/>
        <v>0.91722082091263468</v>
      </c>
      <c r="BA392" s="34">
        <f t="shared" si="130"/>
        <v>0</v>
      </c>
      <c r="BB392" s="34">
        <f t="shared" si="130"/>
        <v>0</v>
      </c>
      <c r="BC392" s="34">
        <f t="shared" si="130"/>
        <v>0</v>
      </c>
      <c r="BD392" s="34">
        <f t="shared" si="130"/>
        <v>0.78307718008686933</v>
      </c>
      <c r="BE392" s="34">
        <f t="shared" si="130"/>
        <v>1.1961293255026733</v>
      </c>
      <c r="BF392" s="34">
        <f t="shared" si="130"/>
        <v>1.8788869473723766</v>
      </c>
      <c r="BG392" s="34">
        <f t="shared" si="130"/>
        <v>0</v>
      </c>
      <c r="BH392" s="34">
        <f t="shared" si="130"/>
        <v>0.30757779411357616</v>
      </c>
      <c r="BI392" s="34">
        <f t="shared" si="130"/>
        <v>0</v>
      </c>
      <c r="BJ392" s="34">
        <f t="shared" si="130"/>
        <v>3.0241630628723501</v>
      </c>
      <c r="BK392" s="34">
        <f t="shared" si="130"/>
        <v>0</v>
      </c>
      <c r="BL392" s="34">
        <f t="shared" si="131"/>
        <v>0</v>
      </c>
      <c r="BM392" s="34">
        <f t="shared" si="131"/>
        <v>0</v>
      </c>
      <c r="BN392" s="34">
        <f t="shared" si="131"/>
        <v>0</v>
      </c>
    </row>
    <row r="393" spans="1:66" x14ac:dyDescent="0.25">
      <c r="A393" s="20" t="s">
        <v>11</v>
      </c>
      <c r="B393" s="30">
        <f t="shared" si="129"/>
        <v>6</v>
      </c>
      <c r="C393" s="30"/>
      <c r="D393" s="30"/>
      <c r="E393" s="30">
        <v>1</v>
      </c>
      <c r="F393" s="30">
        <v>1</v>
      </c>
      <c r="G393" s="30">
        <v>1</v>
      </c>
      <c r="H393" s="30"/>
      <c r="I393" s="30"/>
      <c r="J393" s="30"/>
      <c r="K393" s="30">
        <v>1</v>
      </c>
      <c r="L393" s="30"/>
      <c r="M393" s="30"/>
      <c r="N393" s="30">
        <v>1</v>
      </c>
      <c r="O393" s="30"/>
      <c r="P393" s="30"/>
      <c r="Q393" s="30"/>
      <c r="R393" s="30">
        <v>1</v>
      </c>
      <c r="S393" s="30"/>
      <c r="T393" s="30"/>
      <c r="U393" s="30"/>
      <c r="W393" s="45"/>
      <c r="X393" s="37" t="s">
        <v>11</v>
      </c>
      <c r="Y393" s="42">
        <f t="shared" si="132"/>
        <v>2168065</v>
      </c>
      <c r="Z393" s="42">
        <v>436807</v>
      </c>
      <c r="AA393" s="42">
        <v>58303</v>
      </c>
      <c r="AB393" s="42">
        <v>36980</v>
      </c>
      <c r="AC393" s="42">
        <v>52563</v>
      </c>
      <c r="AD393" s="42">
        <v>105640</v>
      </c>
      <c r="AE393" s="42">
        <v>23626</v>
      </c>
      <c r="AF393" s="42">
        <v>100928</v>
      </c>
      <c r="AG393" s="42">
        <v>103836</v>
      </c>
      <c r="AH393" s="42">
        <v>344819</v>
      </c>
      <c r="AI393" s="42">
        <v>231198</v>
      </c>
      <c r="AJ393" s="42">
        <v>55034</v>
      </c>
      <c r="AK393" s="42">
        <v>104421</v>
      </c>
      <c r="AL393" s="42">
        <v>289756</v>
      </c>
      <c r="AM393" s="42">
        <v>78712</v>
      </c>
      <c r="AN393" s="42">
        <v>30836</v>
      </c>
      <c r="AO393" s="42">
        <v>89496</v>
      </c>
      <c r="AP393" s="42">
        <v>14252</v>
      </c>
      <c r="AQ393" s="42">
        <v>5212</v>
      </c>
      <c r="AR393" s="42">
        <v>5646</v>
      </c>
      <c r="AT393" s="27" t="s">
        <v>11</v>
      </c>
      <c r="AU393" s="34">
        <f t="shared" si="133"/>
        <v>0.27674447029955285</v>
      </c>
      <c r="AV393" s="34">
        <f t="shared" si="130"/>
        <v>0</v>
      </c>
      <c r="AW393" s="34">
        <f t="shared" si="130"/>
        <v>0</v>
      </c>
      <c r="AX393" s="34">
        <f t="shared" si="130"/>
        <v>2.7041644131963225</v>
      </c>
      <c r="AY393" s="34">
        <f t="shared" si="130"/>
        <v>1.9024789300458498</v>
      </c>
      <c r="AZ393" s="34">
        <f t="shared" si="130"/>
        <v>0.94661113214691406</v>
      </c>
      <c r="BA393" s="34">
        <f t="shared" si="130"/>
        <v>0</v>
      </c>
      <c r="BB393" s="34">
        <f t="shared" si="130"/>
        <v>0</v>
      </c>
      <c r="BC393" s="34">
        <f t="shared" si="130"/>
        <v>0</v>
      </c>
      <c r="BD393" s="34">
        <f t="shared" si="130"/>
        <v>0.29000722117980737</v>
      </c>
      <c r="BE393" s="34">
        <f t="shared" si="130"/>
        <v>0</v>
      </c>
      <c r="BF393" s="34">
        <f t="shared" si="130"/>
        <v>0</v>
      </c>
      <c r="BG393" s="34">
        <f t="shared" si="130"/>
        <v>0.95766177301500655</v>
      </c>
      <c r="BH393" s="34">
        <f t="shared" si="130"/>
        <v>0</v>
      </c>
      <c r="BI393" s="34">
        <f t="shared" si="130"/>
        <v>0</v>
      </c>
      <c r="BJ393" s="34">
        <f t="shared" si="130"/>
        <v>0</v>
      </c>
      <c r="BK393" s="34">
        <f t="shared" si="130"/>
        <v>1.1173683740055422</v>
      </c>
      <c r="BL393" s="34">
        <f t="shared" si="131"/>
        <v>0</v>
      </c>
      <c r="BM393" s="34">
        <f t="shared" si="131"/>
        <v>0</v>
      </c>
      <c r="BN393" s="34">
        <f t="shared" si="131"/>
        <v>0</v>
      </c>
    </row>
    <row r="394" spans="1:66" x14ac:dyDescent="0.25">
      <c r="A394" s="20" t="s">
        <v>12</v>
      </c>
      <c r="B394" s="30">
        <f t="shared" si="129"/>
        <v>8</v>
      </c>
      <c r="C394" s="30">
        <v>1</v>
      </c>
      <c r="D394" s="30"/>
      <c r="E394" s="30"/>
      <c r="F394" s="30"/>
      <c r="G394" s="30"/>
      <c r="H394" s="30"/>
      <c r="I394" s="30">
        <v>1</v>
      </c>
      <c r="J394" s="30"/>
      <c r="K394" s="30"/>
      <c r="L394" s="30">
        <v>1</v>
      </c>
      <c r="M394" s="30"/>
      <c r="N394" s="30">
        <v>1</v>
      </c>
      <c r="O394" s="30">
        <v>3</v>
      </c>
      <c r="P394" s="30"/>
      <c r="Q394" s="30">
        <v>1</v>
      </c>
      <c r="R394" s="30"/>
      <c r="S394" s="30"/>
      <c r="T394" s="30"/>
      <c r="U394" s="30"/>
      <c r="W394" s="45"/>
      <c r="X394" s="37" t="s">
        <v>12</v>
      </c>
      <c r="Y394" s="42">
        <f t="shared" si="132"/>
        <v>2297066</v>
      </c>
      <c r="Z394" s="42">
        <v>471330</v>
      </c>
      <c r="AA394" s="42">
        <v>60797</v>
      </c>
      <c r="AB394" s="42">
        <v>40462</v>
      </c>
      <c r="AC394" s="42">
        <v>58047</v>
      </c>
      <c r="AD394" s="42">
        <v>114902</v>
      </c>
      <c r="AE394" s="42">
        <v>24784</v>
      </c>
      <c r="AF394" s="42">
        <v>110119</v>
      </c>
      <c r="AG394" s="42">
        <v>111777</v>
      </c>
      <c r="AH394" s="42">
        <v>351210</v>
      </c>
      <c r="AI394" s="42">
        <v>242064</v>
      </c>
      <c r="AJ394" s="42">
        <v>62459</v>
      </c>
      <c r="AK394" s="42">
        <v>117294</v>
      </c>
      <c r="AL394" s="42">
        <v>307246</v>
      </c>
      <c r="AM394" s="42">
        <v>81297</v>
      </c>
      <c r="AN394" s="42">
        <v>30284</v>
      </c>
      <c r="AO394" s="42">
        <v>87176</v>
      </c>
      <c r="AP394" s="42">
        <v>14333</v>
      </c>
      <c r="AQ394" s="42">
        <v>5553</v>
      </c>
      <c r="AR394" s="42">
        <v>5932</v>
      </c>
      <c r="AT394" s="27" t="s">
        <v>12</v>
      </c>
      <c r="AU394" s="34">
        <f t="shared" si="133"/>
        <v>0.34827035879683038</v>
      </c>
      <c r="AV394" s="34">
        <f t="shared" si="130"/>
        <v>0.2121655740139605</v>
      </c>
      <c r="AW394" s="34">
        <f t="shared" si="130"/>
        <v>0</v>
      </c>
      <c r="AX394" s="34">
        <f t="shared" si="130"/>
        <v>0</v>
      </c>
      <c r="AY394" s="34">
        <f t="shared" si="130"/>
        <v>0</v>
      </c>
      <c r="AZ394" s="34">
        <f t="shared" si="130"/>
        <v>0</v>
      </c>
      <c r="BA394" s="34">
        <f t="shared" si="130"/>
        <v>0</v>
      </c>
      <c r="BB394" s="34">
        <f t="shared" si="130"/>
        <v>0.908108500803676</v>
      </c>
      <c r="BC394" s="34">
        <f t="shared" si="130"/>
        <v>0</v>
      </c>
      <c r="BD394" s="34">
        <f t="shared" si="130"/>
        <v>0</v>
      </c>
      <c r="BE394" s="34">
        <f t="shared" si="130"/>
        <v>0.41311388723643333</v>
      </c>
      <c r="BF394" s="34">
        <f t="shared" si="130"/>
        <v>0</v>
      </c>
      <c r="BG394" s="34">
        <f t="shared" si="130"/>
        <v>0.85255852814295696</v>
      </c>
      <c r="BH394" s="34">
        <f t="shared" si="130"/>
        <v>0.9764162918313013</v>
      </c>
      <c r="BI394" s="34">
        <f t="shared" si="130"/>
        <v>0</v>
      </c>
      <c r="BJ394" s="34">
        <f t="shared" si="130"/>
        <v>3.3020737022850351</v>
      </c>
      <c r="BK394" s="34">
        <f t="shared" si="130"/>
        <v>0</v>
      </c>
      <c r="BL394" s="34">
        <f t="shared" si="131"/>
        <v>0</v>
      </c>
      <c r="BM394" s="34">
        <f t="shared" si="131"/>
        <v>0</v>
      </c>
      <c r="BN394" s="34">
        <f t="shared" si="131"/>
        <v>0</v>
      </c>
    </row>
    <row r="395" spans="1:66" x14ac:dyDescent="0.25">
      <c r="A395" s="20" t="s">
        <v>13</v>
      </c>
      <c r="B395" s="30">
        <f t="shared" si="129"/>
        <v>1</v>
      </c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>
        <v>1</v>
      </c>
      <c r="Q395" s="30"/>
      <c r="R395" s="30"/>
      <c r="S395" s="30"/>
      <c r="T395" s="30"/>
      <c r="U395" s="30"/>
      <c r="W395" s="45"/>
      <c r="X395" s="37" t="s">
        <v>13</v>
      </c>
      <c r="Y395" s="42">
        <f t="shared" si="132"/>
        <v>2598740</v>
      </c>
      <c r="Z395" s="42">
        <v>510720</v>
      </c>
      <c r="AA395" s="42">
        <v>70527</v>
      </c>
      <c r="AB395" s="42">
        <v>48771</v>
      </c>
      <c r="AC395" s="42">
        <v>72947</v>
      </c>
      <c r="AD395" s="42">
        <v>135356</v>
      </c>
      <c r="AE395" s="42">
        <v>29142</v>
      </c>
      <c r="AF395" s="42">
        <v>124379</v>
      </c>
      <c r="AG395" s="42">
        <v>122010</v>
      </c>
      <c r="AH395" s="42">
        <v>397418</v>
      </c>
      <c r="AI395" s="42">
        <v>268657</v>
      </c>
      <c r="AJ395" s="42">
        <v>66643</v>
      </c>
      <c r="AK395" s="42">
        <v>136368</v>
      </c>
      <c r="AL395" s="42">
        <v>365699</v>
      </c>
      <c r="AM395" s="42">
        <v>87794</v>
      </c>
      <c r="AN395" s="42">
        <v>32832</v>
      </c>
      <c r="AO395" s="42">
        <v>101590</v>
      </c>
      <c r="AP395" s="42">
        <v>16128</v>
      </c>
      <c r="AQ395" s="42">
        <v>5863</v>
      </c>
      <c r="AR395" s="42">
        <v>5896</v>
      </c>
      <c r="AT395" s="27" t="s">
        <v>13</v>
      </c>
      <c r="AU395" s="34">
        <f t="shared" si="133"/>
        <v>3.8480186551944406E-2</v>
      </c>
      <c r="AV395" s="34">
        <f t="shared" si="130"/>
        <v>0</v>
      </c>
      <c r="AW395" s="34">
        <f t="shared" si="130"/>
        <v>0</v>
      </c>
      <c r="AX395" s="34">
        <f t="shared" si="130"/>
        <v>0</v>
      </c>
      <c r="AY395" s="34">
        <f t="shared" si="130"/>
        <v>0</v>
      </c>
      <c r="AZ395" s="34">
        <f t="shared" si="130"/>
        <v>0</v>
      </c>
      <c r="BA395" s="34">
        <f t="shared" si="130"/>
        <v>0</v>
      </c>
      <c r="BB395" s="34">
        <f t="shared" si="130"/>
        <v>0</v>
      </c>
      <c r="BC395" s="34">
        <f t="shared" si="130"/>
        <v>0</v>
      </c>
      <c r="BD395" s="34">
        <f t="shared" si="130"/>
        <v>0</v>
      </c>
      <c r="BE395" s="34">
        <f t="shared" si="130"/>
        <v>0</v>
      </c>
      <c r="BF395" s="34">
        <f t="shared" si="130"/>
        <v>0</v>
      </c>
      <c r="BG395" s="34">
        <f t="shared" si="130"/>
        <v>0</v>
      </c>
      <c r="BH395" s="34">
        <f t="shared" si="130"/>
        <v>0</v>
      </c>
      <c r="BI395" s="34">
        <f t="shared" si="130"/>
        <v>1.139030002050254</v>
      </c>
      <c r="BJ395" s="34">
        <f t="shared" si="130"/>
        <v>0</v>
      </c>
      <c r="BK395" s="34">
        <f t="shared" si="130"/>
        <v>0</v>
      </c>
      <c r="BL395" s="34">
        <f t="shared" si="131"/>
        <v>0</v>
      </c>
      <c r="BM395" s="34">
        <f t="shared" si="131"/>
        <v>0</v>
      </c>
      <c r="BN395" s="34">
        <f t="shared" si="131"/>
        <v>0</v>
      </c>
    </row>
    <row r="396" spans="1:66" x14ac:dyDescent="0.25">
      <c r="A396" s="20" t="s">
        <v>14</v>
      </c>
      <c r="B396" s="30">
        <f t="shared" si="129"/>
        <v>3</v>
      </c>
      <c r="C396" s="30">
        <v>1</v>
      </c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>
        <v>1</v>
      </c>
      <c r="P396" s="30"/>
      <c r="Q396" s="30"/>
      <c r="R396" s="30">
        <v>1</v>
      </c>
      <c r="S396" s="30"/>
      <c r="T396" s="30"/>
      <c r="U396" s="30"/>
      <c r="W396" s="45"/>
      <c r="X396" s="37" t="s">
        <v>14</v>
      </c>
      <c r="Y396" s="42">
        <f t="shared" si="132"/>
        <v>3183272</v>
      </c>
      <c r="Z396" s="42">
        <v>596997</v>
      </c>
      <c r="AA396" s="42">
        <v>85443</v>
      </c>
      <c r="AB396" s="42">
        <v>63449</v>
      </c>
      <c r="AC396" s="42">
        <v>91703</v>
      </c>
      <c r="AD396" s="42">
        <v>159681</v>
      </c>
      <c r="AE396" s="42">
        <v>38294</v>
      </c>
      <c r="AF396" s="42">
        <v>148248</v>
      </c>
      <c r="AG396" s="42">
        <v>143621</v>
      </c>
      <c r="AH396" s="42">
        <v>500650</v>
      </c>
      <c r="AI396" s="42">
        <v>331310</v>
      </c>
      <c r="AJ396" s="42">
        <v>71076</v>
      </c>
      <c r="AK396" s="42">
        <v>175457</v>
      </c>
      <c r="AL396" s="42">
        <v>464991</v>
      </c>
      <c r="AM396" s="42">
        <v>108016</v>
      </c>
      <c r="AN396" s="42">
        <v>40962</v>
      </c>
      <c r="AO396" s="42">
        <v>130693</v>
      </c>
      <c r="AP396" s="42">
        <v>20144</v>
      </c>
      <c r="AQ396" s="42">
        <v>6318</v>
      </c>
      <c r="AR396" s="42">
        <v>6219</v>
      </c>
      <c r="AT396" s="27" t="s">
        <v>14</v>
      </c>
      <c r="AU396" s="34">
        <f t="shared" si="133"/>
        <v>9.4242653471019761E-2</v>
      </c>
      <c r="AV396" s="34">
        <f t="shared" si="130"/>
        <v>0.16750502933850589</v>
      </c>
      <c r="AW396" s="34">
        <f t="shared" si="130"/>
        <v>0</v>
      </c>
      <c r="AX396" s="34">
        <f t="shared" si="130"/>
        <v>0</v>
      </c>
      <c r="AY396" s="34">
        <f t="shared" si="130"/>
        <v>0</v>
      </c>
      <c r="AZ396" s="34">
        <f t="shared" si="130"/>
        <v>0</v>
      </c>
      <c r="BA396" s="34">
        <f t="shared" si="130"/>
        <v>0</v>
      </c>
      <c r="BB396" s="34">
        <f t="shared" si="130"/>
        <v>0</v>
      </c>
      <c r="BC396" s="34">
        <f t="shared" si="130"/>
        <v>0</v>
      </c>
      <c r="BD396" s="34">
        <f t="shared" si="130"/>
        <v>0</v>
      </c>
      <c r="BE396" s="34">
        <f t="shared" si="130"/>
        <v>0</v>
      </c>
      <c r="BF396" s="34">
        <f t="shared" si="130"/>
        <v>0</v>
      </c>
      <c r="BG396" s="34">
        <f t="shared" si="130"/>
        <v>0</v>
      </c>
      <c r="BH396" s="34">
        <f t="shared" si="130"/>
        <v>0.21505792585232833</v>
      </c>
      <c r="BI396" s="34">
        <f t="shared" si="130"/>
        <v>0</v>
      </c>
      <c r="BJ396" s="34">
        <f t="shared" si="130"/>
        <v>0</v>
      </c>
      <c r="BK396" s="34">
        <f t="shared" si="130"/>
        <v>0.7651519209138975</v>
      </c>
      <c r="BL396" s="34">
        <f t="shared" si="131"/>
        <v>0</v>
      </c>
      <c r="BM396" s="34">
        <f t="shared" si="131"/>
        <v>0</v>
      </c>
      <c r="BN396" s="34">
        <f t="shared" si="131"/>
        <v>0</v>
      </c>
    </row>
    <row r="397" spans="1:66" x14ac:dyDescent="0.25">
      <c r="A397" s="20" t="s">
        <v>15</v>
      </c>
      <c r="B397" s="30">
        <f t="shared" si="129"/>
        <v>2</v>
      </c>
      <c r="C397" s="30"/>
      <c r="D397" s="30"/>
      <c r="E397" s="30"/>
      <c r="F397" s="30">
        <v>1</v>
      </c>
      <c r="G397" s="30"/>
      <c r="H397" s="30"/>
      <c r="I397" s="30"/>
      <c r="J397" s="30"/>
      <c r="K397" s="30">
        <v>1</v>
      </c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W397" s="45"/>
      <c r="X397" s="37" t="s">
        <v>15</v>
      </c>
      <c r="Y397" s="42">
        <f t="shared" si="132"/>
        <v>3898623</v>
      </c>
      <c r="Z397" s="42">
        <v>698549</v>
      </c>
      <c r="AA397" s="42">
        <v>106449</v>
      </c>
      <c r="AB397" s="42">
        <v>82221</v>
      </c>
      <c r="AC397" s="42">
        <v>105211</v>
      </c>
      <c r="AD397" s="42">
        <v>186197</v>
      </c>
      <c r="AE397" s="42">
        <v>49038</v>
      </c>
      <c r="AF397" s="42">
        <v>179973</v>
      </c>
      <c r="AG397" s="42">
        <v>168849</v>
      </c>
      <c r="AH397" s="42">
        <v>638035</v>
      </c>
      <c r="AI397" s="42">
        <v>419933</v>
      </c>
      <c r="AJ397" s="42">
        <v>78839</v>
      </c>
      <c r="AK397" s="42">
        <v>221740</v>
      </c>
      <c r="AL397" s="42">
        <v>572023</v>
      </c>
      <c r="AM397" s="42">
        <v>129873</v>
      </c>
      <c r="AN397" s="42">
        <v>51919</v>
      </c>
      <c r="AO397" s="42">
        <v>170872</v>
      </c>
      <c r="AP397" s="42">
        <v>25928</v>
      </c>
      <c r="AQ397" s="42">
        <v>6702</v>
      </c>
      <c r="AR397" s="42">
        <v>6272</v>
      </c>
      <c r="AT397" s="27" t="s">
        <v>15</v>
      </c>
      <c r="AU397" s="34">
        <f t="shared" si="133"/>
        <v>5.130016418617548E-2</v>
      </c>
      <c r="AV397" s="34">
        <f t="shared" si="130"/>
        <v>0</v>
      </c>
      <c r="AW397" s="34">
        <f t="shared" si="130"/>
        <v>0</v>
      </c>
      <c r="AX397" s="34">
        <f t="shared" si="130"/>
        <v>0</v>
      </c>
      <c r="AY397" s="34">
        <f t="shared" si="130"/>
        <v>0.95047095835986728</v>
      </c>
      <c r="AZ397" s="34">
        <f t="shared" si="130"/>
        <v>0</v>
      </c>
      <c r="BA397" s="34">
        <f t="shared" si="130"/>
        <v>0</v>
      </c>
      <c r="BB397" s="34">
        <f t="shared" si="130"/>
        <v>0</v>
      </c>
      <c r="BC397" s="34">
        <f t="shared" si="130"/>
        <v>0</v>
      </c>
      <c r="BD397" s="34">
        <f t="shared" si="130"/>
        <v>0.15673121380488531</v>
      </c>
      <c r="BE397" s="34">
        <f t="shared" si="130"/>
        <v>0</v>
      </c>
      <c r="BF397" s="34">
        <f t="shared" si="130"/>
        <v>0</v>
      </c>
      <c r="BG397" s="34">
        <f t="shared" si="130"/>
        <v>0</v>
      </c>
      <c r="BH397" s="34">
        <f t="shared" si="130"/>
        <v>0</v>
      </c>
      <c r="BI397" s="34">
        <f t="shared" si="130"/>
        <v>0</v>
      </c>
      <c r="BJ397" s="34">
        <f t="shared" si="130"/>
        <v>0</v>
      </c>
      <c r="BK397" s="34">
        <f t="shared" si="130"/>
        <v>0</v>
      </c>
      <c r="BL397" s="34">
        <f t="shared" si="131"/>
        <v>0</v>
      </c>
      <c r="BM397" s="34">
        <f t="shared" si="131"/>
        <v>0</v>
      </c>
      <c r="BN397" s="34">
        <f t="shared" si="131"/>
        <v>0</v>
      </c>
    </row>
    <row r="398" spans="1:66" x14ac:dyDescent="0.25">
      <c r="A398" s="20" t="s">
        <v>16</v>
      </c>
      <c r="B398" s="30">
        <f t="shared" si="129"/>
        <v>4</v>
      </c>
      <c r="C398" s="30">
        <v>1</v>
      </c>
      <c r="D398" s="30"/>
      <c r="E398" s="30"/>
      <c r="F398" s="30"/>
      <c r="G398" s="30"/>
      <c r="H398" s="30"/>
      <c r="I398" s="30">
        <v>1</v>
      </c>
      <c r="J398" s="30"/>
      <c r="K398" s="30"/>
      <c r="L398" s="30">
        <v>1</v>
      </c>
      <c r="M398" s="30"/>
      <c r="N398" s="30"/>
      <c r="O398" s="30">
        <v>1</v>
      </c>
      <c r="P398" s="30"/>
      <c r="Q398" s="30"/>
      <c r="R398" s="30"/>
      <c r="S398" s="30"/>
      <c r="T398" s="30"/>
      <c r="U398" s="30"/>
      <c r="W398" s="45"/>
      <c r="X398" s="37" t="s">
        <v>16</v>
      </c>
      <c r="Y398" s="42">
        <f t="shared" si="132"/>
        <v>3906459</v>
      </c>
      <c r="Z398" s="42">
        <v>689192</v>
      </c>
      <c r="AA398" s="42">
        <v>107550</v>
      </c>
      <c r="AB398" s="42">
        <v>84449</v>
      </c>
      <c r="AC398" s="42">
        <v>102379</v>
      </c>
      <c r="AD398" s="42">
        <v>198361</v>
      </c>
      <c r="AE398" s="42">
        <v>48156</v>
      </c>
      <c r="AF398" s="42">
        <v>186438</v>
      </c>
      <c r="AG398" s="42">
        <v>165515</v>
      </c>
      <c r="AH398" s="42">
        <v>639698</v>
      </c>
      <c r="AI398" s="42">
        <v>416719</v>
      </c>
      <c r="AJ398" s="42">
        <v>81700</v>
      </c>
      <c r="AK398" s="42">
        <v>219442</v>
      </c>
      <c r="AL398" s="42">
        <v>572972</v>
      </c>
      <c r="AM398" s="42">
        <v>124877</v>
      </c>
      <c r="AN398" s="42">
        <v>52888</v>
      </c>
      <c r="AO398" s="42">
        <v>178081</v>
      </c>
      <c r="AP398" s="42">
        <v>25748</v>
      </c>
      <c r="AQ398" s="42">
        <v>6452</v>
      </c>
      <c r="AR398" s="42">
        <v>5842</v>
      </c>
      <c r="AT398" s="27" t="s">
        <v>16</v>
      </c>
      <c r="AU398" s="34">
        <f t="shared" si="133"/>
        <v>0.10239452148352254</v>
      </c>
      <c r="AV398" s="34">
        <f t="shared" si="130"/>
        <v>0.14509744744570455</v>
      </c>
      <c r="AW398" s="34">
        <f t="shared" si="130"/>
        <v>0</v>
      </c>
      <c r="AX398" s="34">
        <f t="shared" si="130"/>
        <v>0</v>
      </c>
      <c r="AY398" s="34">
        <f t="shared" si="130"/>
        <v>0</v>
      </c>
      <c r="AZ398" s="34">
        <f t="shared" si="130"/>
        <v>0</v>
      </c>
      <c r="BA398" s="34">
        <f t="shared" si="130"/>
        <v>0</v>
      </c>
      <c r="BB398" s="34">
        <f t="shared" si="130"/>
        <v>0.53637134060652869</v>
      </c>
      <c r="BC398" s="34">
        <f t="shared" si="130"/>
        <v>0</v>
      </c>
      <c r="BD398" s="34">
        <f t="shared" si="130"/>
        <v>0</v>
      </c>
      <c r="BE398" s="34">
        <f t="shared" si="130"/>
        <v>0.23996985978561092</v>
      </c>
      <c r="BF398" s="34">
        <f t="shared" si="130"/>
        <v>0</v>
      </c>
      <c r="BG398" s="34">
        <f t="shared" si="130"/>
        <v>0</v>
      </c>
      <c r="BH398" s="34">
        <f t="shared" si="130"/>
        <v>0.17452859825611025</v>
      </c>
      <c r="BI398" s="34">
        <f t="shared" si="130"/>
        <v>0</v>
      </c>
      <c r="BJ398" s="34">
        <f t="shared" si="130"/>
        <v>0</v>
      </c>
      <c r="BK398" s="34">
        <f t="shared" si="130"/>
        <v>0</v>
      </c>
      <c r="BL398" s="34">
        <f t="shared" si="131"/>
        <v>0</v>
      </c>
      <c r="BM398" s="34">
        <f t="shared" si="131"/>
        <v>0</v>
      </c>
      <c r="BN398" s="34">
        <f t="shared" si="131"/>
        <v>0</v>
      </c>
    </row>
    <row r="399" spans="1:66" x14ac:dyDescent="0.25">
      <c r="A399" s="20" t="s">
        <v>17</v>
      </c>
      <c r="B399" s="30">
        <f t="shared" si="129"/>
        <v>3</v>
      </c>
      <c r="C399" s="30">
        <v>2</v>
      </c>
      <c r="D399" s="30"/>
      <c r="E399" s="30"/>
      <c r="F399" s="30"/>
      <c r="G399" s="30"/>
      <c r="H399" s="30">
        <v>1</v>
      </c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W399" s="45"/>
      <c r="X399" s="37" t="s">
        <v>17</v>
      </c>
      <c r="Y399" s="42">
        <f t="shared" si="132"/>
        <v>3701281</v>
      </c>
      <c r="Z399" s="42">
        <v>671643</v>
      </c>
      <c r="AA399" s="42">
        <v>103317</v>
      </c>
      <c r="AB399" s="42">
        <v>81234</v>
      </c>
      <c r="AC399" s="42">
        <v>91266</v>
      </c>
      <c r="AD399" s="42">
        <v>187524</v>
      </c>
      <c r="AE399" s="42">
        <v>46556</v>
      </c>
      <c r="AF399" s="42">
        <v>192623</v>
      </c>
      <c r="AG399" s="42">
        <v>161735</v>
      </c>
      <c r="AH399" s="42">
        <v>579268</v>
      </c>
      <c r="AI399" s="42">
        <v>394392</v>
      </c>
      <c r="AJ399" s="42">
        <v>85274</v>
      </c>
      <c r="AK399" s="42">
        <v>210829</v>
      </c>
      <c r="AL399" s="42">
        <v>520010</v>
      </c>
      <c r="AM399" s="42">
        <v>116859</v>
      </c>
      <c r="AN399" s="42">
        <v>50665</v>
      </c>
      <c r="AO399" s="42">
        <v>171722</v>
      </c>
      <c r="AP399" s="42">
        <v>24424</v>
      </c>
      <c r="AQ399" s="42">
        <v>6047</v>
      </c>
      <c r="AR399" s="42">
        <v>5893</v>
      </c>
      <c r="AT399" s="27" t="s">
        <v>17</v>
      </c>
      <c r="AU399" s="34">
        <f t="shared" si="133"/>
        <v>8.1053019211456787E-2</v>
      </c>
      <c r="AV399" s="34">
        <f t="shared" si="130"/>
        <v>0.2977772417787426</v>
      </c>
      <c r="AW399" s="34">
        <f t="shared" si="130"/>
        <v>0</v>
      </c>
      <c r="AX399" s="34">
        <f t="shared" si="130"/>
        <v>0</v>
      </c>
      <c r="AY399" s="34">
        <f t="shared" si="130"/>
        <v>0</v>
      </c>
      <c r="AZ399" s="34">
        <f t="shared" si="130"/>
        <v>0</v>
      </c>
      <c r="BA399" s="34">
        <f t="shared" si="130"/>
        <v>2.1479508548844404</v>
      </c>
      <c r="BB399" s="34">
        <f t="shared" si="130"/>
        <v>0</v>
      </c>
      <c r="BC399" s="34">
        <f t="shared" si="130"/>
        <v>0</v>
      </c>
      <c r="BD399" s="34">
        <f t="shared" si="130"/>
        <v>0</v>
      </c>
      <c r="BE399" s="34">
        <f t="shared" si="130"/>
        <v>0</v>
      </c>
      <c r="BF399" s="34">
        <f t="shared" si="130"/>
        <v>0</v>
      </c>
      <c r="BG399" s="34">
        <f t="shared" si="130"/>
        <v>0</v>
      </c>
      <c r="BH399" s="34">
        <f t="shared" si="130"/>
        <v>0</v>
      </c>
      <c r="BI399" s="34">
        <f t="shared" si="130"/>
        <v>0</v>
      </c>
      <c r="BJ399" s="34">
        <f t="shared" si="130"/>
        <v>0</v>
      </c>
      <c r="BK399" s="34">
        <f t="shared" si="130"/>
        <v>0</v>
      </c>
      <c r="BL399" s="34">
        <f t="shared" si="131"/>
        <v>0</v>
      </c>
      <c r="BM399" s="34">
        <f t="shared" si="131"/>
        <v>0</v>
      </c>
      <c r="BN399" s="34">
        <f t="shared" si="131"/>
        <v>0</v>
      </c>
    </row>
    <row r="400" spans="1:66" x14ac:dyDescent="0.25">
      <c r="A400" s="20" t="s">
        <v>18</v>
      </c>
      <c r="B400" s="30">
        <f t="shared" si="129"/>
        <v>7</v>
      </c>
      <c r="C400" s="30">
        <v>1</v>
      </c>
      <c r="D400" s="30"/>
      <c r="E400" s="30">
        <v>1</v>
      </c>
      <c r="F400" s="30"/>
      <c r="G400" s="30"/>
      <c r="H400" s="30"/>
      <c r="I400" s="30"/>
      <c r="J400" s="30"/>
      <c r="K400" s="30">
        <v>1</v>
      </c>
      <c r="L400" s="30"/>
      <c r="M400" s="30"/>
      <c r="N400" s="30">
        <v>2</v>
      </c>
      <c r="O400" s="30">
        <v>2</v>
      </c>
      <c r="P400" s="30"/>
      <c r="Q400" s="30"/>
      <c r="R400" s="30"/>
      <c r="S400" s="30"/>
      <c r="T400" s="30"/>
      <c r="U400" s="30"/>
      <c r="W400" s="45"/>
      <c r="X400" s="37" t="s">
        <v>18</v>
      </c>
      <c r="Y400" s="42">
        <f t="shared" si="132"/>
        <v>3434411</v>
      </c>
      <c r="Z400" s="42">
        <v>619968</v>
      </c>
      <c r="AA400" s="42">
        <v>98968</v>
      </c>
      <c r="AB400" s="42">
        <v>82866</v>
      </c>
      <c r="AC400" s="42">
        <v>81340</v>
      </c>
      <c r="AD400" s="42">
        <v>169629</v>
      </c>
      <c r="AE400" s="42">
        <v>44670</v>
      </c>
      <c r="AF400" s="42">
        <v>194907</v>
      </c>
      <c r="AG400" s="42">
        <v>152298</v>
      </c>
      <c r="AH400" s="42">
        <v>524365</v>
      </c>
      <c r="AI400" s="42">
        <v>362495</v>
      </c>
      <c r="AJ400" s="42">
        <v>86128</v>
      </c>
      <c r="AK400" s="42">
        <v>199118</v>
      </c>
      <c r="AL400" s="42">
        <v>465388</v>
      </c>
      <c r="AM400" s="42">
        <v>101777</v>
      </c>
      <c r="AN400" s="42">
        <v>47014</v>
      </c>
      <c r="AO400" s="42">
        <v>168597</v>
      </c>
      <c r="AP400" s="42">
        <v>23303</v>
      </c>
      <c r="AQ400" s="42">
        <v>5992</v>
      </c>
      <c r="AR400" s="42">
        <v>5588</v>
      </c>
      <c r="AT400" s="27" t="s">
        <v>18</v>
      </c>
      <c r="AU400" s="34">
        <f t="shared" si="133"/>
        <v>0.2038195195624519</v>
      </c>
      <c r="AV400" s="34">
        <f t="shared" si="130"/>
        <v>0.16129864767213792</v>
      </c>
      <c r="AW400" s="34">
        <f t="shared" si="130"/>
        <v>0</v>
      </c>
      <c r="AX400" s="34">
        <f t="shared" si="130"/>
        <v>1.2067675524340502</v>
      </c>
      <c r="AY400" s="34">
        <f t="shared" si="130"/>
        <v>0</v>
      </c>
      <c r="AZ400" s="34">
        <f t="shared" si="130"/>
        <v>0</v>
      </c>
      <c r="BA400" s="34">
        <f t="shared" si="130"/>
        <v>0</v>
      </c>
      <c r="BB400" s="34">
        <f t="shared" si="130"/>
        <v>0</v>
      </c>
      <c r="BC400" s="34">
        <f t="shared" si="130"/>
        <v>0</v>
      </c>
      <c r="BD400" s="34">
        <f t="shared" si="130"/>
        <v>0.19070685495790146</v>
      </c>
      <c r="BE400" s="34">
        <f t="shared" si="130"/>
        <v>0</v>
      </c>
      <c r="BF400" s="34">
        <f t="shared" si="130"/>
        <v>0</v>
      </c>
      <c r="BG400" s="34">
        <f t="shared" si="130"/>
        <v>1.004429534246025</v>
      </c>
      <c r="BH400" s="34">
        <f t="shared" si="130"/>
        <v>0.42974894066886127</v>
      </c>
      <c r="BI400" s="34">
        <f t="shared" si="130"/>
        <v>0</v>
      </c>
      <c r="BJ400" s="34">
        <f t="shared" si="130"/>
        <v>0</v>
      </c>
      <c r="BK400" s="34">
        <f t="shared" si="130"/>
        <v>0</v>
      </c>
      <c r="BL400" s="34">
        <f t="shared" si="131"/>
        <v>0</v>
      </c>
      <c r="BM400" s="34">
        <f t="shared" si="131"/>
        <v>0</v>
      </c>
      <c r="BN400" s="34">
        <f t="shared" si="131"/>
        <v>0</v>
      </c>
    </row>
    <row r="401" spans="1:66" x14ac:dyDescent="0.25">
      <c r="A401" s="20" t="s">
        <v>19</v>
      </c>
      <c r="B401" s="30">
        <f t="shared" si="129"/>
        <v>9</v>
      </c>
      <c r="C401" s="30">
        <v>2</v>
      </c>
      <c r="D401" s="30"/>
      <c r="E401" s="30"/>
      <c r="F401" s="30"/>
      <c r="G401" s="30"/>
      <c r="H401" s="30"/>
      <c r="I401" s="30"/>
      <c r="J401" s="30">
        <v>1</v>
      </c>
      <c r="K401" s="30">
        <v>3</v>
      </c>
      <c r="L401" s="30"/>
      <c r="M401" s="30"/>
      <c r="N401" s="30">
        <v>3</v>
      </c>
      <c r="O401" s="30"/>
      <c r="P401" s="30"/>
      <c r="Q401" s="30"/>
      <c r="R401" s="30"/>
      <c r="S401" s="30"/>
      <c r="T401" s="30"/>
      <c r="U401" s="30"/>
      <c r="W401" s="45"/>
      <c r="X401" s="37" t="s">
        <v>19</v>
      </c>
      <c r="Y401" s="42">
        <f t="shared" si="132"/>
        <v>3025513</v>
      </c>
      <c r="Z401" s="42">
        <v>530829</v>
      </c>
      <c r="AA401" s="42">
        <v>89378</v>
      </c>
      <c r="AB401" s="42">
        <v>82848</v>
      </c>
      <c r="AC401" s="42">
        <v>69402</v>
      </c>
      <c r="AD401" s="42">
        <v>135108</v>
      </c>
      <c r="AE401" s="42">
        <v>43365</v>
      </c>
      <c r="AF401" s="42">
        <v>181008</v>
      </c>
      <c r="AG401" s="42">
        <v>129190</v>
      </c>
      <c r="AH401" s="42">
        <v>467724</v>
      </c>
      <c r="AI401" s="42">
        <v>319861</v>
      </c>
      <c r="AJ401" s="42">
        <v>73490</v>
      </c>
      <c r="AK401" s="42">
        <v>188631</v>
      </c>
      <c r="AL401" s="42">
        <v>399400</v>
      </c>
      <c r="AM401" s="42">
        <v>85355</v>
      </c>
      <c r="AN401" s="42">
        <v>41420</v>
      </c>
      <c r="AO401" s="42">
        <v>156727</v>
      </c>
      <c r="AP401" s="42">
        <v>21488</v>
      </c>
      <c r="AQ401" s="42">
        <v>5202</v>
      </c>
      <c r="AR401" s="42">
        <v>5087</v>
      </c>
      <c r="AT401" s="27" t="s">
        <v>19</v>
      </c>
      <c r="AU401" s="34">
        <f t="shared" si="133"/>
        <v>0.29747021414219671</v>
      </c>
      <c r="AV401" s="34">
        <f t="shared" si="130"/>
        <v>0.37676916671847244</v>
      </c>
      <c r="AW401" s="34">
        <f t="shared" si="130"/>
        <v>0</v>
      </c>
      <c r="AX401" s="34">
        <f t="shared" si="130"/>
        <v>0</v>
      </c>
      <c r="AY401" s="34">
        <f t="shared" si="130"/>
        <v>0</v>
      </c>
      <c r="AZ401" s="34">
        <f t="shared" si="130"/>
        <v>0</v>
      </c>
      <c r="BA401" s="34">
        <f t="shared" si="130"/>
        <v>0</v>
      </c>
      <c r="BB401" s="34">
        <f t="shared" si="130"/>
        <v>0</v>
      </c>
      <c r="BC401" s="34">
        <f t="shared" si="130"/>
        <v>0.77405371932812139</v>
      </c>
      <c r="BD401" s="34">
        <f t="shared" si="130"/>
        <v>0.64140390486697285</v>
      </c>
      <c r="BE401" s="34">
        <f t="shared" si="130"/>
        <v>0</v>
      </c>
      <c r="BF401" s="34">
        <f t="shared" si="130"/>
        <v>0</v>
      </c>
      <c r="BG401" s="34">
        <f t="shared" si="130"/>
        <v>1.5904066669847481</v>
      </c>
      <c r="BH401" s="34">
        <f t="shared" si="130"/>
        <v>0</v>
      </c>
      <c r="BI401" s="34">
        <f t="shared" si="130"/>
        <v>0</v>
      </c>
      <c r="BJ401" s="34">
        <f t="shared" si="130"/>
        <v>0</v>
      </c>
      <c r="BK401" s="34">
        <f t="shared" si="130"/>
        <v>0</v>
      </c>
      <c r="BL401" s="34">
        <f t="shared" si="131"/>
        <v>0</v>
      </c>
      <c r="BM401" s="34">
        <f t="shared" si="131"/>
        <v>0</v>
      </c>
      <c r="BN401" s="34">
        <f t="shared" si="131"/>
        <v>0</v>
      </c>
    </row>
    <row r="402" spans="1:66" x14ac:dyDescent="0.25">
      <c r="A402" s="20" t="s">
        <v>20</v>
      </c>
      <c r="B402" s="30">
        <f t="shared" si="129"/>
        <v>6</v>
      </c>
      <c r="C402" s="30">
        <v>3</v>
      </c>
      <c r="D402" s="30"/>
      <c r="E402" s="30"/>
      <c r="F402" s="30"/>
      <c r="G402" s="30"/>
      <c r="H402" s="30"/>
      <c r="I402" s="30"/>
      <c r="J402" s="30"/>
      <c r="K402" s="30">
        <v>2</v>
      </c>
      <c r="L402" s="30"/>
      <c r="M402" s="30"/>
      <c r="N402" s="30"/>
      <c r="O402" s="30">
        <v>1</v>
      </c>
      <c r="P402" s="30"/>
      <c r="Q402" s="30"/>
      <c r="R402" s="30"/>
      <c r="S402" s="30"/>
      <c r="T402" s="30"/>
      <c r="U402" s="30"/>
      <c r="W402" s="45"/>
      <c r="X402" s="37" t="s">
        <v>20</v>
      </c>
      <c r="Y402" s="42">
        <f t="shared" si="132"/>
        <v>2537594</v>
      </c>
      <c r="Z402" s="42">
        <v>429375</v>
      </c>
      <c r="AA402" s="42">
        <v>74654</v>
      </c>
      <c r="AB402" s="42">
        <v>72938</v>
      </c>
      <c r="AC402" s="42">
        <v>58728</v>
      </c>
      <c r="AD402" s="42">
        <v>113272</v>
      </c>
      <c r="AE402" s="42">
        <v>36751</v>
      </c>
      <c r="AF402" s="42">
        <v>151045</v>
      </c>
      <c r="AG402" s="42">
        <v>100002</v>
      </c>
      <c r="AH402" s="42">
        <v>405114</v>
      </c>
      <c r="AI402" s="42">
        <v>273395</v>
      </c>
      <c r="AJ402" s="42">
        <v>58177</v>
      </c>
      <c r="AK402" s="42">
        <v>168511</v>
      </c>
      <c r="AL402" s="42">
        <v>332457</v>
      </c>
      <c r="AM402" s="42">
        <v>68477</v>
      </c>
      <c r="AN402" s="42">
        <v>35198</v>
      </c>
      <c r="AO402" s="42">
        <v>134601</v>
      </c>
      <c r="AP402" s="42">
        <v>17531</v>
      </c>
      <c r="AQ402" s="42">
        <v>3808</v>
      </c>
      <c r="AR402" s="42">
        <v>3560</v>
      </c>
      <c r="AT402" s="27" t="s">
        <v>20</v>
      </c>
      <c r="AU402" s="34">
        <f t="shared" si="133"/>
        <v>0.23644444304329218</v>
      </c>
      <c r="AV402" s="34">
        <f t="shared" si="130"/>
        <v>0.69868995633187769</v>
      </c>
      <c r="AW402" s="34">
        <f t="shared" si="130"/>
        <v>0</v>
      </c>
      <c r="AX402" s="34">
        <f t="shared" si="130"/>
        <v>0</v>
      </c>
      <c r="AY402" s="34">
        <f t="shared" si="130"/>
        <v>0</v>
      </c>
      <c r="AZ402" s="34">
        <f t="shared" si="130"/>
        <v>0</v>
      </c>
      <c r="BA402" s="34">
        <f t="shared" si="130"/>
        <v>0</v>
      </c>
      <c r="BB402" s="34">
        <f t="shared" si="130"/>
        <v>0</v>
      </c>
      <c r="BC402" s="34">
        <f t="shared" si="130"/>
        <v>0</v>
      </c>
      <c r="BD402" s="34">
        <f t="shared" si="130"/>
        <v>0.49368819640891204</v>
      </c>
      <c r="BE402" s="34">
        <f t="shared" si="130"/>
        <v>0</v>
      </c>
      <c r="BF402" s="34">
        <f t="shared" si="130"/>
        <v>0</v>
      </c>
      <c r="BG402" s="34">
        <f t="shared" si="130"/>
        <v>0</v>
      </c>
      <c r="BH402" s="34">
        <f t="shared" si="130"/>
        <v>0.30079077895788026</v>
      </c>
      <c r="BI402" s="34">
        <f t="shared" si="130"/>
        <v>0</v>
      </c>
      <c r="BJ402" s="34">
        <f t="shared" si="130"/>
        <v>0</v>
      </c>
      <c r="BK402" s="34">
        <f t="shared" si="130"/>
        <v>0</v>
      </c>
      <c r="BL402" s="34">
        <f t="shared" si="131"/>
        <v>0</v>
      </c>
      <c r="BM402" s="34">
        <f t="shared" si="131"/>
        <v>0</v>
      </c>
      <c r="BN402" s="34">
        <f t="shared" si="131"/>
        <v>0</v>
      </c>
    </row>
    <row r="403" spans="1:66" x14ac:dyDescent="0.25">
      <c r="A403" s="20" t="s">
        <v>21</v>
      </c>
      <c r="B403" s="30">
        <f t="shared" si="129"/>
        <v>8</v>
      </c>
      <c r="C403" s="30">
        <v>2</v>
      </c>
      <c r="D403" s="30"/>
      <c r="E403" s="30">
        <v>1</v>
      </c>
      <c r="F403" s="30"/>
      <c r="G403" s="30"/>
      <c r="H403" s="30"/>
      <c r="I403" s="30"/>
      <c r="J403" s="30"/>
      <c r="K403" s="30"/>
      <c r="L403" s="30"/>
      <c r="M403" s="30"/>
      <c r="N403" s="30">
        <v>2</v>
      </c>
      <c r="O403" s="30">
        <v>2</v>
      </c>
      <c r="P403" s="30"/>
      <c r="Q403" s="30"/>
      <c r="R403" s="30">
        <v>1</v>
      </c>
      <c r="S403" s="30"/>
      <c r="T403" s="30"/>
      <c r="U403" s="30"/>
      <c r="W403" s="45"/>
      <c r="X403" s="37" t="s">
        <v>21</v>
      </c>
      <c r="Y403" s="42">
        <f t="shared" si="132"/>
        <v>2351673</v>
      </c>
      <c r="Z403" s="42">
        <v>390154</v>
      </c>
      <c r="AA403" s="42">
        <v>69538</v>
      </c>
      <c r="AB403" s="42">
        <v>67679</v>
      </c>
      <c r="AC403" s="42">
        <v>52447</v>
      </c>
      <c r="AD403" s="42">
        <v>97450</v>
      </c>
      <c r="AE403" s="42">
        <v>32938</v>
      </c>
      <c r="AF403" s="42">
        <v>139880</v>
      </c>
      <c r="AG403" s="42">
        <v>90827</v>
      </c>
      <c r="AH403" s="42">
        <v>378233</v>
      </c>
      <c r="AI403" s="42">
        <v>260017</v>
      </c>
      <c r="AJ403" s="42">
        <v>52445</v>
      </c>
      <c r="AK403" s="42">
        <v>166127</v>
      </c>
      <c r="AL403" s="42">
        <v>309078</v>
      </c>
      <c r="AM403" s="42">
        <v>62801</v>
      </c>
      <c r="AN403" s="42">
        <v>32933</v>
      </c>
      <c r="AO403" s="42">
        <v>127660</v>
      </c>
      <c r="AP403" s="42">
        <v>16170</v>
      </c>
      <c r="AQ403" s="42">
        <v>2846</v>
      </c>
      <c r="AR403" s="42">
        <v>2450</v>
      </c>
      <c r="AT403" s="27" t="s">
        <v>21</v>
      </c>
      <c r="AU403" s="34">
        <f t="shared" si="133"/>
        <v>0.34018335032123936</v>
      </c>
      <c r="AV403" s="34">
        <f t="shared" si="130"/>
        <v>0.51261809439349593</v>
      </c>
      <c r="AW403" s="34">
        <f t="shared" si="130"/>
        <v>0</v>
      </c>
      <c r="AX403" s="34">
        <f t="shared" si="130"/>
        <v>1.4775632027659984</v>
      </c>
      <c r="AY403" s="34">
        <f t="shared" si="130"/>
        <v>0</v>
      </c>
      <c r="AZ403" s="34">
        <f t="shared" si="130"/>
        <v>0</v>
      </c>
      <c r="BA403" s="34">
        <f t="shared" si="130"/>
        <v>0</v>
      </c>
      <c r="BB403" s="34">
        <f t="shared" si="130"/>
        <v>0</v>
      </c>
      <c r="BC403" s="34">
        <f t="shared" si="130"/>
        <v>0</v>
      </c>
      <c r="BD403" s="34">
        <f t="shared" si="130"/>
        <v>0</v>
      </c>
      <c r="BE403" s="34">
        <f t="shared" si="130"/>
        <v>0</v>
      </c>
      <c r="BF403" s="34">
        <f t="shared" si="130"/>
        <v>0</v>
      </c>
      <c r="BG403" s="34">
        <f t="shared" si="130"/>
        <v>1.2038982224442745</v>
      </c>
      <c r="BH403" s="34">
        <f t="shared" si="130"/>
        <v>0.64708584887957088</v>
      </c>
      <c r="BI403" s="34">
        <f t="shared" si="130"/>
        <v>0</v>
      </c>
      <c r="BJ403" s="34">
        <f t="shared" si="130"/>
        <v>0</v>
      </c>
      <c r="BK403" s="34">
        <f t="shared" si="130"/>
        <v>0.78333072223092592</v>
      </c>
      <c r="BL403" s="34">
        <f t="shared" si="131"/>
        <v>0</v>
      </c>
      <c r="BM403" s="34">
        <f t="shared" si="131"/>
        <v>0</v>
      </c>
      <c r="BN403" s="34">
        <f t="shared" si="131"/>
        <v>0</v>
      </c>
    </row>
    <row r="404" spans="1:66" x14ac:dyDescent="0.25">
      <c r="A404" s="20" t="s">
        <v>22</v>
      </c>
      <c r="B404" s="30">
        <f t="shared" si="129"/>
        <v>4</v>
      </c>
      <c r="C404" s="30">
        <v>2</v>
      </c>
      <c r="D404" s="30"/>
      <c r="E404" s="30"/>
      <c r="F404" s="30"/>
      <c r="G404" s="30"/>
      <c r="H404" s="30"/>
      <c r="I404" s="30"/>
      <c r="J404" s="30"/>
      <c r="K404" s="30">
        <v>2</v>
      </c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W404" s="45"/>
      <c r="X404" s="37" t="s">
        <v>22</v>
      </c>
      <c r="Y404" s="42">
        <f t="shared" si="132"/>
        <v>1961109</v>
      </c>
      <c r="Z404" s="42">
        <v>326940</v>
      </c>
      <c r="AA404" s="42">
        <v>58936</v>
      </c>
      <c r="AB404" s="42">
        <v>51983</v>
      </c>
      <c r="AC404" s="42">
        <v>41336</v>
      </c>
      <c r="AD404" s="42">
        <v>81118</v>
      </c>
      <c r="AE404" s="42">
        <v>24927</v>
      </c>
      <c r="AF404" s="42">
        <v>123704</v>
      </c>
      <c r="AG404" s="42">
        <v>79284</v>
      </c>
      <c r="AH404" s="42">
        <v>309413</v>
      </c>
      <c r="AI404" s="42">
        <v>219769</v>
      </c>
      <c r="AJ404" s="42">
        <v>46893</v>
      </c>
      <c r="AK404" s="42">
        <v>144533</v>
      </c>
      <c r="AL404" s="42">
        <v>252262</v>
      </c>
      <c r="AM404" s="42">
        <v>51048</v>
      </c>
      <c r="AN404" s="42">
        <v>27209</v>
      </c>
      <c r="AO404" s="42">
        <v>103626</v>
      </c>
      <c r="AP404" s="42">
        <v>13797</v>
      </c>
      <c r="AQ404" s="42">
        <v>2315</v>
      </c>
      <c r="AR404" s="42">
        <v>2016</v>
      </c>
      <c r="AT404" s="27" t="s">
        <v>22</v>
      </c>
      <c r="AU404" s="34">
        <f t="shared" si="133"/>
        <v>0.2039662252327637</v>
      </c>
      <c r="AV404" s="34">
        <f t="shared" si="130"/>
        <v>0.6117330397014743</v>
      </c>
      <c r="AW404" s="34">
        <f t="shared" si="130"/>
        <v>0</v>
      </c>
      <c r="AX404" s="34">
        <f t="shared" si="130"/>
        <v>0</v>
      </c>
      <c r="AY404" s="34">
        <f t="shared" si="130"/>
        <v>0</v>
      </c>
      <c r="AZ404" s="34">
        <f t="shared" si="130"/>
        <v>0</v>
      </c>
      <c r="BA404" s="34">
        <f t="shared" si="130"/>
        <v>0</v>
      </c>
      <c r="BB404" s="34">
        <f t="shared" si="130"/>
        <v>0</v>
      </c>
      <c r="BC404" s="34">
        <f t="shared" si="130"/>
        <v>0</v>
      </c>
      <c r="BD404" s="34">
        <f t="shared" si="130"/>
        <v>0.6463852520740887</v>
      </c>
      <c r="BE404" s="34">
        <f t="shared" si="130"/>
        <v>0</v>
      </c>
      <c r="BF404" s="34">
        <f t="shared" si="130"/>
        <v>0</v>
      </c>
      <c r="BG404" s="34">
        <f t="shared" si="130"/>
        <v>0</v>
      </c>
      <c r="BH404" s="34">
        <f t="shared" si="130"/>
        <v>0</v>
      </c>
      <c r="BI404" s="34">
        <f t="shared" si="130"/>
        <v>0</v>
      </c>
      <c r="BJ404" s="34">
        <f t="shared" si="130"/>
        <v>0</v>
      </c>
      <c r="BK404" s="34">
        <f>R404*100000/AO404</f>
        <v>0</v>
      </c>
      <c r="BL404" s="34">
        <f t="shared" si="131"/>
        <v>0</v>
      </c>
      <c r="BM404" s="34">
        <f t="shared" si="131"/>
        <v>0</v>
      </c>
      <c r="BN404" s="34">
        <f t="shared" si="131"/>
        <v>0</v>
      </c>
    </row>
    <row r="405" spans="1:66" x14ac:dyDescent="0.25">
      <c r="A405" s="20" t="s">
        <v>48</v>
      </c>
      <c r="B405" s="30">
        <f t="shared" si="129"/>
        <v>4</v>
      </c>
      <c r="C405" s="30">
        <v>1</v>
      </c>
      <c r="D405" s="30"/>
      <c r="E405" s="30"/>
      <c r="F405" s="30"/>
      <c r="G405" s="30"/>
      <c r="H405" s="30"/>
      <c r="I405" s="30"/>
      <c r="J405" s="30"/>
      <c r="K405" s="30">
        <v>1</v>
      </c>
      <c r="L405" s="30">
        <v>1</v>
      </c>
      <c r="M405" s="30"/>
      <c r="N405" s="30"/>
      <c r="O405" s="30">
        <v>1</v>
      </c>
      <c r="P405" s="30"/>
      <c r="Q405" s="30"/>
      <c r="R405" s="30"/>
      <c r="S405" s="30"/>
      <c r="T405" s="30"/>
      <c r="U405" s="30"/>
      <c r="W405" s="45"/>
      <c r="X405" s="37" t="s">
        <v>48</v>
      </c>
      <c r="Y405" s="42">
        <f t="shared" si="132"/>
        <v>1566473</v>
      </c>
      <c r="Z405" s="42">
        <v>259256</v>
      </c>
      <c r="AA405" s="42">
        <v>48479</v>
      </c>
      <c r="AB405" s="42">
        <v>43292</v>
      </c>
      <c r="AC405" s="42">
        <v>30472</v>
      </c>
      <c r="AD405" s="42">
        <v>59480</v>
      </c>
      <c r="AE405" s="42">
        <v>20399</v>
      </c>
      <c r="AF405" s="42">
        <v>105908</v>
      </c>
      <c r="AG405" s="42">
        <v>70217</v>
      </c>
      <c r="AH405" s="42">
        <v>241478</v>
      </c>
      <c r="AI405" s="42">
        <v>172674</v>
      </c>
      <c r="AJ405" s="42">
        <v>41380</v>
      </c>
      <c r="AK405" s="42">
        <v>119686</v>
      </c>
      <c r="AL405" s="42">
        <v>193135</v>
      </c>
      <c r="AM405" s="42">
        <v>42991</v>
      </c>
      <c r="AN405" s="42">
        <v>20976</v>
      </c>
      <c r="AO405" s="42">
        <v>82284</v>
      </c>
      <c r="AP405" s="42">
        <v>10797</v>
      </c>
      <c r="AQ405" s="42">
        <v>1876</v>
      </c>
      <c r="AR405" s="42">
        <v>1693</v>
      </c>
      <c r="AT405" s="27" t="s">
        <v>48</v>
      </c>
      <c r="AU405" s="34">
        <f t="shared" si="133"/>
        <v>0.25535071463089376</v>
      </c>
      <c r="AV405" s="34">
        <f t="shared" ref="AV405:BJ408" si="134">C405*100000/Z405</f>
        <v>0.38571913475483693</v>
      </c>
      <c r="AW405" s="34">
        <f t="shared" si="134"/>
        <v>0</v>
      </c>
      <c r="AX405" s="34">
        <f t="shared" si="134"/>
        <v>0</v>
      </c>
      <c r="AY405" s="34">
        <f t="shared" si="134"/>
        <v>0</v>
      </c>
      <c r="AZ405" s="34">
        <f t="shared" si="134"/>
        <v>0</v>
      </c>
      <c r="BA405" s="34">
        <f t="shared" si="134"/>
        <v>0</v>
      </c>
      <c r="BB405" s="34">
        <f t="shared" si="134"/>
        <v>0</v>
      </c>
      <c r="BC405" s="34">
        <f t="shared" si="134"/>
        <v>0</v>
      </c>
      <c r="BD405" s="34">
        <f t="shared" si="134"/>
        <v>0.41411639983766635</v>
      </c>
      <c r="BE405" s="34">
        <f t="shared" si="134"/>
        <v>0.57912598306635621</v>
      </c>
      <c r="BF405" s="34">
        <f t="shared" si="134"/>
        <v>0</v>
      </c>
      <c r="BG405" s="34">
        <f t="shared" si="134"/>
        <v>0</v>
      </c>
      <c r="BH405" s="34">
        <f t="shared" si="134"/>
        <v>0.51777254252207006</v>
      </c>
      <c r="BI405" s="34">
        <f t="shared" si="134"/>
        <v>0</v>
      </c>
      <c r="BJ405" s="34">
        <f t="shared" si="134"/>
        <v>0</v>
      </c>
      <c r="BK405" s="34">
        <f>R405*100000/AO405</f>
        <v>0</v>
      </c>
      <c r="BL405" s="34">
        <f t="shared" ref="BL405:BN408" si="135">S405*100000/AP405</f>
        <v>0</v>
      </c>
      <c r="BM405" s="34">
        <f t="shared" si="135"/>
        <v>0</v>
      </c>
      <c r="BN405" s="34">
        <f t="shared" si="135"/>
        <v>0</v>
      </c>
    </row>
    <row r="406" spans="1:66" x14ac:dyDescent="0.25">
      <c r="A406" s="20" t="s">
        <v>49</v>
      </c>
      <c r="B406" s="30">
        <f t="shared" si="129"/>
        <v>3</v>
      </c>
      <c r="C406" s="30"/>
      <c r="D406" s="30"/>
      <c r="E406" s="30"/>
      <c r="F406" s="30"/>
      <c r="G406" s="30"/>
      <c r="H406" s="30"/>
      <c r="I406" s="30"/>
      <c r="J406" s="30"/>
      <c r="K406" s="30">
        <v>1</v>
      </c>
      <c r="L406" s="30">
        <v>1</v>
      </c>
      <c r="M406" s="30"/>
      <c r="N406" s="30">
        <v>1</v>
      </c>
      <c r="O406" s="30"/>
      <c r="P406" s="30"/>
      <c r="Q406" s="30"/>
      <c r="R406" s="30"/>
      <c r="S406" s="30"/>
      <c r="T406" s="30"/>
      <c r="U406" s="30"/>
      <c r="W406" s="45"/>
      <c r="X406" s="37" t="s">
        <v>49</v>
      </c>
      <c r="Y406" s="42">
        <f t="shared" si="132"/>
        <v>1424521</v>
      </c>
      <c r="Z406" s="42">
        <v>217019</v>
      </c>
      <c r="AA406" s="42">
        <v>49851</v>
      </c>
      <c r="AB406" s="42">
        <v>45346</v>
      </c>
      <c r="AC406" s="42">
        <v>25165</v>
      </c>
      <c r="AD406" s="42">
        <v>47430</v>
      </c>
      <c r="AE406" s="42">
        <v>20488</v>
      </c>
      <c r="AF406" s="42">
        <v>108595</v>
      </c>
      <c r="AG406" s="42">
        <v>68719</v>
      </c>
      <c r="AH406" s="42">
        <v>223498</v>
      </c>
      <c r="AI406" s="42">
        <v>142339</v>
      </c>
      <c r="AJ406" s="42">
        <v>40079</v>
      </c>
      <c r="AK406" s="42">
        <v>117119</v>
      </c>
      <c r="AL406" s="42">
        <v>170623</v>
      </c>
      <c r="AM406" s="42">
        <v>35885</v>
      </c>
      <c r="AN406" s="42">
        <v>19926</v>
      </c>
      <c r="AO406" s="42">
        <v>78779</v>
      </c>
      <c r="AP406" s="42">
        <v>11045</v>
      </c>
      <c r="AQ406" s="42">
        <v>1418</v>
      </c>
      <c r="AR406" s="42">
        <v>1197</v>
      </c>
      <c r="AT406" s="27" t="s">
        <v>49</v>
      </c>
      <c r="AU406" s="34">
        <f t="shared" si="133"/>
        <v>0.21059710597456971</v>
      </c>
      <c r="AV406" s="34">
        <f t="shared" si="134"/>
        <v>0</v>
      </c>
      <c r="AW406" s="34">
        <f t="shared" si="134"/>
        <v>0</v>
      </c>
      <c r="AX406" s="34">
        <f t="shared" si="134"/>
        <v>0</v>
      </c>
      <c r="AY406" s="34">
        <f t="shared" si="134"/>
        <v>0</v>
      </c>
      <c r="AZ406" s="34">
        <f t="shared" si="134"/>
        <v>0</v>
      </c>
      <c r="BA406" s="34">
        <f t="shared" si="134"/>
        <v>0</v>
      </c>
      <c r="BB406" s="34">
        <f t="shared" si="134"/>
        <v>0</v>
      </c>
      <c r="BC406" s="34">
        <f t="shared" si="134"/>
        <v>0</v>
      </c>
      <c r="BD406" s="34">
        <f t="shared" si="134"/>
        <v>0.44743129692435729</v>
      </c>
      <c r="BE406" s="34">
        <f t="shared" si="134"/>
        <v>0.70254814211143823</v>
      </c>
      <c r="BF406" s="34">
        <f t="shared" si="134"/>
        <v>0</v>
      </c>
      <c r="BG406" s="34">
        <f t="shared" si="134"/>
        <v>0.85383242684790683</v>
      </c>
      <c r="BH406" s="34">
        <f t="shared" si="134"/>
        <v>0</v>
      </c>
      <c r="BI406" s="34">
        <f t="shared" si="134"/>
        <v>0</v>
      </c>
      <c r="BJ406" s="34">
        <f t="shared" si="134"/>
        <v>0</v>
      </c>
      <c r="BK406" s="34">
        <f>R406*100000/AO406</f>
        <v>0</v>
      </c>
      <c r="BL406" s="34">
        <f t="shared" si="135"/>
        <v>0</v>
      </c>
      <c r="BM406" s="34">
        <f t="shared" si="135"/>
        <v>0</v>
      </c>
      <c r="BN406" s="34">
        <f t="shared" si="135"/>
        <v>0</v>
      </c>
    </row>
    <row r="407" spans="1:66" x14ac:dyDescent="0.25">
      <c r="A407" s="20" t="s">
        <v>50</v>
      </c>
      <c r="B407" s="30">
        <f t="shared" si="129"/>
        <v>9</v>
      </c>
      <c r="C407" s="30"/>
      <c r="D407" s="30">
        <v>1</v>
      </c>
      <c r="E407" s="30">
        <v>1</v>
      </c>
      <c r="F407" s="30"/>
      <c r="G407" s="30"/>
      <c r="H407" s="30"/>
      <c r="I407" s="30"/>
      <c r="J407" s="30">
        <v>1</v>
      </c>
      <c r="K407" s="30">
        <v>1</v>
      </c>
      <c r="L407" s="30">
        <v>1</v>
      </c>
      <c r="M407" s="30"/>
      <c r="N407" s="30">
        <v>2</v>
      </c>
      <c r="O407" s="30"/>
      <c r="P407" s="30"/>
      <c r="Q407" s="30">
        <v>1</v>
      </c>
      <c r="R407" s="30">
        <v>1</v>
      </c>
      <c r="S407" s="30"/>
      <c r="T407" s="30"/>
      <c r="U407" s="30"/>
      <c r="W407" s="45"/>
      <c r="X407" s="37" t="s">
        <v>50</v>
      </c>
      <c r="Y407" s="42">
        <f t="shared" si="132"/>
        <v>1327023</v>
      </c>
      <c r="Z407" s="42">
        <v>174733</v>
      </c>
      <c r="AA407" s="42">
        <v>50736</v>
      </c>
      <c r="AB407" s="42">
        <v>44232</v>
      </c>
      <c r="AC407" s="42">
        <v>23224</v>
      </c>
      <c r="AD407" s="42">
        <v>36408</v>
      </c>
      <c r="AE407" s="42">
        <v>20835</v>
      </c>
      <c r="AF407" s="42">
        <v>117092</v>
      </c>
      <c r="AG407" s="42">
        <v>68274</v>
      </c>
      <c r="AH407" s="42">
        <v>216596</v>
      </c>
      <c r="AI407" s="42">
        <v>124567</v>
      </c>
      <c r="AJ407" s="42">
        <v>34568</v>
      </c>
      <c r="AK407" s="42">
        <v>109743</v>
      </c>
      <c r="AL407" s="42">
        <v>168047</v>
      </c>
      <c r="AM407" s="42">
        <v>30430</v>
      </c>
      <c r="AN407" s="42">
        <v>21028</v>
      </c>
      <c r="AO407" s="42">
        <v>73161</v>
      </c>
      <c r="AP407" s="42">
        <v>11259</v>
      </c>
      <c r="AQ407" s="42">
        <v>1043</v>
      </c>
      <c r="AR407" s="42">
        <v>1047</v>
      </c>
      <c r="AT407" s="27" t="s">
        <v>50</v>
      </c>
      <c r="AU407" s="34">
        <f t="shared" si="133"/>
        <v>0.67820979741873355</v>
      </c>
      <c r="AV407" s="34">
        <f t="shared" si="134"/>
        <v>0</v>
      </c>
      <c r="AW407" s="34">
        <f t="shared" si="134"/>
        <v>1.9709870703248187</v>
      </c>
      <c r="AX407" s="34">
        <f t="shared" si="134"/>
        <v>2.2608066558147946</v>
      </c>
      <c r="AY407" s="34">
        <f t="shared" si="134"/>
        <v>0</v>
      </c>
      <c r="AZ407" s="34">
        <f t="shared" si="134"/>
        <v>0</v>
      </c>
      <c r="BA407" s="34">
        <f t="shared" si="134"/>
        <v>0</v>
      </c>
      <c r="BB407" s="34">
        <f t="shared" si="134"/>
        <v>0</v>
      </c>
      <c r="BC407" s="34">
        <f t="shared" si="134"/>
        <v>1.4646864106394821</v>
      </c>
      <c r="BD407" s="34">
        <f t="shared" si="134"/>
        <v>0.46168904319562687</v>
      </c>
      <c r="BE407" s="34">
        <f t="shared" si="134"/>
        <v>0.80278083280483592</v>
      </c>
      <c r="BF407" s="34">
        <f t="shared" si="134"/>
        <v>0</v>
      </c>
      <c r="BG407" s="34">
        <f t="shared" si="134"/>
        <v>1.8224397000264254</v>
      </c>
      <c r="BH407" s="34">
        <f t="shared" si="134"/>
        <v>0</v>
      </c>
      <c r="BI407" s="34">
        <f t="shared" si="134"/>
        <v>0</v>
      </c>
      <c r="BJ407" s="34">
        <f t="shared" si="134"/>
        <v>4.7555640098915735</v>
      </c>
      <c r="BK407" s="34">
        <f>R407*100000/AO407</f>
        <v>1.3668484575115156</v>
      </c>
      <c r="BL407" s="34">
        <f t="shared" si="135"/>
        <v>0</v>
      </c>
      <c r="BM407" s="34">
        <f t="shared" si="135"/>
        <v>0</v>
      </c>
      <c r="BN407" s="34">
        <f t="shared" si="135"/>
        <v>0</v>
      </c>
    </row>
    <row r="408" spans="1:66" x14ac:dyDescent="0.25">
      <c r="A408" s="19" t="s">
        <v>23</v>
      </c>
      <c r="B408" s="32">
        <f t="shared" ref="B408:U408" si="136">SUM(B389:B407)</f>
        <v>181</v>
      </c>
      <c r="C408" s="32">
        <f t="shared" si="136"/>
        <v>35</v>
      </c>
      <c r="D408" s="32">
        <f t="shared" si="136"/>
        <v>2</v>
      </c>
      <c r="E408" s="32">
        <f t="shared" si="136"/>
        <v>7</v>
      </c>
      <c r="F408" s="32">
        <f t="shared" si="136"/>
        <v>7</v>
      </c>
      <c r="G408" s="32">
        <f t="shared" si="136"/>
        <v>4</v>
      </c>
      <c r="H408" s="32">
        <f t="shared" si="136"/>
        <v>1</v>
      </c>
      <c r="I408" s="32">
        <f t="shared" si="136"/>
        <v>4</v>
      </c>
      <c r="J408" s="32">
        <f t="shared" si="136"/>
        <v>8</v>
      </c>
      <c r="K408" s="32">
        <f t="shared" si="136"/>
        <v>37</v>
      </c>
      <c r="L408" s="32">
        <f t="shared" si="136"/>
        <v>12</v>
      </c>
      <c r="M408" s="32">
        <f t="shared" si="136"/>
        <v>2</v>
      </c>
      <c r="N408" s="32">
        <f t="shared" si="136"/>
        <v>17</v>
      </c>
      <c r="O408" s="32">
        <f t="shared" si="136"/>
        <v>21</v>
      </c>
      <c r="P408" s="32">
        <f t="shared" si="136"/>
        <v>4</v>
      </c>
      <c r="Q408" s="32">
        <f t="shared" si="136"/>
        <v>7</v>
      </c>
      <c r="R408" s="32">
        <f t="shared" si="136"/>
        <v>12</v>
      </c>
      <c r="S408" s="32">
        <f t="shared" si="136"/>
        <v>1</v>
      </c>
      <c r="T408" s="32">
        <f t="shared" si="136"/>
        <v>0</v>
      </c>
      <c r="U408" s="32">
        <f t="shared" si="136"/>
        <v>0</v>
      </c>
      <c r="W408" s="45"/>
      <c r="X408" s="37" t="s">
        <v>51</v>
      </c>
      <c r="Y408" s="39">
        <f>SUM(Y389:Y407)</f>
        <v>46410166</v>
      </c>
      <c r="Z408" s="39">
        <v>8398339</v>
      </c>
      <c r="AA408" s="39">
        <v>1321730</v>
      </c>
      <c r="AB408" s="39">
        <v>1044039</v>
      </c>
      <c r="AC408" s="39">
        <v>1129741</v>
      </c>
      <c r="AD408" s="39">
        <v>2127774</v>
      </c>
      <c r="AE408" s="39">
        <v>583551</v>
      </c>
      <c r="AF408" s="39">
        <v>2464417</v>
      </c>
      <c r="AG408" s="39">
        <v>2054037</v>
      </c>
      <c r="AH408" s="39">
        <v>7396118</v>
      </c>
      <c r="AI408" s="39">
        <v>4931279</v>
      </c>
      <c r="AJ408" s="39">
        <v>1087628</v>
      </c>
      <c r="AK408" s="39">
        <v>2725090</v>
      </c>
      <c r="AL408" s="39">
        <v>6401164</v>
      </c>
      <c r="AM408" s="39">
        <v>1464008</v>
      </c>
      <c r="AN408" s="39">
        <v>636258</v>
      </c>
      <c r="AO408" s="39">
        <v>2162984</v>
      </c>
      <c r="AP408" s="39">
        <v>312844</v>
      </c>
      <c r="AQ408" s="39">
        <v>84489</v>
      </c>
      <c r="AR408" s="39">
        <v>84676</v>
      </c>
      <c r="AT408" s="29" t="s">
        <v>23</v>
      </c>
      <c r="AU408" s="35">
        <f t="shared" si="133"/>
        <v>0.39000075974733639</v>
      </c>
      <c r="AV408" s="35">
        <f t="shared" si="134"/>
        <v>0.41674907383471899</v>
      </c>
      <c r="AW408" s="35">
        <f t="shared" si="134"/>
        <v>0.1513168347544506</v>
      </c>
      <c r="AX408" s="35">
        <f t="shared" si="134"/>
        <v>0.67047303788460011</v>
      </c>
      <c r="AY408" s="35">
        <f t="shared" si="134"/>
        <v>0.61961104359317754</v>
      </c>
      <c r="AZ408" s="35">
        <f t="shared" si="134"/>
        <v>0.18798988990372098</v>
      </c>
      <c r="BA408" s="35">
        <f t="shared" si="134"/>
        <v>0.17136462794168805</v>
      </c>
      <c r="BB408" s="35">
        <f t="shared" si="134"/>
        <v>0.16231019344534631</v>
      </c>
      <c r="BC408" s="35">
        <f t="shared" si="134"/>
        <v>0.38947691789388411</v>
      </c>
      <c r="BD408" s="35">
        <f t="shared" si="134"/>
        <v>0.50026243496926359</v>
      </c>
      <c r="BE408" s="35">
        <f t="shared" si="134"/>
        <v>0.24334457652872613</v>
      </c>
      <c r="BF408" s="35">
        <f t="shared" si="134"/>
        <v>0.18388640233609285</v>
      </c>
      <c r="BG408" s="35">
        <f t="shared" si="134"/>
        <v>0.62383260736342649</v>
      </c>
      <c r="BH408" s="35">
        <f t="shared" si="134"/>
        <v>0.32806533311753927</v>
      </c>
      <c r="BI408" s="35">
        <f t="shared" si="134"/>
        <v>0.2732225506964443</v>
      </c>
      <c r="BJ408" s="35">
        <f t="shared" si="134"/>
        <v>1.1001826303166327</v>
      </c>
      <c r="BK408" s="35">
        <f>R408*100000/AO408</f>
        <v>0.5547891246537191</v>
      </c>
      <c r="BL408" s="35">
        <f t="shared" si="135"/>
        <v>0.31964813133702419</v>
      </c>
      <c r="BM408" s="35">
        <f t="shared" si="135"/>
        <v>0</v>
      </c>
      <c r="BN408" s="35">
        <f t="shared" si="135"/>
        <v>0</v>
      </c>
    </row>
    <row r="409" spans="1:66" x14ac:dyDescent="0.25">
      <c r="A409" s="22" t="s">
        <v>26</v>
      </c>
      <c r="B409" s="10">
        <f>C409+D409+E409+F409+G409+K409+T409+J409+H409+I409+M409+N409+O409+P409+Q409+R409+S409+L409+U409</f>
        <v>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</row>
    <row r="411" spans="1:66" x14ac:dyDescent="0.25">
      <c r="A411" s="31" t="s">
        <v>63</v>
      </c>
      <c r="AT411" s="36" t="s">
        <v>64</v>
      </c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</row>
    <row r="412" spans="1:66" ht="19.5" customHeight="1" x14ac:dyDescent="0.25">
      <c r="A412" s="19" t="s">
        <v>43</v>
      </c>
      <c r="B412" s="12" t="s">
        <v>1</v>
      </c>
      <c r="C412" s="12" t="s">
        <v>2</v>
      </c>
      <c r="D412" s="12" t="s">
        <v>3</v>
      </c>
      <c r="E412" s="12" t="s">
        <v>52</v>
      </c>
      <c r="F412" s="12" t="s">
        <v>53</v>
      </c>
      <c r="G412" s="12" t="s">
        <v>4</v>
      </c>
      <c r="H412" s="12" t="s">
        <v>7</v>
      </c>
      <c r="I412" s="12" t="s">
        <v>54</v>
      </c>
      <c r="J412" s="12" t="s">
        <v>55</v>
      </c>
      <c r="K412" s="12" t="s">
        <v>5</v>
      </c>
      <c r="L412" s="12" t="s">
        <v>56</v>
      </c>
      <c r="M412" s="12" t="s">
        <v>8</v>
      </c>
      <c r="N412" s="12" t="s">
        <v>9</v>
      </c>
      <c r="O412" s="12" t="s">
        <v>57</v>
      </c>
      <c r="P412" s="12" t="s">
        <v>58</v>
      </c>
      <c r="Q412" s="12" t="s">
        <v>59</v>
      </c>
      <c r="R412" s="12" t="s">
        <v>60</v>
      </c>
      <c r="S412" s="12" t="s">
        <v>61</v>
      </c>
      <c r="T412" s="12" t="s">
        <v>6</v>
      </c>
      <c r="U412" s="12" t="s">
        <v>28</v>
      </c>
      <c r="W412" s="44" t="str">
        <f>A412</f>
        <v>AÑO 2016</v>
      </c>
      <c r="X412" s="38" t="s">
        <v>62</v>
      </c>
      <c r="Y412" s="24" t="s">
        <v>51</v>
      </c>
      <c r="Z412" s="24" t="s">
        <v>2</v>
      </c>
      <c r="AA412" s="24" t="s">
        <v>3</v>
      </c>
      <c r="AB412" s="24" t="s">
        <v>52</v>
      </c>
      <c r="AC412" s="24" t="s">
        <v>53</v>
      </c>
      <c r="AD412" s="24" t="s">
        <v>4</v>
      </c>
      <c r="AE412" s="24" t="s">
        <v>7</v>
      </c>
      <c r="AF412" s="24" t="s">
        <v>54</v>
      </c>
      <c r="AG412" s="24" t="s">
        <v>55</v>
      </c>
      <c r="AH412" s="24" t="s">
        <v>5</v>
      </c>
      <c r="AI412" s="24" t="s">
        <v>56</v>
      </c>
      <c r="AJ412" s="24" t="s">
        <v>8</v>
      </c>
      <c r="AK412" s="24" t="s">
        <v>9</v>
      </c>
      <c r="AL412" s="24" t="s">
        <v>57</v>
      </c>
      <c r="AM412" s="24" t="s">
        <v>58</v>
      </c>
      <c r="AN412" s="24" t="s">
        <v>59</v>
      </c>
      <c r="AO412" s="24" t="s">
        <v>60</v>
      </c>
      <c r="AP412" s="24" t="s">
        <v>61</v>
      </c>
      <c r="AQ412" s="24" t="s">
        <v>6</v>
      </c>
      <c r="AR412" s="24" t="s">
        <v>28</v>
      </c>
      <c r="AT412" s="25" t="str">
        <f>W412</f>
        <v>AÑO 2016</v>
      </c>
      <c r="AU412" s="26" t="s">
        <v>1</v>
      </c>
      <c r="AV412" s="26" t="s">
        <v>2</v>
      </c>
      <c r="AW412" s="26" t="s">
        <v>3</v>
      </c>
      <c r="AX412" s="26" t="s">
        <v>52</v>
      </c>
      <c r="AY412" s="26" t="s">
        <v>53</v>
      </c>
      <c r="AZ412" s="26" t="s">
        <v>4</v>
      </c>
      <c r="BA412" s="26" t="s">
        <v>7</v>
      </c>
      <c r="BB412" s="26" t="s">
        <v>54</v>
      </c>
      <c r="BC412" s="26" t="s">
        <v>55</v>
      </c>
      <c r="BD412" s="26" t="s">
        <v>5</v>
      </c>
      <c r="BE412" s="26" t="s">
        <v>56</v>
      </c>
      <c r="BF412" s="26" t="s">
        <v>8</v>
      </c>
      <c r="BG412" s="26" t="s">
        <v>9</v>
      </c>
      <c r="BH412" s="26" t="s">
        <v>57</v>
      </c>
      <c r="BI412" s="26" t="s">
        <v>58</v>
      </c>
      <c r="BJ412" s="26" t="s">
        <v>59</v>
      </c>
      <c r="BK412" s="26" t="s">
        <v>60</v>
      </c>
      <c r="BL412" s="26" t="s">
        <v>61</v>
      </c>
      <c r="BM412" s="26" t="s">
        <v>6</v>
      </c>
      <c r="BN412" s="26" t="s">
        <v>28</v>
      </c>
    </row>
    <row r="413" spans="1:66" x14ac:dyDescent="0.25">
      <c r="A413" s="20" t="s">
        <v>45</v>
      </c>
      <c r="B413" s="30">
        <f t="shared" ref="B413:B431" si="137">C413+D413+E413+F413+G413+K413+T413+J413+H413+I413+M413+N413+O413+P413+Q413+R413+S413+L413</f>
        <v>29</v>
      </c>
      <c r="C413" s="30">
        <v>11</v>
      </c>
      <c r="D413" s="30">
        <v>1</v>
      </c>
      <c r="E413" s="30">
        <v>3</v>
      </c>
      <c r="F413" s="30"/>
      <c r="G413" s="30"/>
      <c r="H413" s="30"/>
      <c r="I413" s="30">
        <v>1</v>
      </c>
      <c r="J413" s="30">
        <v>2</v>
      </c>
      <c r="K413" s="30">
        <v>4</v>
      </c>
      <c r="L413" s="30">
        <v>4</v>
      </c>
      <c r="M413" s="30">
        <v>1</v>
      </c>
      <c r="N413" s="30">
        <v>1</v>
      </c>
      <c r="O413" s="30"/>
      <c r="P413" s="30">
        <v>1</v>
      </c>
      <c r="Q413" s="30"/>
      <c r="R413" s="30"/>
      <c r="S413" s="30"/>
      <c r="T413" s="30"/>
      <c r="U413" s="30"/>
      <c r="X413" s="37" t="s">
        <v>45</v>
      </c>
      <c r="Y413" s="42">
        <f>SUM(Z413:AR413)</f>
        <v>410065</v>
      </c>
      <c r="Z413" s="42">
        <v>78803</v>
      </c>
      <c r="AA413" s="42">
        <v>11067</v>
      </c>
      <c r="AB413" s="42">
        <v>6418</v>
      </c>
      <c r="AC413" s="42">
        <v>10456</v>
      </c>
      <c r="AD413" s="42">
        <v>15897</v>
      </c>
      <c r="AE413" s="42">
        <v>4328</v>
      </c>
      <c r="AF413" s="42">
        <v>16964</v>
      </c>
      <c r="AG413" s="42">
        <v>17892</v>
      </c>
      <c r="AH413" s="42">
        <v>69468</v>
      </c>
      <c r="AI413" s="42">
        <v>41965</v>
      </c>
      <c r="AJ413" s="42">
        <v>8814</v>
      </c>
      <c r="AK413" s="42">
        <v>19170</v>
      </c>
      <c r="AL413" s="42">
        <v>63912</v>
      </c>
      <c r="AM413" s="42">
        <v>15203</v>
      </c>
      <c r="AN413" s="42">
        <v>5988</v>
      </c>
      <c r="AO413" s="42">
        <v>18546</v>
      </c>
      <c r="AP413" s="42">
        <v>2709</v>
      </c>
      <c r="AQ413" s="42">
        <v>1042</v>
      </c>
      <c r="AR413" s="42">
        <v>1423</v>
      </c>
      <c r="AT413" s="27" t="s">
        <v>45</v>
      </c>
      <c r="AU413" s="34">
        <f>B413*100000/Y413</f>
        <v>7.0720495531196272</v>
      </c>
      <c r="AV413" s="34">
        <f t="shared" ref="AV413:BK428" si="138">C413*100000/Z413</f>
        <v>13.958859434285497</v>
      </c>
      <c r="AW413" s="34">
        <f t="shared" si="138"/>
        <v>9.0358724134815223</v>
      </c>
      <c r="AX413" s="34">
        <f t="shared" si="138"/>
        <v>46.743533811156126</v>
      </c>
      <c r="AY413" s="34">
        <f t="shared" si="138"/>
        <v>0</v>
      </c>
      <c r="AZ413" s="34">
        <f t="shared" si="138"/>
        <v>0</v>
      </c>
      <c r="BA413" s="34">
        <f t="shared" si="138"/>
        <v>0</v>
      </c>
      <c r="BB413" s="34">
        <f t="shared" si="138"/>
        <v>5.8948361235557654</v>
      </c>
      <c r="BC413" s="34">
        <f t="shared" si="138"/>
        <v>11.178180192264699</v>
      </c>
      <c r="BD413" s="34">
        <f t="shared" si="138"/>
        <v>5.7580468705015262</v>
      </c>
      <c r="BE413" s="34">
        <f t="shared" si="138"/>
        <v>9.5317526510187065</v>
      </c>
      <c r="BF413" s="34">
        <f t="shared" si="138"/>
        <v>11.345586566825505</v>
      </c>
      <c r="BG413" s="34">
        <f t="shared" si="138"/>
        <v>5.2164840897235267</v>
      </c>
      <c r="BH413" s="34">
        <f t="shared" si="138"/>
        <v>0</v>
      </c>
      <c r="BI413" s="34">
        <f t="shared" si="138"/>
        <v>6.5776491481944355</v>
      </c>
      <c r="BJ413" s="34">
        <f t="shared" si="138"/>
        <v>0</v>
      </c>
      <c r="BK413" s="34">
        <f t="shared" si="138"/>
        <v>0</v>
      </c>
      <c r="BL413" s="34">
        <f t="shared" ref="BL413:BN428" si="139">S413*100000/AP413</f>
        <v>0</v>
      </c>
      <c r="BM413" s="34">
        <f t="shared" si="139"/>
        <v>0</v>
      </c>
      <c r="BN413" s="34">
        <f t="shared" si="139"/>
        <v>0</v>
      </c>
    </row>
    <row r="414" spans="1:66" x14ac:dyDescent="0.25">
      <c r="A414" s="20" t="s">
        <v>46</v>
      </c>
      <c r="B414" s="30">
        <f t="shared" si="137"/>
        <v>41</v>
      </c>
      <c r="C414" s="30">
        <v>12</v>
      </c>
      <c r="D414" s="30">
        <v>1</v>
      </c>
      <c r="E414" s="30">
        <v>2</v>
      </c>
      <c r="F414" s="30">
        <v>2</v>
      </c>
      <c r="G414" s="30"/>
      <c r="H414" s="30">
        <v>1</v>
      </c>
      <c r="I414" s="30">
        <v>1</v>
      </c>
      <c r="J414" s="30">
        <v>2</v>
      </c>
      <c r="K414" s="30">
        <v>8</v>
      </c>
      <c r="L414" s="30">
        <v>1</v>
      </c>
      <c r="M414" s="30"/>
      <c r="N414" s="30">
        <v>4</v>
      </c>
      <c r="O414" s="30">
        <v>3</v>
      </c>
      <c r="P414" s="30">
        <v>1</v>
      </c>
      <c r="Q414" s="30"/>
      <c r="R414" s="30">
        <v>3</v>
      </c>
      <c r="S414" s="30"/>
      <c r="T414" s="30"/>
      <c r="U414" s="30"/>
      <c r="W414" s="45"/>
      <c r="X414" s="37" t="s">
        <v>46</v>
      </c>
      <c r="Y414" s="42">
        <f t="shared" ref="Y414:Y431" si="140">SUM(Z414:AR414)</f>
        <v>1760520</v>
      </c>
      <c r="Z414" s="42">
        <v>337790</v>
      </c>
      <c r="AA414" s="42">
        <v>47655</v>
      </c>
      <c r="AB414" s="42">
        <v>28320</v>
      </c>
      <c r="AC414" s="42">
        <v>44517</v>
      </c>
      <c r="AD414" s="42">
        <v>68375</v>
      </c>
      <c r="AE414" s="42">
        <v>19402</v>
      </c>
      <c r="AF414" s="42">
        <v>73739</v>
      </c>
      <c r="AG414" s="42">
        <v>77848</v>
      </c>
      <c r="AH414" s="42">
        <v>297290</v>
      </c>
      <c r="AI414" s="42">
        <v>184962</v>
      </c>
      <c r="AJ414" s="42">
        <v>36897</v>
      </c>
      <c r="AK414" s="42">
        <v>81652</v>
      </c>
      <c r="AL414" s="42">
        <v>268225</v>
      </c>
      <c r="AM414" s="42">
        <v>65964</v>
      </c>
      <c r="AN414" s="42">
        <v>25727</v>
      </c>
      <c r="AO414" s="42">
        <v>79757</v>
      </c>
      <c r="AP414" s="42">
        <v>11813</v>
      </c>
      <c r="AQ414" s="42">
        <v>4507</v>
      </c>
      <c r="AR414" s="42">
        <v>6080</v>
      </c>
      <c r="AT414" s="27" t="s">
        <v>46</v>
      </c>
      <c r="AU414" s="34">
        <f t="shared" ref="AU414:AU432" si="141">B414*100000/Y414</f>
        <v>2.3288573830459183</v>
      </c>
      <c r="AV414" s="34">
        <f t="shared" si="138"/>
        <v>3.5525030344296753</v>
      </c>
      <c r="AW414" s="34">
        <f t="shared" si="138"/>
        <v>2.0984156961494072</v>
      </c>
      <c r="AX414" s="34">
        <f t="shared" si="138"/>
        <v>7.0621468926553677</v>
      </c>
      <c r="AY414" s="34">
        <f t="shared" si="138"/>
        <v>4.4926657232068647</v>
      </c>
      <c r="AZ414" s="34">
        <f t="shared" si="138"/>
        <v>0</v>
      </c>
      <c r="BA414" s="34">
        <f t="shared" si="138"/>
        <v>5.1541078239356768</v>
      </c>
      <c r="BB414" s="34">
        <f t="shared" si="138"/>
        <v>1.356134474294471</v>
      </c>
      <c r="BC414" s="34">
        <f t="shared" si="138"/>
        <v>2.56910903298736</v>
      </c>
      <c r="BD414" s="34">
        <f t="shared" si="138"/>
        <v>2.6909751421171246</v>
      </c>
      <c r="BE414" s="34">
        <f t="shared" si="138"/>
        <v>0.54065159330024548</v>
      </c>
      <c r="BF414" s="34">
        <f t="shared" si="138"/>
        <v>0</v>
      </c>
      <c r="BG414" s="34">
        <f t="shared" si="138"/>
        <v>4.898838975162886</v>
      </c>
      <c r="BH414" s="34">
        <f t="shared" si="138"/>
        <v>1.1184639761394353</v>
      </c>
      <c r="BI414" s="34">
        <f t="shared" si="138"/>
        <v>1.5159784124674065</v>
      </c>
      <c r="BJ414" s="34">
        <f t="shared" si="138"/>
        <v>0</v>
      </c>
      <c r="BK414" s="34">
        <f t="shared" si="138"/>
        <v>3.7614253294381683</v>
      </c>
      <c r="BL414" s="34">
        <f t="shared" si="139"/>
        <v>0</v>
      </c>
      <c r="BM414" s="34">
        <f t="shared" si="139"/>
        <v>0</v>
      </c>
      <c r="BN414" s="34">
        <f t="shared" si="139"/>
        <v>0</v>
      </c>
    </row>
    <row r="415" spans="1:66" x14ac:dyDescent="0.25">
      <c r="A415" s="20" t="s">
        <v>47</v>
      </c>
      <c r="B415" s="30">
        <f t="shared" si="137"/>
        <v>14</v>
      </c>
      <c r="C415" s="30">
        <v>3</v>
      </c>
      <c r="D415" s="30">
        <v>1</v>
      </c>
      <c r="E415" s="30">
        <v>1</v>
      </c>
      <c r="F415" s="30"/>
      <c r="G415" s="30"/>
      <c r="H415" s="30">
        <v>1</v>
      </c>
      <c r="I415" s="30">
        <v>1</v>
      </c>
      <c r="J415" s="30"/>
      <c r="K415" s="30">
        <v>3</v>
      </c>
      <c r="L415" s="30">
        <v>1</v>
      </c>
      <c r="M415" s="30"/>
      <c r="N415" s="30"/>
      <c r="O415" s="30"/>
      <c r="P415" s="30"/>
      <c r="Q415" s="30">
        <v>1</v>
      </c>
      <c r="R415" s="30">
        <v>2</v>
      </c>
      <c r="S415" s="30"/>
      <c r="T415" s="30"/>
      <c r="U415" s="30"/>
      <c r="W415" s="45"/>
      <c r="X415" s="37" t="s">
        <v>47</v>
      </c>
      <c r="Y415" s="42">
        <f t="shared" si="140"/>
        <v>2465837</v>
      </c>
      <c r="Z415" s="42">
        <v>482836</v>
      </c>
      <c r="AA415" s="42">
        <v>66419</v>
      </c>
      <c r="AB415" s="42">
        <v>40793</v>
      </c>
      <c r="AC415" s="42">
        <v>61400</v>
      </c>
      <c r="AD415" s="42">
        <v>102723</v>
      </c>
      <c r="AE415" s="42">
        <v>28315</v>
      </c>
      <c r="AF415" s="42">
        <v>102956</v>
      </c>
      <c r="AG415" s="42">
        <v>111637</v>
      </c>
      <c r="AH415" s="42">
        <v>417062</v>
      </c>
      <c r="AI415" s="42">
        <v>265240</v>
      </c>
      <c r="AJ415" s="42">
        <v>52665</v>
      </c>
      <c r="AK415" s="42">
        <v>114063</v>
      </c>
      <c r="AL415" s="42">
        <v>357207</v>
      </c>
      <c r="AM415" s="42">
        <v>89563</v>
      </c>
      <c r="AN415" s="42">
        <v>35010</v>
      </c>
      <c r="AO415" s="42">
        <v>108458</v>
      </c>
      <c r="AP415" s="42">
        <v>16186</v>
      </c>
      <c r="AQ415" s="42">
        <v>6461</v>
      </c>
      <c r="AR415" s="42">
        <v>6843</v>
      </c>
      <c r="AT415" s="27" t="s">
        <v>47</v>
      </c>
      <c r="AU415" s="34">
        <f t="shared" si="141"/>
        <v>0.56775853391769204</v>
      </c>
      <c r="AV415" s="34">
        <f t="shared" si="138"/>
        <v>0.62132898126900227</v>
      </c>
      <c r="AW415" s="34">
        <f t="shared" si="138"/>
        <v>1.5055932790316024</v>
      </c>
      <c r="AX415" s="34">
        <f t="shared" si="138"/>
        <v>2.4514009756575885</v>
      </c>
      <c r="AY415" s="34">
        <f t="shared" si="138"/>
        <v>0</v>
      </c>
      <c r="AZ415" s="34">
        <f t="shared" si="138"/>
        <v>0</v>
      </c>
      <c r="BA415" s="34">
        <f t="shared" si="138"/>
        <v>3.5316969803990816</v>
      </c>
      <c r="BB415" s="34">
        <f t="shared" si="138"/>
        <v>0.97128870585492832</v>
      </c>
      <c r="BC415" s="34">
        <f t="shared" si="138"/>
        <v>0</v>
      </c>
      <c r="BD415" s="34">
        <f t="shared" si="138"/>
        <v>0.71931751154504608</v>
      </c>
      <c r="BE415" s="34">
        <f t="shared" si="138"/>
        <v>0.37701704117026091</v>
      </c>
      <c r="BF415" s="34">
        <f t="shared" si="138"/>
        <v>0</v>
      </c>
      <c r="BG415" s="34">
        <f t="shared" si="138"/>
        <v>0</v>
      </c>
      <c r="BH415" s="34">
        <f t="shared" si="138"/>
        <v>0</v>
      </c>
      <c r="BI415" s="34">
        <f t="shared" si="138"/>
        <v>0</v>
      </c>
      <c r="BJ415" s="34">
        <f t="shared" si="138"/>
        <v>2.8563267637817766</v>
      </c>
      <c r="BK415" s="34">
        <f t="shared" si="138"/>
        <v>1.8440317911080788</v>
      </c>
      <c r="BL415" s="34">
        <f t="shared" si="139"/>
        <v>0</v>
      </c>
      <c r="BM415" s="34">
        <f t="shared" si="139"/>
        <v>0</v>
      </c>
      <c r="BN415" s="34">
        <f t="shared" si="139"/>
        <v>0</v>
      </c>
    </row>
    <row r="416" spans="1:66" x14ac:dyDescent="0.25">
      <c r="A416" s="20" t="s">
        <v>10</v>
      </c>
      <c r="B416" s="30">
        <f t="shared" si="137"/>
        <v>7</v>
      </c>
      <c r="C416" s="30">
        <v>5</v>
      </c>
      <c r="D416" s="30"/>
      <c r="E416" s="30"/>
      <c r="F416" s="30"/>
      <c r="G416" s="30">
        <v>1</v>
      </c>
      <c r="H416" s="30"/>
      <c r="I416" s="30"/>
      <c r="J416" s="30"/>
      <c r="K416" s="30"/>
      <c r="L416" s="30"/>
      <c r="M416" s="30"/>
      <c r="N416" s="30"/>
      <c r="O416" s="30">
        <v>1</v>
      </c>
      <c r="P416" s="30"/>
      <c r="Q416" s="30"/>
      <c r="R416" s="30"/>
      <c r="S416" s="30"/>
      <c r="T416" s="30"/>
      <c r="U416" s="30"/>
      <c r="W416" s="45"/>
      <c r="X416" s="37" t="s">
        <v>10</v>
      </c>
      <c r="Y416" s="42">
        <f t="shared" si="140"/>
        <v>2368767</v>
      </c>
      <c r="Z416" s="42">
        <v>467121</v>
      </c>
      <c r="AA416" s="42">
        <v>62979</v>
      </c>
      <c r="AB416" s="42">
        <v>39003</v>
      </c>
      <c r="AC416" s="42">
        <v>58162</v>
      </c>
      <c r="AD416" s="42">
        <v>109803</v>
      </c>
      <c r="AE416" s="42">
        <v>26979</v>
      </c>
      <c r="AF416" s="42">
        <v>102504</v>
      </c>
      <c r="AG416" s="42">
        <v>107006</v>
      </c>
      <c r="AH416" s="42">
        <v>393523</v>
      </c>
      <c r="AI416" s="42">
        <v>255697</v>
      </c>
      <c r="AJ416" s="42">
        <v>52847</v>
      </c>
      <c r="AK416" s="42">
        <v>109734</v>
      </c>
      <c r="AL416" s="42">
        <v>333672</v>
      </c>
      <c r="AM416" s="42">
        <v>86514</v>
      </c>
      <c r="AN416" s="42">
        <v>33635</v>
      </c>
      <c r="AO416" s="42">
        <v>102096</v>
      </c>
      <c r="AP416" s="42">
        <v>15619</v>
      </c>
      <c r="AQ416" s="42">
        <v>5866</v>
      </c>
      <c r="AR416" s="42">
        <v>6007</v>
      </c>
      <c r="AT416" s="28" t="s">
        <v>10</v>
      </c>
      <c r="AU416" s="34">
        <f t="shared" si="141"/>
        <v>0.29551239104563681</v>
      </c>
      <c r="AV416" s="34">
        <f t="shared" si="138"/>
        <v>1.0703864737402087</v>
      </c>
      <c r="AW416" s="34">
        <f t="shared" si="138"/>
        <v>0</v>
      </c>
      <c r="AX416" s="34">
        <f t="shared" si="138"/>
        <v>0</v>
      </c>
      <c r="AY416" s="34">
        <f t="shared" si="138"/>
        <v>0</v>
      </c>
      <c r="AZ416" s="34">
        <f t="shared" si="138"/>
        <v>0.91072192927333495</v>
      </c>
      <c r="BA416" s="34">
        <f t="shared" si="138"/>
        <v>0</v>
      </c>
      <c r="BB416" s="34">
        <f t="shared" si="138"/>
        <v>0</v>
      </c>
      <c r="BC416" s="34">
        <f t="shared" si="138"/>
        <v>0</v>
      </c>
      <c r="BD416" s="34">
        <f t="shared" si="138"/>
        <v>0</v>
      </c>
      <c r="BE416" s="34">
        <f t="shared" si="138"/>
        <v>0</v>
      </c>
      <c r="BF416" s="34">
        <f t="shared" si="138"/>
        <v>0</v>
      </c>
      <c r="BG416" s="34">
        <f t="shared" si="138"/>
        <v>0</v>
      </c>
      <c r="BH416" s="34">
        <f t="shared" si="138"/>
        <v>0.29969550936248773</v>
      </c>
      <c r="BI416" s="34">
        <f t="shared" si="138"/>
        <v>0</v>
      </c>
      <c r="BJ416" s="34">
        <f t="shared" si="138"/>
        <v>0</v>
      </c>
      <c r="BK416" s="34">
        <f t="shared" si="138"/>
        <v>0</v>
      </c>
      <c r="BL416" s="34">
        <f t="shared" si="139"/>
        <v>0</v>
      </c>
      <c r="BM416" s="34">
        <f t="shared" si="139"/>
        <v>0</v>
      </c>
      <c r="BN416" s="34">
        <f t="shared" si="139"/>
        <v>0</v>
      </c>
    </row>
    <row r="417" spans="1:66" x14ac:dyDescent="0.25">
      <c r="A417" s="20" t="s">
        <v>11</v>
      </c>
      <c r="B417" s="30">
        <f t="shared" si="137"/>
        <v>7</v>
      </c>
      <c r="C417" s="30"/>
      <c r="D417" s="30"/>
      <c r="E417" s="30"/>
      <c r="F417" s="30"/>
      <c r="G417" s="30">
        <v>1</v>
      </c>
      <c r="H417" s="30"/>
      <c r="I417" s="30"/>
      <c r="J417" s="30"/>
      <c r="K417" s="30">
        <v>3</v>
      </c>
      <c r="L417" s="30">
        <v>1</v>
      </c>
      <c r="M417" s="30"/>
      <c r="N417" s="30">
        <v>2</v>
      </c>
      <c r="O417" s="30"/>
      <c r="P417" s="30"/>
      <c r="Q417" s="30"/>
      <c r="R417" s="30"/>
      <c r="S417" s="30"/>
      <c r="T417" s="30"/>
      <c r="U417" s="30"/>
      <c r="W417" s="45"/>
      <c r="X417" s="37" t="s">
        <v>11</v>
      </c>
      <c r="Y417" s="42">
        <f t="shared" si="140"/>
        <v>2202561</v>
      </c>
      <c r="Z417" s="42">
        <v>440291</v>
      </c>
      <c r="AA417" s="42">
        <v>58967</v>
      </c>
      <c r="AB417" s="42">
        <v>37317</v>
      </c>
      <c r="AC417" s="42">
        <v>53786</v>
      </c>
      <c r="AD417" s="42">
        <v>107542</v>
      </c>
      <c r="AE417" s="42">
        <v>24075</v>
      </c>
      <c r="AF417" s="42">
        <v>100902</v>
      </c>
      <c r="AG417" s="42">
        <v>103626</v>
      </c>
      <c r="AH417" s="42">
        <v>353876</v>
      </c>
      <c r="AI417" s="42">
        <v>235059</v>
      </c>
      <c r="AJ417" s="42">
        <v>54458</v>
      </c>
      <c r="AK417" s="42">
        <v>105197</v>
      </c>
      <c r="AL417" s="42">
        <v>298522</v>
      </c>
      <c r="AM417" s="42">
        <v>79814</v>
      </c>
      <c r="AN417" s="42">
        <v>31546</v>
      </c>
      <c r="AO417" s="42">
        <v>92157</v>
      </c>
      <c r="AP417" s="42">
        <v>14497</v>
      </c>
      <c r="AQ417" s="42">
        <v>5250</v>
      </c>
      <c r="AR417" s="42">
        <v>5679</v>
      </c>
      <c r="AT417" s="27" t="s">
        <v>11</v>
      </c>
      <c r="AU417" s="34">
        <f t="shared" si="141"/>
        <v>0.31781185628911074</v>
      </c>
      <c r="AV417" s="34">
        <f t="shared" si="138"/>
        <v>0</v>
      </c>
      <c r="AW417" s="34">
        <f t="shared" si="138"/>
        <v>0</v>
      </c>
      <c r="AX417" s="34">
        <f t="shared" si="138"/>
        <v>0</v>
      </c>
      <c r="AY417" s="34">
        <f t="shared" si="138"/>
        <v>0</v>
      </c>
      <c r="AZ417" s="34">
        <f t="shared" si="138"/>
        <v>0.92986926038199025</v>
      </c>
      <c r="BA417" s="34">
        <f t="shared" si="138"/>
        <v>0</v>
      </c>
      <c r="BB417" s="34">
        <f t="shared" si="138"/>
        <v>0</v>
      </c>
      <c r="BC417" s="34">
        <f t="shared" si="138"/>
        <v>0</v>
      </c>
      <c r="BD417" s="34">
        <f t="shared" si="138"/>
        <v>0.8477545807005844</v>
      </c>
      <c r="BE417" s="34">
        <f t="shared" si="138"/>
        <v>0.42542510603720768</v>
      </c>
      <c r="BF417" s="34">
        <f t="shared" si="138"/>
        <v>0</v>
      </c>
      <c r="BG417" s="34">
        <f t="shared" si="138"/>
        <v>1.9011949009952755</v>
      </c>
      <c r="BH417" s="34">
        <f t="shared" si="138"/>
        <v>0</v>
      </c>
      <c r="BI417" s="34">
        <f t="shared" si="138"/>
        <v>0</v>
      </c>
      <c r="BJ417" s="34">
        <f t="shared" si="138"/>
        <v>0</v>
      </c>
      <c r="BK417" s="34">
        <f t="shared" si="138"/>
        <v>0</v>
      </c>
      <c r="BL417" s="34">
        <f t="shared" si="139"/>
        <v>0</v>
      </c>
      <c r="BM417" s="34">
        <f t="shared" si="139"/>
        <v>0</v>
      </c>
      <c r="BN417" s="34">
        <f t="shared" si="139"/>
        <v>0</v>
      </c>
    </row>
    <row r="418" spans="1:66" x14ac:dyDescent="0.25">
      <c r="A418" s="20" t="s">
        <v>12</v>
      </c>
      <c r="B418" s="30">
        <f t="shared" si="137"/>
        <v>4</v>
      </c>
      <c r="C418" s="30">
        <v>1</v>
      </c>
      <c r="D418" s="30"/>
      <c r="E418" s="30"/>
      <c r="F418" s="30"/>
      <c r="G418" s="30"/>
      <c r="H418" s="30"/>
      <c r="I418" s="30"/>
      <c r="J418" s="30"/>
      <c r="K418" s="30">
        <v>2</v>
      </c>
      <c r="L418" s="30">
        <v>1</v>
      </c>
      <c r="M418" s="30"/>
      <c r="N418" s="30"/>
      <c r="O418" s="30"/>
      <c r="P418" s="30"/>
      <c r="Q418" s="30"/>
      <c r="R418" s="30"/>
      <c r="S418" s="30"/>
      <c r="T418" s="30"/>
      <c r="U418" s="30"/>
      <c r="W418" s="45"/>
      <c r="X418" s="37" t="s">
        <v>12</v>
      </c>
      <c r="Y418" s="42">
        <f t="shared" si="140"/>
        <v>2267060</v>
      </c>
      <c r="Z418" s="42">
        <v>459365</v>
      </c>
      <c r="AA418" s="42">
        <v>60052</v>
      </c>
      <c r="AB418" s="42">
        <v>39479</v>
      </c>
      <c r="AC418" s="42">
        <v>57807</v>
      </c>
      <c r="AD418" s="42">
        <v>114034</v>
      </c>
      <c r="AE418" s="42">
        <v>24216</v>
      </c>
      <c r="AF418" s="42">
        <v>106800</v>
      </c>
      <c r="AG418" s="42">
        <v>108707</v>
      </c>
      <c r="AH418" s="42">
        <v>352481</v>
      </c>
      <c r="AI418" s="42">
        <v>238397</v>
      </c>
      <c r="AJ418" s="42">
        <v>60207</v>
      </c>
      <c r="AK418" s="42">
        <v>113687</v>
      </c>
      <c r="AL418" s="42">
        <v>307601</v>
      </c>
      <c r="AM418" s="42">
        <v>80534</v>
      </c>
      <c r="AN418" s="42">
        <v>30531</v>
      </c>
      <c r="AO418" s="42">
        <v>87670</v>
      </c>
      <c r="AP418" s="42">
        <v>14098</v>
      </c>
      <c r="AQ418" s="42">
        <v>5517</v>
      </c>
      <c r="AR418" s="42">
        <v>5877</v>
      </c>
      <c r="AT418" s="27" t="s">
        <v>12</v>
      </c>
      <c r="AU418" s="34">
        <f t="shared" si="141"/>
        <v>0.17643997071096487</v>
      </c>
      <c r="AV418" s="34">
        <f t="shared" si="138"/>
        <v>0.21769181369934584</v>
      </c>
      <c r="AW418" s="34">
        <f t="shared" si="138"/>
        <v>0</v>
      </c>
      <c r="AX418" s="34">
        <f t="shared" si="138"/>
        <v>0</v>
      </c>
      <c r="AY418" s="34">
        <f t="shared" si="138"/>
        <v>0</v>
      </c>
      <c r="AZ418" s="34">
        <f t="shared" si="138"/>
        <v>0</v>
      </c>
      <c r="BA418" s="34">
        <f t="shared" si="138"/>
        <v>0</v>
      </c>
      <c r="BB418" s="34">
        <f t="shared" si="138"/>
        <v>0</v>
      </c>
      <c r="BC418" s="34">
        <f t="shared" si="138"/>
        <v>0</v>
      </c>
      <c r="BD418" s="34">
        <f t="shared" si="138"/>
        <v>0.567406470135979</v>
      </c>
      <c r="BE418" s="34">
        <f t="shared" si="138"/>
        <v>0.41946836579319369</v>
      </c>
      <c r="BF418" s="34">
        <f t="shared" si="138"/>
        <v>0</v>
      </c>
      <c r="BG418" s="34">
        <f t="shared" si="138"/>
        <v>0</v>
      </c>
      <c r="BH418" s="34">
        <f t="shared" si="138"/>
        <v>0</v>
      </c>
      <c r="BI418" s="34">
        <f t="shared" si="138"/>
        <v>0</v>
      </c>
      <c r="BJ418" s="34">
        <f t="shared" si="138"/>
        <v>0</v>
      </c>
      <c r="BK418" s="34">
        <f t="shared" si="138"/>
        <v>0</v>
      </c>
      <c r="BL418" s="34">
        <f t="shared" si="139"/>
        <v>0</v>
      </c>
      <c r="BM418" s="34">
        <f t="shared" si="139"/>
        <v>0</v>
      </c>
      <c r="BN418" s="34">
        <f t="shared" si="139"/>
        <v>0</v>
      </c>
    </row>
    <row r="419" spans="1:66" x14ac:dyDescent="0.25">
      <c r="A419" s="20" t="s">
        <v>13</v>
      </c>
      <c r="B419" s="30">
        <f t="shared" si="137"/>
        <v>4</v>
      </c>
      <c r="C419" s="30">
        <v>1</v>
      </c>
      <c r="D419" s="30"/>
      <c r="E419" s="30"/>
      <c r="F419" s="30"/>
      <c r="G419" s="30"/>
      <c r="H419" s="30"/>
      <c r="I419" s="30"/>
      <c r="J419" s="30"/>
      <c r="K419" s="30">
        <v>3</v>
      </c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W419" s="45"/>
      <c r="X419" s="37" t="s">
        <v>13</v>
      </c>
      <c r="Y419" s="42">
        <f t="shared" si="140"/>
        <v>2537066</v>
      </c>
      <c r="Z419" s="42">
        <v>499963</v>
      </c>
      <c r="AA419" s="42">
        <v>67642</v>
      </c>
      <c r="AB419" s="42">
        <v>46014</v>
      </c>
      <c r="AC419" s="42">
        <v>72327</v>
      </c>
      <c r="AD419" s="42">
        <v>134162</v>
      </c>
      <c r="AE419" s="42">
        <v>27838</v>
      </c>
      <c r="AF419" s="42">
        <v>118832</v>
      </c>
      <c r="AG419" s="42">
        <v>117824</v>
      </c>
      <c r="AH419" s="42">
        <v>392216</v>
      </c>
      <c r="AI419" s="42">
        <v>261476</v>
      </c>
      <c r="AJ419" s="42">
        <v>65108</v>
      </c>
      <c r="AK419" s="42">
        <v>131141</v>
      </c>
      <c r="AL419" s="42">
        <v>358649</v>
      </c>
      <c r="AM419" s="42">
        <v>86658</v>
      </c>
      <c r="AN419" s="42">
        <v>32121</v>
      </c>
      <c r="AO419" s="42">
        <v>97979</v>
      </c>
      <c r="AP419" s="42">
        <v>15636</v>
      </c>
      <c r="AQ419" s="42">
        <v>5678</v>
      </c>
      <c r="AR419" s="42">
        <v>5802</v>
      </c>
      <c r="AT419" s="27" t="s">
        <v>13</v>
      </c>
      <c r="AU419" s="34">
        <f t="shared" si="141"/>
        <v>0.15766243369309274</v>
      </c>
      <c r="AV419" s="34">
        <f t="shared" si="138"/>
        <v>0.20001480109528105</v>
      </c>
      <c r="AW419" s="34">
        <f t="shared" si="138"/>
        <v>0</v>
      </c>
      <c r="AX419" s="34">
        <f t="shared" si="138"/>
        <v>0</v>
      </c>
      <c r="AY419" s="34">
        <f t="shared" si="138"/>
        <v>0</v>
      </c>
      <c r="AZ419" s="34">
        <f t="shared" si="138"/>
        <v>0</v>
      </c>
      <c r="BA419" s="34">
        <f t="shared" si="138"/>
        <v>0</v>
      </c>
      <c r="BB419" s="34">
        <f t="shared" si="138"/>
        <v>0</v>
      </c>
      <c r="BC419" s="34">
        <f t="shared" si="138"/>
        <v>0</v>
      </c>
      <c r="BD419" s="34">
        <f t="shared" si="138"/>
        <v>0.76488465539396655</v>
      </c>
      <c r="BE419" s="34">
        <f t="shared" si="138"/>
        <v>0</v>
      </c>
      <c r="BF419" s="34">
        <f t="shared" si="138"/>
        <v>0</v>
      </c>
      <c r="BG419" s="34">
        <f t="shared" si="138"/>
        <v>0</v>
      </c>
      <c r="BH419" s="34">
        <f t="shared" si="138"/>
        <v>0</v>
      </c>
      <c r="BI419" s="34">
        <f t="shared" si="138"/>
        <v>0</v>
      </c>
      <c r="BJ419" s="34">
        <f t="shared" si="138"/>
        <v>0</v>
      </c>
      <c r="BK419" s="34">
        <f t="shared" si="138"/>
        <v>0</v>
      </c>
      <c r="BL419" s="34">
        <f t="shared" si="139"/>
        <v>0</v>
      </c>
      <c r="BM419" s="34">
        <f t="shared" si="139"/>
        <v>0</v>
      </c>
      <c r="BN419" s="34">
        <f t="shared" si="139"/>
        <v>0</v>
      </c>
    </row>
    <row r="420" spans="1:66" x14ac:dyDescent="0.25">
      <c r="A420" s="20" t="s">
        <v>14</v>
      </c>
      <c r="B420" s="30">
        <f t="shared" si="137"/>
        <v>1</v>
      </c>
      <c r="C420" s="30"/>
      <c r="D420" s="30"/>
      <c r="E420" s="30"/>
      <c r="F420" s="30">
        <v>1</v>
      </c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W420" s="45"/>
      <c r="X420" s="37" t="s">
        <v>14</v>
      </c>
      <c r="Y420" s="42">
        <f t="shared" si="140"/>
        <v>3028594</v>
      </c>
      <c r="Z420" s="42">
        <v>570771</v>
      </c>
      <c r="AA420" s="42">
        <v>80856</v>
      </c>
      <c r="AB420" s="42">
        <v>59623</v>
      </c>
      <c r="AC420" s="42">
        <v>89316</v>
      </c>
      <c r="AD420" s="42">
        <v>153891</v>
      </c>
      <c r="AE420" s="42">
        <v>35704</v>
      </c>
      <c r="AF420" s="42">
        <v>140125</v>
      </c>
      <c r="AG420" s="42">
        <v>135470</v>
      </c>
      <c r="AH420" s="42">
        <v>476023</v>
      </c>
      <c r="AI420" s="42">
        <v>312627</v>
      </c>
      <c r="AJ420" s="42">
        <v>68548</v>
      </c>
      <c r="AK420" s="42">
        <v>164300</v>
      </c>
      <c r="AL420" s="42">
        <v>445922</v>
      </c>
      <c r="AM420" s="42">
        <v>101766</v>
      </c>
      <c r="AN420" s="42">
        <v>38794</v>
      </c>
      <c r="AO420" s="42">
        <v>123675</v>
      </c>
      <c r="AP420" s="42">
        <v>19023</v>
      </c>
      <c r="AQ420" s="42">
        <v>6152</v>
      </c>
      <c r="AR420" s="42">
        <v>6008</v>
      </c>
      <c r="AT420" s="27" t="s">
        <v>14</v>
      </c>
      <c r="AU420" s="34">
        <f t="shared" si="141"/>
        <v>3.3018621842346649E-2</v>
      </c>
      <c r="AV420" s="34">
        <f t="shared" si="138"/>
        <v>0</v>
      </c>
      <c r="AW420" s="34">
        <f t="shared" si="138"/>
        <v>0</v>
      </c>
      <c r="AX420" s="34">
        <f t="shared" si="138"/>
        <v>0</v>
      </c>
      <c r="AY420" s="34">
        <f t="shared" si="138"/>
        <v>1.1196202248197411</v>
      </c>
      <c r="AZ420" s="34">
        <f t="shared" si="138"/>
        <v>0</v>
      </c>
      <c r="BA420" s="34">
        <f t="shared" si="138"/>
        <v>0</v>
      </c>
      <c r="BB420" s="34">
        <f t="shared" si="138"/>
        <v>0</v>
      </c>
      <c r="BC420" s="34">
        <f t="shared" si="138"/>
        <v>0</v>
      </c>
      <c r="BD420" s="34">
        <f t="shared" si="138"/>
        <v>0</v>
      </c>
      <c r="BE420" s="34">
        <f t="shared" si="138"/>
        <v>0</v>
      </c>
      <c r="BF420" s="34">
        <f t="shared" si="138"/>
        <v>0</v>
      </c>
      <c r="BG420" s="34">
        <f t="shared" si="138"/>
        <v>0</v>
      </c>
      <c r="BH420" s="34">
        <f t="shared" si="138"/>
        <v>0</v>
      </c>
      <c r="BI420" s="34">
        <f t="shared" si="138"/>
        <v>0</v>
      </c>
      <c r="BJ420" s="34">
        <f t="shared" si="138"/>
        <v>0</v>
      </c>
      <c r="BK420" s="34">
        <f t="shared" si="138"/>
        <v>0</v>
      </c>
      <c r="BL420" s="34">
        <f t="shared" si="139"/>
        <v>0</v>
      </c>
      <c r="BM420" s="34">
        <f t="shared" si="139"/>
        <v>0</v>
      </c>
      <c r="BN420" s="34">
        <f t="shared" si="139"/>
        <v>0</v>
      </c>
    </row>
    <row r="421" spans="1:66" x14ac:dyDescent="0.25">
      <c r="A421" s="20" t="s">
        <v>15</v>
      </c>
      <c r="B421" s="30">
        <f t="shared" si="137"/>
        <v>2</v>
      </c>
      <c r="C421" s="30">
        <v>1</v>
      </c>
      <c r="D421" s="30"/>
      <c r="E421" s="30"/>
      <c r="F421" s="30"/>
      <c r="G421" s="30"/>
      <c r="H421" s="30"/>
      <c r="I421" s="30"/>
      <c r="J421" s="30"/>
      <c r="K421" s="30">
        <v>1</v>
      </c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W421" s="45"/>
      <c r="X421" s="37" t="s">
        <v>15</v>
      </c>
      <c r="Y421" s="42">
        <f t="shared" si="140"/>
        <v>3781448</v>
      </c>
      <c r="Z421" s="42">
        <v>683947</v>
      </c>
      <c r="AA421" s="42">
        <v>102345</v>
      </c>
      <c r="AB421" s="42">
        <v>78704</v>
      </c>
      <c r="AC421" s="42">
        <v>104617</v>
      </c>
      <c r="AD421" s="42">
        <v>182961</v>
      </c>
      <c r="AE421" s="42">
        <v>47380</v>
      </c>
      <c r="AF421" s="42">
        <v>173197</v>
      </c>
      <c r="AG421" s="42">
        <v>164152</v>
      </c>
      <c r="AH421" s="42">
        <v>614142</v>
      </c>
      <c r="AI421" s="42">
        <v>406127</v>
      </c>
      <c r="AJ421" s="42">
        <v>77052</v>
      </c>
      <c r="AK421" s="42">
        <v>214532</v>
      </c>
      <c r="AL421" s="42">
        <v>553585</v>
      </c>
      <c r="AM421" s="42">
        <v>127379</v>
      </c>
      <c r="AN421" s="42">
        <v>50188</v>
      </c>
      <c r="AO421" s="42">
        <v>163366</v>
      </c>
      <c r="AP421" s="42">
        <v>24982</v>
      </c>
      <c r="AQ421" s="42">
        <v>6579</v>
      </c>
      <c r="AR421" s="42">
        <v>6213</v>
      </c>
      <c r="AT421" s="27" t="s">
        <v>15</v>
      </c>
      <c r="AU421" s="34">
        <f t="shared" si="141"/>
        <v>5.2889792481610222E-2</v>
      </c>
      <c r="AV421" s="34">
        <f t="shared" si="138"/>
        <v>0.14621015955914712</v>
      </c>
      <c r="AW421" s="34">
        <f t="shared" si="138"/>
        <v>0</v>
      </c>
      <c r="AX421" s="34">
        <f t="shared" si="138"/>
        <v>0</v>
      </c>
      <c r="AY421" s="34">
        <f t="shared" si="138"/>
        <v>0</v>
      </c>
      <c r="AZ421" s="34">
        <f t="shared" si="138"/>
        <v>0</v>
      </c>
      <c r="BA421" s="34">
        <f t="shared" si="138"/>
        <v>0</v>
      </c>
      <c r="BB421" s="34">
        <f t="shared" si="138"/>
        <v>0</v>
      </c>
      <c r="BC421" s="34">
        <f t="shared" si="138"/>
        <v>0</v>
      </c>
      <c r="BD421" s="34">
        <f t="shared" si="138"/>
        <v>0.16282879203832337</v>
      </c>
      <c r="BE421" s="34">
        <f t="shared" si="138"/>
        <v>0</v>
      </c>
      <c r="BF421" s="34">
        <f t="shared" si="138"/>
        <v>0</v>
      </c>
      <c r="BG421" s="34">
        <f t="shared" si="138"/>
        <v>0</v>
      </c>
      <c r="BH421" s="34">
        <f t="shared" si="138"/>
        <v>0</v>
      </c>
      <c r="BI421" s="34">
        <f t="shared" si="138"/>
        <v>0</v>
      </c>
      <c r="BJ421" s="34">
        <f t="shared" si="138"/>
        <v>0</v>
      </c>
      <c r="BK421" s="34">
        <f t="shared" si="138"/>
        <v>0</v>
      </c>
      <c r="BL421" s="34">
        <f t="shared" si="139"/>
        <v>0</v>
      </c>
      <c r="BM421" s="34">
        <f t="shared" si="139"/>
        <v>0</v>
      </c>
      <c r="BN421" s="34">
        <f t="shared" si="139"/>
        <v>0</v>
      </c>
    </row>
    <row r="422" spans="1:66" x14ac:dyDescent="0.25">
      <c r="A422" s="20" t="s">
        <v>16</v>
      </c>
      <c r="B422" s="30">
        <f t="shared" si="137"/>
        <v>1</v>
      </c>
      <c r="C422" s="30"/>
      <c r="D422" s="30"/>
      <c r="E422" s="30"/>
      <c r="F422" s="30"/>
      <c r="G422" s="30"/>
      <c r="H422" s="30"/>
      <c r="I422" s="30"/>
      <c r="J422" s="30"/>
      <c r="K422" s="30">
        <v>1</v>
      </c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W422" s="45"/>
      <c r="X422" s="37" t="s">
        <v>16</v>
      </c>
      <c r="Y422" s="42">
        <f t="shared" si="140"/>
        <v>3941710</v>
      </c>
      <c r="Z422" s="42">
        <v>694666</v>
      </c>
      <c r="AA422" s="42">
        <v>107762</v>
      </c>
      <c r="AB422" s="42">
        <v>85194</v>
      </c>
      <c r="AC422" s="42">
        <v>104671</v>
      </c>
      <c r="AD422" s="42">
        <v>197844</v>
      </c>
      <c r="AE422" s="42">
        <v>48641</v>
      </c>
      <c r="AF422" s="42">
        <v>185148</v>
      </c>
      <c r="AG422" s="42">
        <v>166222</v>
      </c>
      <c r="AH422" s="42">
        <v>647984</v>
      </c>
      <c r="AI422" s="42">
        <v>420524</v>
      </c>
      <c r="AJ422" s="42">
        <v>80984</v>
      </c>
      <c r="AK422" s="42">
        <v>221981</v>
      </c>
      <c r="AL422" s="42">
        <v>582326</v>
      </c>
      <c r="AM422" s="42">
        <v>126507</v>
      </c>
      <c r="AN422" s="42">
        <v>53444</v>
      </c>
      <c r="AO422" s="42">
        <v>179474</v>
      </c>
      <c r="AP422" s="42">
        <v>26030</v>
      </c>
      <c r="AQ422" s="42">
        <v>6573</v>
      </c>
      <c r="AR422" s="42">
        <v>5735</v>
      </c>
      <c r="AT422" s="27" t="s">
        <v>16</v>
      </c>
      <c r="AU422" s="34">
        <f t="shared" si="141"/>
        <v>2.5369699952558659E-2</v>
      </c>
      <c r="AV422" s="34">
        <f t="shared" si="138"/>
        <v>0</v>
      </c>
      <c r="AW422" s="34">
        <f t="shared" si="138"/>
        <v>0</v>
      </c>
      <c r="AX422" s="34">
        <f t="shared" si="138"/>
        <v>0</v>
      </c>
      <c r="AY422" s="34">
        <f t="shared" si="138"/>
        <v>0</v>
      </c>
      <c r="AZ422" s="34">
        <f t="shared" si="138"/>
        <v>0</v>
      </c>
      <c r="BA422" s="34">
        <f t="shared" si="138"/>
        <v>0</v>
      </c>
      <c r="BB422" s="34">
        <f t="shared" si="138"/>
        <v>0</v>
      </c>
      <c r="BC422" s="34">
        <f t="shared" si="138"/>
        <v>0</v>
      </c>
      <c r="BD422" s="34">
        <f t="shared" si="138"/>
        <v>0.15432479814316402</v>
      </c>
      <c r="BE422" s="34">
        <f t="shared" si="138"/>
        <v>0</v>
      </c>
      <c r="BF422" s="34">
        <f t="shared" si="138"/>
        <v>0</v>
      </c>
      <c r="BG422" s="34">
        <f t="shared" si="138"/>
        <v>0</v>
      </c>
      <c r="BH422" s="34">
        <f t="shared" si="138"/>
        <v>0</v>
      </c>
      <c r="BI422" s="34">
        <f t="shared" si="138"/>
        <v>0</v>
      </c>
      <c r="BJ422" s="34">
        <f t="shared" si="138"/>
        <v>0</v>
      </c>
      <c r="BK422" s="34">
        <f t="shared" si="138"/>
        <v>0</v>
      </c>
      <c r="BL422" s="34">
        <f t="shared" si="139"/>
        <v>0</v>
      </c>
      <c r="BM422" s="34">
        <f t="shared" si="139"/>
        <v>0</v>
      </c>
      <c r="BN422" s="34">
        <f t="shared" si="139"/>
        <v>0</v>
      </c>
    </row>
    <row r="423" spans="1:66" x14ac:dyDescent="0.25">
      <c r="A423" s="20" t="s">
        <v>17</v>
      </c>
      <c r="B423" s="30">
        <f t="shared" si="137"/>
        <v>5</v>
      </c>
      <c r="C423" s="30"/>
      <c r="D423" s="30"/>
      <c r="E423" s="30"/>
      <c r="F423" s="30"/>
      <c r="G423" s="30"/>
      <c r="H423" s="30"/>
      <c r="I423" s="30"/>
      <c r="J423" s="30">
        <v>1</v>
      </c>
      <c r="K423" s="30"/>
      <c r="L423" s="30"/>
      <c r="M423" s="30"/>
      <c r="N423" s="30">
        <v>1</v>
      </c>
      <c r="O423" s="30"/>
      <c r="P423" s="30"/>
      <c r="Q423" s="30">
        <v>2</v>
      </c>
      <c r="R423" s="30">
        <v>1</v>
      </c>
      <c r="S423" s="30"/>
      <c r="T423" s="30"/>
      <c r="U423" s="30"/>
      <c r="W423" s="45"/>
      <c r="X423" s="37" t="s">
        <v>17</v>
      </c>
      <c r="Y423" s="42">
        <f t="shared" si="140"/>
        <v>3726918</v>
      </c>
      <c r="Z423" s="42">
        <v>673146</v>
      </c>
      <c r="AA423" s="42">
        <v>103628</v>
      </c>
      <c r="AB423" s="42">
        <v>81277</v>
      </c>
      <c r="AC423" s="42">
        <v>93585</v>
      </c>
      <c r="AD423" s="42">
        <v>190693</v>
      </c>
      <c r="AE423" s="42">
        <v>46513</v>
      </c>
      <c r="AF423" s="42">
        <v>190354</v>
      </c>
      <c r="AG423" s="42">
        <v>161722</v>
      </c>
      <c r="AH423" s="42">
        <v>586905</v>
      </c>
      <c r="AI423" s="42">
        <v>397508</v>
      </c>
      <c r="AJ423" s="42">
        <v>84028</v>
      </c>
      <c r="AK423" s="42">
        <v>211995</v>
      </c>
      <c r="AL423" s="42">
        <v>528080</v>
      </c>
      <c r="AM423" s="42">
        <v>117978</v>
      </c>
      <c r="AN423" s="42">
        <v>51097</v>
      </c>
      <c r="AO423" s="42">
        <v>171962</v>
      </c>
      <c r="AP423" s="42">
        <v>24578</v>
      </c>
      <c r="AQ423" s="42">
        <v>6061</v>
      </c>
      <c r="AR423" s="42">
        <v>5808</v>
      </c>
      <c r="AT423" s="27" t="s">
        <v>17</v>
      </c>
      <c r="AU423" s="34">
        <f t="shared" si="141"/>
        <v>0.13415910948402943</v>
      </c>
      <c r="AV423" s="34">
        <f t="shared" si="138"/>
        <v>0</v>
      </c>
      <c r="AW423" s="34">
        <f t="shared" si="138"/>
        <v>0</v>
      </c>
      <c r="AX423" s="34">
        <f t="shared" si="138"/>
        <v>0</v>
      </c>
      <c r="AY423" s="34">
        <f t="shared" si="138"/>
        <v>0</v>
      </c>
      <c r="AZ423" s="34">
        <f t="shared" si="138"/>
        <v>0</v>
      </c>
      <c r="BA423" s="34">
        <f t="shared" si="138"/>
        <v>0</v>
      </c>
      <c r="BB423" s="34">
        <f t="shared" si="138"/>
        <v>0</v>
      </c>
      <c r="BC423" s="34">
        <f t="shared" si="138"/>
        <v>0.6183450612779956</v>
      </c>
      <c r="BD423" s="34">
        <f t="shared" si="138"/>
        <v>0</v>
      </c>
      <c r="BE423" s="34">
        <f t="shared" si="138"/>
        <v>0</v>
      </c>
      <c r="BF423" s="34">
        <f t="shared" si="138"/>
        <v>0</v>
      </c>
      <c r="BG423" s="34">
        <f t="shared" si="138"/>
        <v>0.47170923842543455</v>
      </c>
      <c r="BH423" s="34">
        <f t="shared" si="138"/>
        <v>0</v>
      </c>
      <c r="BI423" s="34">
        <f t="shared" si="138"/>
        <v>0</v>
      </c>
      <c r="BJ423" s="34">
        <f t="shared" si="138"/>
        <v>3.9141241168757461</v>
      </c>
      <c r="BK423" s="34">
        <f t="shared" si="138"/>
        <v>0.58152382503111155</v>
      </c>
      <c r="BL423" s="34">
        <f t="shared" si="139"/>
        <v>0</v>
      </c>
      <c r="BM423" s="34">
        <f t="shared" si="139"/>
        <v>0</v>
      </c>
      <c r="BN423" s="34">
        <f t="shared" si="139"/>
        <v>0</v>
      </c>
    </row>
    <row r="424" spans="1:66" x14ac:dyDescent="0.25">
      <c r="A424" s="20" t="s">
        <v>18</v>
      </c>
      <c r="B424" s="30">
        <f t="shared" si="137"/>
        <v>6</v>
      </c>
      <c r="C424" s="30">
        <v>1</v>
      </c>
      <c r="D424" s="30">
        <v>1</v>
      </c>
      <c r="E424" s="30"/>
      <c r="F424" s="30">
        <v>1</v>
      </c>
      <c r="G424" s="30"/>
      <c r="H424" s="30"/>
      <c r="I424" s="30"/>
      <c r="J424" s="30"/>
      <c r="K424" s="30">
        <v>1</v>
      </c>
      <c r="L424" s="30"/>
      <c r="M424" s="30"/>
      <c r="N424" s="30"/>
      <c r="O424" s="30">
        <v>1</v>
      </c>
      <c r="P424" s="30">
        <v>1</v>
      </c>
      <c r="Q424" s="30"/>
      <c r="R424" s="30"/>
      <c r="S424" s="30"/>
      <c r="T424" s="30"/>
      <c r="U424" s="30"/>
      <c r="W424" s="45"/>
      <c r="X424" s="37" t="s">
        <v>18</v>
      </c>
      <c r="Y424" s="42">
        <f t="shared" si="140"/>
        <v>3492168</v>
      </c>
      <c r="Z424" s="42">
        <v>633908</v>
      </c>
      <c r="AA424" s="42">
        <v>99612</v>
      </c>
      <c r="AB424" s="42">
        <v>82120</v>
      </c>
      <c r="AC424" s="42">
        <v>83736</v>
      </c>
      <c r="AD424" s="42">
        <v>175392</v>
      </c>
      <c r="AE424" s="42">
        <v>44900</v>
      </c>
      <c r="AF424" s="42">
        <v>194454</v>
      </c>
      <c r="AG424" s="42">
        <v>153740</v>
      </c>
      <c r="AH424" s="42">
        <v>534802</v>
      </c>
      <c r="AI424" s="42">
        <v>368494</v>
      </c>
      <c r="AJ424" s="42">
        <v>86429</v>
      </c>
      <c r="AK424" s="42">
        <v>199792</v>
      </c>
      <c r="AL424" s="42">
        <v>477058</v>
      </c>
      <c r="AM424" s="42">
        <v>105035</v>
      </c>
      <c r="AN424" s="42">
        <v>47806</v>
      </c>
      <c r="AO424" s="42">
        <v>169898</v>
      </c>
      <c r="AP424" s="42">
        <v>23357</v>
      </c>
      <c r="AQ424" s="42">
        <v>6014</v>
      </c>
      <c r="AR424" s="42">
        <v>5621</v>
      </c>
      <c r="AT424" s="27" t="s">
        <v>18</v>
      </c>
      <c r="AU424" s="34">
        <f t="shared" si="141"/>
        <v>0.17181303992247796</v>
      </c>
      <c r="AV424" s="34">
        <f t="shared" si="138"/>
        <v>0.15775159802368799</v>
      </c>
      <c r="AW424" s="34">
        <f t="shared" si="138"/>
        <v>1.0038951130385898</v>
      </c>
      <c r="AX424" s="34">
        <f t="shared" si="138"/>
        <v>0</v>
      </c>
      <c r="AY424" s="34">
        <f t="shared" si="138"/>
        <v>1.1942294831374798</v>
      </c>
      <c r="AZ424" s="34">
        <f t="shared" si="138"/>
        <v>0</v>
      </c>
      <c r="BA424" s="34">
        <f t="shared" si="138"/>
        <v>0</v>
      </c>
      <c r="BB424" s="34">
        <f t="shared" si="138"/>
        <v>0</v>
      </c>
      <c r="BC424" s="34">
        <f t="shared" si="138"/>
        <v>0</v>
      </c>
      <c r="BD424" s="34">
        <f t="shared" si="138"/>
        <v>0.18698508980893863</v>
      </c>
      <c r="BE424" s="34">
        <f t="shared" si="138"/>
        <v>0</v>
      </c>
      <c r="BF424" s="34">
        <f t="shared" si="138"/>
        <v>0</v>
      </c>
      <c r="BG424" s="34">
        <f t="shared" si="138"/>
        <v>0</v>
      </c>
      <c r="BH424" s="34">
        <f t="shared" si="138"/>
        <v>0.20961811771315017</v>
      </c>
      <c r="BI424" s="34">
        <f t="shared" si="138"/>
        <v>0.95206359784833627</v>
      </c>
      <c r="BJ424" s="34">
        <f t="shared" si="138"/>
        <v>0</v>
      </c>
      <c r="BK424" s="34">
        <f t="shared" si="138"/>
        <v>0</v>
      </c>
      <c r="BL424" s="34">
        <f t="shared" si="139"/>
        <v>0</v>
      </c>
      <c r="BM424" s="34">
        <f t="shared" si="139"/>
        <v>0</v>
      </c>
      <c r="BN424" s="34">
        <f t="shared" si="139"/>
        <v>0</v>
      </c>
    </row>
    <row r="425" spans="1:66" x14ac:dyDescent="0.25">
      <c r="A425" s="20" t="s">
        <v>19</v>
      </c>
      <c r="B425" s="30">
        <f t="shared" si="137"/>
        <v>4</v>
      </c>
      <c r="C425" s="30">
        <v>1</v>
      </c>
      <c r="D425" s="30"/>
      <c r="E425" s="30"/>
      <c r="F425" s="30">
        <v>1</v>
      </c>
      <c r="G425" s="30"/>
      <c r="H425" s="30">
        <v>1</v>
      </c>
      <c r="I425" s="30"/>
      <c r="J425" s="30"/>
      <c r="K425" s="30"/>
      <c r="L425" s="30"/>
      <c r="M425" s="30"/>
      <c r="N425" s="30"/>
      <c r="O425" s="30">
        <v>1</v>
      </c>
      <c r="P425" s="30"/>
      <c r="Q425" s="30"/>
      <c r="R425" s="30"/>
      <c r="S425" s="30"/>
      <c r="T425" s="30"/>
      <c r="U425" s="30"/>
      <c r="W425" s="45"/>
      <c r="X425" s="37" t="s">
        <v>19</v>
      </c>
      <c r="Y425" s="42">
        <f t="shared" si="140"/>
        <v>3112273</v>
      </c>
      <c r="Z425" s="42">
        <v>549790</v>
      </c>
      <c r="AA425" s="42">
        <v>91491</v>
      </c>
      <c r="AB425" s="42">
        <v>83311</v>
      </c>
      <c r="AC425" s="42">
        <v>71867</v>
      </c>
      <c r="AD425" s="42">
        <v>140732</v>
      </c>
      <c r="AE425" s="42">
        <v>44007</v>
      </c>
      <c r="AF425" s="42">
        <v>184918</v>
      </c>
      <c r="AG425" s="42">
        <v>135323</v>
      </c>
      <c r="AH425" s="42">
        <v>477904</v>
      </c>
      <c r="AI425" s="42">
        <v>329070</v>
      </c>
      <c r="AJ425" s="42">
        <v>76852</v>
      </c>
      <c r="AK425" s="42">
        <v>191900</v>
      </c>
      <c r="AL425" s="42">
        <v>411340</v>
      </c>
      <c r="AM425" s="42">
        <v>89055</v>
      </c>
      <c r="AN425" s="42">
        <v>42460</v>
      </c>
      <c r="AO425" s="42">
        <v>159553</v>
      </c>
      <c r="AP425" s="42">
        <v>22076</v>
      </c>
      <c r="AQ425" s="42">
        <v>5378</v>
      </c>
      <c r="AR425" s="42">
        <v>5246</v>
      </c>
      <c r="AT425" s="27" t="s">
        <v>19</v>
      </c>
      <c r="AU425" s="34">
        <f t="shared" si="141"/>
        <v>0.12852342966057284</v>
      </c>
      <c r="AV425" s="34">
        <f t="shared" si="138"/>
        <v>0.18188762982229578</v>
      </c>
      <c r="AW425" s="34">
        <f t="shared" si="138"/>
        <v>0</v>
      </c>
      <c r="AX425" s="34">
        <f t="shared" si="138"/>
        <v>0</v>
      </c>
      <c r="AY425" s="34">
        <f t="shared" si="138"/>
        <v>1.3914592232874616</v>
      </c>
      <c r="AZ425" s="34">
        <f t="shared" si="138"/>
        <v>0</v>
      </c>
      <c r="BA425" s="34">
        <f t="shared" si="138"/>
        <v>2.2723657599927285</v>
      </c>
      <c r="BB425" s="34">
        <f t="shared" si="138"/>
        <v>0</v>
      </c>
      <c r="BC425" s="34">
        <f t="shared" si="138"/>
        <v>0</v>
      </c>
      <c r="BD425" s="34">
        <f t="shared" si="138"/>
        <v>0</v>
      </c>
      <c r="BE425" s="34">
        <f t="shared" si="138"/>
        <v>0</v>
      </c>
      <c r="BF425" s="34">
        <f t="shared" si="138"/>
        <v>0</v>
      </c>
      <c r="BG425" s="34">
        <f t="shared" si="138"/>
        <v>0</v>
      </c>
      <c r="BH425" s="34">
        <f t="shared" si="138"/>
        <v>0.24310789128215102</v>
      </c>
      <c r="BI425" s="34">
        <f t="shared" si="138"/>
        <v>0</v>
      </c>
      <c r="BJ425" s="34">
        <f t="shared" si="138"/>
        <v>0</v>
      </c>
      <c r="BK425" s="34">
        <f t="shared" si="138"/>
        <v>0</v>
      </c>
      <c r="BL425" s="34">
        <f t="shared" si="139"/>
        <v>0</v>
      </c>
      <c r="BM425" s="34">
        <f t="shared" si="139"/>
        <v>0</v>
      </c>
      <c r="BN425" s="34">
        <f t="shared" si="139"/>
        <v>0</v>
      </c>
    </row>
    <row r="426" spans="1:66" x14ac:dyDescent="0.25">
      <c r="A426" s="20" t="s">
        <v>20</v>
      </c>
      <c r="B426" s="30">
        <f t="shared" si="137"/>
        <v>3</v>
      </c>
      <c r="C426" s="30"/>
      <c r="D426" s="30"/>
      <c r="E426" s="30"/>
      <c r="F426" s="30"/>
      <c r="G426" s="30"/>
      <c r="H426" s="30"/>
      <c r="I426" s="30"/>
      <c r="J426" s="30">
        <v>1</v>
      </c>
      <c r="K426" s="30">
        <v>1</v>
      </c>
      <c r="L426" s="30"/>
      <c r="M426" s="30"/>
      <c r="N426" s="30"/>
      <c r="O426" s="30"/>
      <c r="P426" s="30"/>
      <c r="Q426" s="30">
        <v>1</v>
      </c>
      <c r="R426" s="30"/>
      <c r="S426" s="30"/>
      <c r="T426" s="30"/>
      <c r="U426" s="30"/>
      <c r="W426" s="45"/>
      <c r="X426" s="37" t="s">
        <v>20</v>
      </c>
      <c r="Y426" s="42">
        <f t="shared" si="140"/>
        <v>2602258</v>
      </c>
      <c r="Z426" s="42">
        <v>444625</v>
      </c>
      <c r="AA426" s="42">
        <v>76732</v>
      </c>
      <c r="AB426" s="42">
        <v>74600</v>
      </c>
      <c r="AC426" s="42">
        <v>60264</v>
      </c>
      <c r="AD426" s="42">
        <v>116864</v>
      </c>
      <c r="AE426" s="42">
        <v>37602</v>
      </c>
      <c r="AF426" s="42">
        <v>155097</v>
      </c>
      <c r="AG426" s="42">
        <v>103106</v>
      </c>
      <c r="AH426" s="42">
        <v>413024</v>
      </c>
      <c r="AI426" s="42">
        <v>278477</v>
      </c>
      <c r="AJ426" s="42">
        <v>60002</v>
      </c>
      <c r="AK426" s="42">
        <v>171218</v>
      </c>
      <c r="AL426" s="42">
        <v>341242</v>
      </c>
      <c r="AM426" s="42">
        <v>70093</v>
      </c>
      <c r="AN426" s="42">
        <v>36047</v>
      </c>
      <c r="AO426" s="42">
        <v>137374</v>
      </c>
      <c r="AP426" s="42">
        <v>18102</v>
      </c>
      <c r="AQ426" s="42">
        <v>3994</v>
      </c>
      <c r="AR426" s="42">
        <v>3795</v>
      </c>
      <c r="AT426" s="27" t="s">
        <v>20</v>
      </c>
      <c r="AU426" s="34">
        <f t="shared" si="141"/>
        <v>0.11528449523452325</v>
      </c>
      <c r="AV426" s="34">
        <f t="shared" si="138"/>
        <v>0</v>
      </c>
      <c r="AW426" s="34">
        <f t="shared" si="138"/>
        <v>0</v>
      </c>
      <c r="AX426" s="34">
        <f t="shared" si="138"/>
        <v>0</v>
      </c>
      <c r="AY426" s="34">
        <f t="shared" si="138"/>
        <v>0</v>
      </c>
      <c r="AZ426" s="34">
        <f t="shared" si="138"/>
        <v>0</v>
      </c>
      <c r="BA426" s="34">
        <f t="shared" si="138"/>
        <v>0</v>
      </c>
      <c r="BB426" s="34">
        <f t="shared" si="138"/>
        <v>0</v>
      </c>
      <c r="BC426" s="34">
        <f t="shared" si="138"/>
        <v>0.9698756619401393</v>
      </c>
      <c r="BD426" s="34">
        <f t="shared" si="138"/>
        <v>0.24211668087084529</v>
      </c>
      <c r="BE426" s="34">
        <f t="shared" si="138"/>
        <v>0</v>
      </c>
      <c r="BF426" s="34">
        <f t="shared" si="138"/>
        <v>0</v>
      </c>
      <c r="BG426" s="34">
        <f t="shared" si="138"/>
        <v>0</v>
      </c>
      <c r="BH426" s="34">
        <f t="shared" si="138"/>
        <v>0</v>
      </c>
      <c r="BI426" s="34">
        <f t="shared" si="138"/>
        <v>0</v>
      </c>
      <c r="BJ426" s="34">
        <f t="shared" si="138"/>
        <v>2.7741559630482424</v>
      </c>
      <c r="BK426" s="34">
        <f t="shared" si="138"/>
        <v>0</v>
      </c>
      <c r="BL426" s="34">
        <f t="shared" si="139"/>
        <v>0</v>
      </c>
      <c r="BM426" s="34">
        <f t="shared" si="139"/>
        <v>0</v>
      </c>
      <c r="BN426" s="34">
        <f t="shared" si="139"/>
        <v>0</v>
      </c>
    </row>
    <row r="427" spans="1:66" x14ac:dyDescent="0.25">
      <c r="A427" s="20" t="s">
        <v>21</v>
      </c>
      <c r="B427" s="30">
        <f t="shared" si="137"/>
        <v>2</v>
      </c>
      <c r="C427" s="30">
        <v>1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>
        <v>1</v>
      </c>
      <c r="O427" s="30"/>
      <c r="P427" s="30"/>
      <c r="Q427" s="30"/>
      <c r="R427" s="30"/>
      <c r="S427" s="30"/>
      <c r="T427" s="30"/>
      <c r="U427" s="30"/>
      <c r="W427" s="45"/>
      <c r="X427" s="37" t="s">
        <v>21</v>
      </c>
      <c r="Y427" s="42">
        <f t="shared" si="140"/>
        <v>2358422</v>
      </c>
      <c r="Z427" s="42">
        <v>390344</v>
      </c>
      <c r="AA427" s="42">
        <v>69392</v>
      </c>
      <c r="AB427" s="42">
        <v>67713</v>
      </c>
      <c r="AC427" s="42">
        <v>52990</v>
      </c>
      <c r="AD427" s="42">
        <v>99178</v>
      </c>
      <c r="AE427" s="42">
        <v>33619</v>
      </c>
      <c r="AF427" s="42">
        <v>140409</v>
      </c>
      <c r="AG427" s="42">
        <v>91931</v>
      </c>
      <c r="AH427" s="42">
        <v>378937</v>
      </c>
      <c r="AI427" s="42">
        <v>260553</v>
      </c>
      <c r="AJ427" s="42">
        <v>52717</v>
      </c>
      <c r="AK427" s="42">
        <v>164005</v>
      </c>
      <c r="AL427" s="42">
        <v>311557</v>
      </c>
      <c r="AM427" s="42">
        <v>62927</v>
      </c>
      <c r="AN427" s="42">
        <v>32981</v>
      </c>
      <c r="AO427" s="42">
        <v>127521</v>
      </c>
      <c r="AP427" s="42">
        <v>16256</v>
      </c>
      <c r="AQ427" s="42">
        <v>2870</v>
      </c>
      <c r="AR427" s="42">
        <v>2522</v>
      </c>
      <c r="AT427" s="27" t="s">
        <v>21</v>
      </c>
      <c r="AU427" s="34">
        <f t="shared" si="141"/>
        <v>8.4802465377273442E-2</v>
      </c>
      <c r="AV427" s="34">
        <f t="shared" si="138"/>
        <v>0.25618428872994076</v>
      </c>
      <c r="AW427" s="34">
        <f t="shared" si="138"/>
        <v>0</v>
      </c>
      <c r="AX427" s="34">
        <f t="shared" si="138"/>
        <v>0</v>
      </c>
      <c r="AY427" s="34">
        <f t="shared" si="138"/>
        <v>0</v>
      </c>
      <c r="AZ427" s="34">
        <f t="shared" si="138"/>
        <v>0</v>
      </c>
      <c r="BA427" s="34">
        <f t="shared" si="138"/>
        <v>0</v>
      </c>
      <c r="BB427" s="34">
        <f t="shared" si="138"/>
        <v>0</v>
      </c>
      <c r="BC427" s="34">
        <f t="shared" si="138"/>
        <v>0</v>
      </c>
      <c r="BD427" s="34">
        <f t="shared" si="138"/>
        <v>0</v>
      </c>
      <c r="BE427" s="34">
        <f t="shared" si="138"/>
        <v>0</v>
      </c>
      <c r="BF427" s="34">
        <f t="shared" si="138"/>
        <v>0</v>
      </c>
      <c r="BG427" s="34">
        <f t="shared" si="138"/>
        <v>0.6097375080028048</v>
      </c>
      <c r="BH427" s="34">
        <f t="shared" si="138"/>
        <v>0</v>
      </c>
      <c r="BI427" s="34">
        <f t="shared" si="138"/>
        <v>0</v>
      </c>
      <c r="BJ427" s="34">
        <f t="shared" si="138"/>
        <v>0</v>
      </c>
      <c r="BK427" s="34">
        <f t="shared" si="138"/>
        <v>0</v>
      </c>
      <c r="BL427" s="34">
        <f t="shared" si="139"/>
        <v>0</v>
      </c>
      <c r="BM427" s="34">
        <f t="shared" si="139"/>
        <v>0</v>
      </c>
      <c r="BN427" s="34">
        <f t="shared" si="139"/>
        <v>0</v>
      </c>
    </row>
    <row r="428" spans="1:66" x14ac:dyDescent="0.25">
      <c r="A428" s="20" t="s">
        <v>22</v>
      </c>
      <c r="B428" s="30">
        <f t="shared" si="137"/>
        <v>3</v>
      </c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>
        <v>2</v>
      </c>
      <c r="O428" s="30"/>
      <c r="P428" s="30"/>
      <c r="Q428" s="30"/>
      <c r="R428" s="30">
        <v>1</v>
      </c>
      <c r="S428" s="30"/>
      <c r="T428" s="30"/>
      <c r="U428" s="30"/>
      <c r="W428" s="45"/>
      <c r="X428" s="37" t="s">
        <v>22</v>
      </c>
      <c r="Y428" s="42">
        <f t="shared" si="140"/>
        <v>2015060</v>
      </c>
      <c r="Z428" s="42">
        <v>336435</v>
      </c>
      <c r="AA428" s="42">
        <v>60674</v>
      </c>
      <c r="AB428" s="42">
        <v>55195</v>
      </c>
      <c r="AC428" s="42">
        <v>43208</v>
      </c>
      <c r="AD428" s="42">
        <v>84051</v>
      </c>
      <c r="AE428" s="42">
        <v>26060</v>
      </c>
      <c r="AF428" s="42">
        <v>125583</v>
      </c>
      <c r="AG428" s="42">
        <v>78928</v>
      </c>
      <c r="AH428" s="42">
        <v>318142</v>
      </c>
      <c r="AI428" s="42">
        <v>221978</v>
      </c>
      <c r="AJ428" s="42">
        <v>47540</v>
      </c>
      <c r="AK428" s="42">
        <v>149250</v>
      </c>
      <c r="AL428" s="42">
        <v>260656</v>
      </c>
      <c r="AM428" s="42">
        <v>52280</v>
      </c>
      <c r="AN428" s="42">
        <v>28312</v>
      </c>
      <c r="AO428" s="42">
        <v>108214</v>
      </c>
      <c r="AP428" s="42">
        <v>14151</v>
      </c>
      <c r="AQ428" s="42">
        <v>2359</v>
      </c>
      <c r="AR428" s="42">
        <v>2044</v>
      </c>
      <c r="AT428" s="27" t="s">
        <v>22</v>
      </c>
      <c r="AU428" s="34">
        <f t="shared" si="141"/>
        <v>0.14887894156997805</v>
      </c>
      <c r="AV428" s="34">
        <f t="shared" si="138"/>
        <v>0</v>
      </c>
      <c r="AW428" s="34">
        <f t="shared" si="138"/>
        <v>0</v>
      </c>
      <c r="AX428" s="34">
        <f t="shared" si="138"/>
        <v>0</v>
      </c>
      <c r="AY428" s="34">
        <f t="shared" si="138"/>
        <v>0</v>
      </c>
      <c r="AZ428" s="34">
        <f t="shared" si="138"/>
        <v>0</v>
      </c>
      <c r="BA428" s="34">
        <f t="shared" si="138"/>
        <v>0</v>
      </c>
      <c r="BB428" s="34">
        <f t="shared" si="138"/>
        <v>0</v>
      </c>
      <c r="BC428" s="34">
        <f t="shared" si="138"/>
        <v>0</v>
      </c>
      <c r="BD428" s="34">
        <f t="shared" si="138"/>
        <v>0</v>
      </c>
      <c r="BE428" s="34">
        <f t="shared" si="138"/>
        <v>0</v>
      </c>
      <c r="BF428" s="34">
        <f t="shared" si="138"/>
        <v>0</v>
      </c>
      <c r="BG428" s="34">
        <f t="shared" si="138"/>
        <v>1.340033500837521</v>
      </c>
      <c r="BH428" s="34">
        <f t="shared" si="138"/>
        <v>0</v>
      </c>
      <c r="BI428" s="34">
        <f t="shared" si="138"/>
        <v>0</v>
      </c>
      <c r="BJ428" s="34">
        <f t="shared" si="138"/>
        <v>0</v>
      </c>
      <c r="BK428" s="34">
        <f>R428*100000/AO428</f>
        <v>0.92409484909531114</v>
      </c>
      <c r="BL428" s="34">
        <f t="shared" si="139"/>
        <v>0</v>
      </c>
      <c r="BM428" s="34">
        <f t="shared" si="139"/>
        <v>0</v>
      </c>
      <c r="BN428" s="34">
        <f t="shared" si="139"/>
        <v>0</v>
      </c>
    </row>
    <row r="429" spans="1:66" x14ac:dyDescent="0.25">
      <c r="A429" s="20" t="s">
        <v>48</v>
      </c>
      <c r="B429" s="30">
        <f t="shared" si="137"/>
        <v>1</v>
      </c>
      <c r="C429" s="30"/>
      <c r="D429" s="30"/>
      <c r="E429" s="30"/>
      <c r="F429" s="30">
        <v>1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W429" s="45"/>
      <c r="X429" s="37" t="s">
        <v>48</v>
      </c>
      <c r="Y429" s="42">
        <f t="shared" si="140"/>
        <v>1557212</v>
      </c>
      <c r="Z429" s="42">
        <v>257675</v>
      </c>
      <c r="AA429" s="42">
        <v>47267</v>
      </c>
      <c r="AB429" s="42">
        <v>41207</v>
      </c>
      <c r="AC429" s="42">
        <v>30814</v>
      </c>
      <c r="AD429" s="42">
        <v>60167</v>
      </c>
      <c r="AE429" s="42">
        <v>19837</v>
      </c>
      <c r="AF429" s="42">
        <v>102506</v>
      </c>
      <c r="AG429" s="42">
        <v>69098</v>
      </c>
      <c r="AH429" s="42">
        <v>241498</v>
      </c>
      <c r="AI429" s="42">
        <v>176255</v>
      </c>
      <c r="AJ429" s="42">
        <v>39224</v>
      </c>
      <c r="AK429" s="42">
        <v>116152</v>
      </c>
      <c r="AL429" s="42">
        <v>196038</v>
      </c>
      <c r="AM429" s="42">
        <v>43375</v>
      </c>
      <c r="AN429" s="42">
        <v>20788</v>
      </c>
      <c r="AO429" s="42">
        <v>81156</v>
      </c>
      <c r="AP429" s="42">
        <v>10660</v>
      </c>
      <c r="AQ429" s="42">
        <v>1850</v>
      </c>
      <c r="AR429" s="42">
        <v>1645</v>
      </c>
      <c r="AT429" s="27" t="s">
        <v>48</v>
      </c>
      <c r="AU429" s="34">
        <f t="shared" si="141"/>
        <v>6.4217332001037755E-2</v>
      </c>
      <c r="AV429" s="34">
        <f t="shared" ref="AV429:BJ432" si="142">C429*100000/Z429</f>
        <v>0</v>
      </c>
      <c r="AW429" s="34">
        <f t="shared" si="142"/>
        <v>0</v>
      </c>
      <c r="AX429" s="34">
        <f t="shared" si="142"/>
        <v>0</v>
      </c>
      <c r="AY429" s="34">
        <f t="shared" si="142"/>
        <v>3.2452781203349126</v>
      </c>
      <c r="AZ429" s="34">
        <f t="shared" si="142"/>
        <v>0</v>
      </c>
      <c r="BA429" s="34">
        <f t="shared" si="142"/>
        <v>0</v>
      </c>
      <c r="BB429" s="34">
        <f t="shared" si="142"/>
        <v>0</v>
      </c>
      <c r="BC429" s="34">
        <f t="shared" si="142"/>
        <v>0</v>
      </c>
      <c r="BD429" s="34">
        <f t="shared" si="142"/>
        <v>0</v>
      </c>
      <c r="BE429" s="34">
        <f t="shared" si="142"/>
        <v>0</v>
      </c>
      <c r="BF429" s="34">
        <f t="shared" si="142"/>
        <v>0</v>
      </c>
      <c r="BG429" s="34">
        <f t="shared" si="142"/>
        <v>0</v>
      </c>
      <c r="BH429" s="34">
        <f t="shared" si="142"/>
        <v>0</v>
      </c>
      <c r="BI429" s="34">
        <f t="shared" si="142"/>
        <v>0</v>
      </c>
      <c r="BJ429" s="34">
        <f t="shared" si="142"/>
        <v>0</v>
      </c>
      <c r="BK429" s="34">
        <f>R429*100000/AO429</f>
        <v>0</v>
      </c>
      <c r="BL429" s="34">
        <f t="shared" ref="BL429:BN432" si="143">S429*100000/AP429</f>
        <v>0</v>
      </c>
      <c r="BM429" s="34">
        <f t="shared" si="143"/>
        <v>0</v>
      </c>
      <c r="BN429" s="34">
        <f t="shared" si="143"/>
        <v>0</v>
      </c>
    </row>
    <row r="430" spans="1:66" x14ac:dyDescent="0.25">
      <c r="A430" s="20" t="s">
        <v>49</v>
      </c>
      <c r="B430" s="30">
        <f t="shared" si="137"/>
        <v>3</v>
      </c>
      <c r="C430" s="30"/>
      <c r="D430" s="30"/>
      <c r="E430" s="30"/>
      <c r="F430" s="30"/>
      <c r="G430" s="30"/>
      <c r="H430" s="30"/>
      <c r="I430" s="30">
        <v>1</v>
      </c>
      <c r="J430" s="30"/>
      <c r="K430" s="30">
        <v>1</v>
      </c>
      <c r="L430" s="30"/>
      <c r="M430" s="30"/>
      <c r="N430" s="30"/>
      <c r="O430" s="30">
        <v>1</v>
      </c>
      <c r="P430" s="30"/>
      <c r="Q430" s="30"/>
      <c r="R430" s="30"/>
      <c r="S430" s="30"/>
      <c r="T430" s="30"/>
      <c r="U430" s="30"/>
      <c r="W430" s="45"/>
      <c r="X430" s="37" t="s">
        <v>49</v>
      </c>
      <c r="Y430" s="42">
        <f t="shared" si="140"/>
        <v>1438211</v>
      </c>
      <c r="Z430" s="42">
        <v>219698</v>
      </c>
      <c r="AA430" s="42">
        <v>49607</v>
      </c>
      <c r="AB430" s="42">
        <v>44885</v>
      </c>
      <c r="AC430" s="42">
        <v>25712</v>
      </c>
      <c r="AD430" s="42">
        <v>49393</v>
      </c>
      <c r="AE430" s="42">
        <v>20398</v>
      </c>
      <c r="AF430" s="42">
        <v>108401</v>
      </c>
      <c r="AG430" s="42">
        <v>68081</v>
      </c>
      <c r="AH430" s="42">
        <v>225509</v>
      </c>
      <c r="AI430" s="42">
        <v>143550</v>
      </c>
      <c r="AJ430" s="42">
        <v>40645</v>
      </c>
      <c r="AK430" s="42">
        <v>119225</v>
      </c>
      <c r="AL430" s="42">
        <v>173730</v>
      </c>
      <c r="AM430" s="42">
        <v>36189</v>
      </c>
      <c r="AN430" s="42">
        <v>20092</v>
      </c>
      <c r="AO430" s="42">
        <v>79322</v>
      </c>
      <c r="AP430" s="42">
        <v>11073</v>
      </c>
      <c r="AQ430" s="42">
        <v>1452</v>
      </c>
      <c r="AR430" s="42">
        <v>1249</v>
      </c>
      <c r="AT430" s="27" t="s">
        <v>49</v>
      </c>
      <c r="AU430" s="34">
        <f t="shared" si="141"/>
        <v>0.2085924805192006</v>
      </c>
      <c r="AV430" s="34">
        <f t="shared" si="142"/>
        <v>0</v>
      </c>
      <c r="AW430" s="34">
        <f t="shared" si="142"/>
        <v>0</v>
      </c>
      <c r="AX430" s="34">
        <f t="shared" si="142"/>
        <v>0</v>
      </c>
      <c r="AY430" s="34">
        <f t="shared" si="142"/>
        <v>0</v>
      </c>
      <c r="AZ430" s="34">
        <f t="shared" si="142"/>
        <v>0</v>
      </c>
      <c r="BA430" s="34">
        <f t="shared" si="142"/>
        <v>0</v>
      </c>
      <c r="BB430" s="34">
        <f t="shared" si="142"/>
        <v>0.92250071493805408</v>
      </c>
      <c r="BC430" s="34">
        <f t="shared" si="142"/>
        <v>0</v>
      </c>
      <c r="BD430" s="34">
        <f t="shared" si="142"/>
        <v>0.44344128172268071</v>
      </c>
      <c r="BE430" s="34">
        <f t="shared" si="142"/>
        <v>0</v>
      </c>
      <c r="BF430" s="34">
        <f t="shared" si="142"/>
        <v>0</v>
      </c>
      <c r="BG430" s="34">
        <f t="shared" si="142"/>
        <v>0</v>
      </c>
      <c r="BH430" s="34">
        <f t="shared" si="142"/>
        <v>0.57560582513095038</v>
      </c>
      <c r="BI430" s="34">
        <f t="shared" si="142"/>
        <v>0</v>
      </c>
      <c r="BJ430" s="34">
        <f t="shared" si="142"/>
        <v>0</v>
      </c>
      <c r="BK430" s="34">
        <f>R430*100000/AO430</f>
        <v>0</v>
      </c>
      <c r="BL430" s="34">
        <f t="shared" si="143"/>
        <v>0</v>
      </c>
      <c r="BM430" s="34">
        <f t="shared" si="143"/>
        <v>0</v>
      </c>
      <c r="BN430" s="34">
        <f t="shared" si="143"/>
        <v>0</v>
      </c>
    </row>
    <row r="431" spans="1:66" x14ac:dyDescent="0.25">
      <c r="A431" s="20" t="s">
        <v>50</v>
      </c>
      <c r="B431" s="30">
        <f t="shared" si="137"/>
        <v>7</v>
      </c>
      <c r="C431" s="30"/>
      <c r="D431" s="30"/>
      <c r="E431" s="30"/>
      <c r="F431" s="30"/>
      <c r="G431" s="30">
        <v>1</v>
      </c>
      <c r="H431" s="30">
        <v>1</v>
      </c>
      <c r="I431" s="30">
        <v>1</v>
      </c>
      <c r="J431" s="30"/>
      <c r="K431" s="30">
        <v>2</v>
      </c>
      <c r="L431" s="30"/>
      <c r="M431" s="30"/>
      <c r="N431" s="30"/>
      <c r="O431" s="30">
        <v>1</v>
      </c>
      <c r="P431" s="30"/>
      <c r="Q431" s="30"/>
      <c r="R431" s="30"/>
      <c r="S431" s="30">
        <v>1</v>
      </c>
      <c r="T431" s="30"/>
      <c r="U431" s="30"/>
      <c r="W431" s="45"/>
      <c r="X431" s="37" t="s">
        <v>50</v>
      </c>
      <c r="Y431" s="42">
        <f t="shared" si="140"/>
        <v>1383732</v>
      </c>
      <c r="Z431" s="42">
        <v>182764</v>
      </c>
      <c r="AA431" s="42">
        <v>52580</v>
      </c>
      <c r="AB431" s="42">
        <v>45840</v>
      </c>
      <c r="AC431" s="42">
        <v>24042</v>
      </c>
      <c r="AD431" s="42">
        <v>38549</v>
      </c>
      <c r="AE431" s="42">
        <v>21606</v>
      </c>
      <c r="AF431" s="42">
        <v>121174</v>
      </c>
      <c r="AG431" s="42">
        <v>70953</v>
      </c>
      <c r="AH431" s="42">
        <v>225662</v>
      </c>
      <c r="AI431" s="42">
        <v>129900</v>
      </c>
      <c r="AJ431" s="42">
        <v>36056</v>
      </c>
      <c r="AK431" s="42">
        <v>113993</v>
      </c>
      <c r="AL431" s="42">
        <v>176161</v>
      </c>
      <c r="AM431" s="42">
        <v>31889</v>
      </c>
      <c r="AN431" s="42">
        <v>21636</v>
      </c>
      <c r="AO431" s="42">
        <v>76921</v>
      </c>
      <c r="AP431" s="42">
        <v>11789</v>
      </c>
      <c r="AQ431" s="42">
        <v>1120</v>
      </c>
      <c r="AR431" s="42">
        <v>1097</v>
      </c>
      <c r="AT431" s="27" t="s">
        <v>50</v>
      </c>
      <c r="AU431" s="34">
        <f t="shared" si="141"/>
        <v>0.50587830591472915</v>
      </c>
      <c r="AV431" s="34">
        <f t="shared" si="142"/>
        <v>0</v>
      </c>
      <c r="AW431" s="34">
        <f t="shared" si="142"/>
        <v>0</v>
      </c>
      <c r="AX431" s="34">
        <f t="shared" si="142"/>
        <v>0</v>
      </c>
      <c r="AY431" s="34">
        <f t="shared" si="142"/>
        <v>0</v>
      </c>
      <c r="AZ431" s="34">
        <f t="shared" si="142"/>
        <v>2.5941010142934964</v>
      </c>
      <c r="BA431" s="34">
        <f t="shared" si="142"/>
        <v>4.6283439785244838</v>
      </c>
      <c r="BB431" s="34">
        <f t="shared" si="142"/>
        <v>0.82525954412662783</v>
      </c>
      <c r="BC431" s="34">
        <f t="shared" si="142"/>
        <v>0</v>
      </c>
      <c r="BD431" s="34">
        <f t="shared" si="142"/>
        <v>0.88628125249266598</v>
      </c>
      <c r="BE431" s="34">
        <f t="shared" si="142"/>
        <v>0</v>
      </c>
      <c r="BF431" s="34">
        <f t="shared" si="142"/>
        <v>0</v>
      </c>
      <c r="BG431" s="34">
        <f t="shared" si="142"/>
        <v>0</v>
      </c>
      <c r="BH431" s="34">
        <f t="shared" si="142"/>
        <v>0.56766253597561322</v>
      </c>
      <c r="BI431" s="34">
        <f t="shared" si="142"/>
        <v>0</v>
      </c>
      <c r="BJ431" s="34">
        <f t="shared" si="142"/>
        <v>0</v>
      </c>
      <c r="BK431" s="34">
        <f>R431*100000/AO431</f>
        <v>0</v>
      </c>
      <c r="BL431" s="34">
        <f t="shared" si="143"/>
        <v>8.4824836712189331</v>
      </c>
      <c r="BM431" s="34">
        <f t="shared" si="143"/>
        <v>0</v>
      </c>
      <c r="BN431" s="34">
        <f t="shared" si="143"/>
        <v>0</v>
      </c>
    </row>
    <row r="432" spans="1:66" x14ac:dyDescent="0.25">
      <c r="A432" s="19" t="s">
        <v>23</v>
      </c>
      <c r="B432" s="32">
        <f t="shared" ref="B432:U432" si="144">SUM(B413:B431)</f>
        <v>144</v>
      </c>
      <c r="C432" s="32">
        <f t="shared" si="144"/>
        <v>37</v>
      </c>
      <c r="D432" s="32">
        <f t="shared" si="144"/>
        <v>4</v>
      </c>
      <c r="E432" s="32">
        <f t="shared" si="144"/>
        <v>6</v>
      </c>
      <c r="F432" s="32">
        <f t="shared" si="144"/>
        <v>6</v>
      </c>
      <c r="G432" s="32">
        <f t="shared" si="144"/>
        <v>3</v>
      </c>
      <c r="H432" s="32">
        <f t="shared" si="144"/>
        <v>4</v>
      </c>
      <c r="I432" s="32">
        <f t="shared" si="144"/>
        <v>5</v>
      </c>
      <c r="J432" s="32">
        <f t="shared" si="144"/>
        <v>6</v>
      </c>
      <c r="K432" s="32">
        <f t="shared" si="144"/>
        <v>30</v>
      </c>
      <c r="L432" s="32">
        <f t="shared" si="144"/>
        <v>8</v>
      </c>
      <c r="M432" s="32">
        <f t="shared" si="144"/>
        <v>1</v>
      </c>
      <c r="N432" s="32">
        <f t="shared" si="144"/>
        <v>11</v>
      </c>
      <c r="O432" s="32">
        <f t="shared" si="144"/>
        <v>8</v>
      </c>
      <c r="P432" s="32">
        <f t="shared" si="144"/>
        <v>3</v>
      </c>
      <c r="Q432" s="32">
        <f t="shared" si="144"/>
        <v>4</v>
      </c>
      <c r="R432" s="32">
        <f t="shared" si="144"/>
        <v>7</v>
      </c>
      <c r="S432" s="32">
        <f t="shared" si="144"/>
        <v>1</v>
      </c>
      <c r="T432" s="32">
        <f t="shared" si="144"/>
        <v>0</v>
      </c>
      <c r="U432" s="32">
        <f t="shared" si="144"/>
        <v>0</v>
      </c>
      <c r="W432" s="45"/>
      <c r="X432" s="37" t="s">
        <v>51</v>
      </c>
      <c r="Y432" s="39">
        <f>SUM(Y413:Y431)</f>
        <v>46449882</v>
      </c>
      <c r="Z432" s="39">
        <v>8403936</v>
      </c>
      <c r="AA432" s="39">
        <v>1316726</v>
      </c>
      <c r="AB432" s="39">
        <v>1037011</v>
      </c>
      <c r="AC432" s="39">
        <v>1143276</v>
      </c>
      <c r="AD432" s="39">
        <v>2142250</v>
      </c>
      <c r="AE432" s="39">
        <v>581421</v>
      </c>
      <c r="AF432" s="39">
        <v>2444061</v>
      </c>
      <c r="AG432" s="39">
        <v>2043263</v>
      </c>
      <c r="AH432" s="39">
        <v>7416448</v>
      </c>
      <c r="AI432" s="39">
        <v>4927857</v>
      </c>
      <c r="AJ432" s="39">
        <v>1081074</v>
      </c>
      <c r="AK432" s="39">
        <v>2712987</v>
      </c>
      <c r="AL432" s="39">
        <v>6445484</v>
      </c>
      <c r="AM432" s="39">
        <v>1468723</v>
      </c>
      <c r="AN432" s="39">
        <v>638204</v>
      </c>
      <c r="AO432" s="39">
        <v>2165099</v>
      </c>
      <c r="AP432" s="39">
        <v>312635</v>
      </c>
      <c r="AQ432" s="39">
        <v>84724</v>
      </c>
      <c r="AR432" s="39">
        <v>84693</v>
      </c>
      <c r="AT432" s="29" t="s">
        <v>23</v>
      </c>
      <c r="AU432" s="35">
        <f t="shared" si="141"/>
        <v>0.31001155180544915</v>
      </c>
      <c r="AV432" s="35">
        <f t="shared" si="142"/>
        <v>0.44026989258366556</v>
      </c>
      <c r="AW432" s="35">
        <f t="shared" si="142"/>
        <v>0.30378377885756036</v>
      </c>
      <c r="AX432" s="35">
        <f t="shared" si="142"/>
        <v>0.57858595521166123</v>
      </c>
      <c r="AY432" s="35">
        <f t="shared" si="142"/>
        <v>0.52480765799334539</v>
      </c>
      <c r="AZ432" s="35">
        <f t="shared" si="142"/>
        <v>0.14003967790874081</v>
      </c>
      <c r="BA432" s="35">
        <f t="shared" si="142"/>
        <v>0.68796964677918415</v>
      </c>
      <c r="BB432" s="35">
        <f t="shared" si="142"/>
        <v>0.20457754532313227</v>
      </c>
      <c r="BC432" s="35">
        <f t="shared" si="142"/>
        <v>0.29364795427705587</v>
      </c>
      <c r="BD432" s="35">
        <f t="shared" si="142"/>
        <v>0.40450630814104005</v>
      </c>
      <c r="BE432" s="35">
        <f t="shared" si="142"/>
        <v>0.16234237316545508</v>
      </c>
      <c r="BF432" s="35">
        <f t="shared" si="142"/>
        <v>9.2500605878968509E-2</v>
      </c>
      <c r="BG432" s="35">
        <f t="shared" si="142"/>
        <v>0.40545715847514197</v>
      </c>
      <c r="BH432" s="35">
        <f t="shared" si="142"/>
        <v>0.12411790953169692</v>
      </c>
      <c r="BI432" s="35">
        <f t="shared" si="142"/>
        <v>0.20425907403914828</v>
      </c>
      <c r="BJ432" s="35">
        <f t="shared" si="142"/>
        <v>0.62675884200036347</v>
      </c>
      <c r="BK432" s="35">
        <f>R432*100000/AO432</f>
        <v>0.32331085091259104</v>
      </c>
      <c r="BL432" s="35">
        <f t="shared" si="143"/>
        <v>0.31986181969389221</v>
      </c>
      <c r="BM432" s="35">
        <f t="shared" si="143"/>
        <v>0</v>
      </c>
      <c r="BN432" s="35">
        <f t="shared" si="143"/>
        <v>0</v>
      </c>
    </row>
    <row r="433" spans="1:66" x14ac:dyDescent="0.25">
      <c r="A433" s="22" t="s">
        <v>26</v>
      </c>
      <c r="B433" s="10">
        <f>C433+D433+E433+F433+G433+K433+T433+J433+H433+I433+M433+N433+O433+P433+Q433+R433+S433+L433+U433</f>
        <v>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</row>
    <row r="435" spans="1:66" x14ac:dyDescent="0.25">
      <c r="A435" s="31" t="s">
        <v>63</v>
      </c>
      <c r="AT435" s="36" t="s">
        <v>64</v>
      </c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</row>
    <row r="436" spans="1:66" ht="16.5" customHeight="1" x14ac:dyDescent="0.25">
      <c r="A436" s="25" t="s">
        <v>44</v>
      </c>
      <c r="B436" s="26" t="s">
        <v>1</v>
      </c>
      <c r="C436" s="26" t="s">
        <v>2</v>
      </c>
      <c r="D436" s="26" t="s">
        <v>3</v>
      </c>
      <c r="E436" s="26" t="s">
        <v>52</v>
      </c>
      <c r="F436" s="26" t="s">
        <v>53</v>
      </c>
      <c r="G436" s="26" t="s">
        <v>4</v>
      </c>
      <c r="H436" s="26" t="s">
        <v>7</v>
      </c>
      <c r="I436" s="26" t="s">
        <v>54</v>
      </c>
      <c r="J436" s="26" t="s">
        <v>55</v>
      </c>
      <c r="K436" s="26" t="s">
        <v>5</v>
      </c>
      <c r="L436" s="26" t="s">
        <v>56</v>
      </c>
      <c r="M436" s="26" t="s">
        <v>8</v>
      </c>
      <c r="N436" s="26" t="s">
        <v>9</v>
      </c>
      <c r="O436" s="26" t="s">
        <v>57</v>
      </c>
      <c r="P436" s="26" t="s">
        <v>58</v>
      </c>
      <c r="Q436" s="26" t="s">
        <v>59</v>
      </c>
      <c r="R436" s="26" t="s">
        <v>60</v>
      </c>
      <c r="S436" s="26" t="s">
        <v>61</v>
      </c>
      <c r="T436" s="26" t="s">
        <v>6</v>
      </c>
      <c r="U436" s="26" t="s">
        <v>28</v>
      </c>
      <c r="W436" s="44" t="str">
        <f>A436</f>
        <v>AÑO 2017</v>
      </c>
      <c r="X436" s="38" t="s">
        <v>62</v>
      </c>
      <c r="Y436" s="24" t="s">
        <v>51</v>
      </c>
      <c r="Z436" s="24" t="s">
        <v>2</v>
      </c>
      <c r="AA436" s="24" t="s">
        <v>3</v>
      </c>
      <c r="AB436" s="24" t="s">
        <v>52</v>
      </c>
      <c r="AC436" s="24" t="s">
        <v>53</v>
      </c>
      <c r="AD436" s="24" t="s">
        <v>4</v>
      </c>
      <c r="AE436" s="24" t="s">
        <v>7</v>
      </c>
      <c r="AF436" s="24" t="s">
        <v>54</v>
      </c>
      <c r="AG436" s="24" t="s">
        <v>55</v>
      </c>
      <c r="AH436" s="24" t="s">
        <v>5</v>
      </c>
      <c r="AI436" s="24" t="s">
        <v>56</v>
      </c>
      <c r="AJ436" s="24" t="s">
        <v>8</v>
      </c>
      <c r="AK436" s="24" t="s">
        <v>9</v>
      </c>
      <c r="AL436" s="24" t="s">
        <v>57</v>
      </c>
      <c r="AM436" s="24" t="s">
        <v>58</v>
      </c>
      <c r="AN436" s="24" t="s">
        <v>59</v>
      </c>
      <c r="AO436" s="24" t="s">
        <v>60</v>
      </c>
      <c r="AP436" s="24" t="s">
        <v>61</v>
      </c>
      <c r="AQ436" s="24" t="s">
        <v>6</v>
      </c>
      <c r="AR436" s="24" t="s">
        <v>28</v>
      </c>
      <c r="AT436" s="25" t="str">
        <f>W436</f>
        <v>AÑO 2017</v>
      </c>
      <c r="AU436" s="26" t="s">
        <v>1</v>
      </c>
      <c r="AV436" s="26" t="s">
        <v>2</v>
      </c>
      <c r="AW436" s="26" t="s">
        <v>3</v>
      </c>
      <c r="AX436" s="26" t="s">
        <v>52</v>
      </c>
      <c r="AY436" s="26" t="s">
        <v>53</v>
      </c>
      <c r="AZ436" s="26" t="s">
        <v>4</v>
      </c>
      <c r="BA436" s="26" t="s">
        <v>7</v>
      </c>
      <c r="BB436" s="26" t="s">
        <v>54</v>
      </c>
      <c r="BC436" s="26" t="s">
        <v>55</v>
      </c>
      <c r="BD436" s="26" t="s">
        <v>5</v>
      </c>
      <c r="BE436" s="26" t="s">
        <v>56</v>
      </c>
      <c r="BF436" s="26" t="s">
        <v>8</v>
      </c>
      <c r="BG436" s="26" t="s">
        <v>9</v>
      </c>
      <c r="BH436" s="26" t="s">
        <v>57</v>
      </c>
      <c r="BI436" s="26" t="s">
        <v>58</v>
      </c>
      <c r="BJ436" s="26" t="s">
        <v>59</v>
      </c>
      <c r="BK436" s="26" t="s">
        <v>60</v>
      </c>
      <c r="BL436" s="26" t="s">
        <v>61</v>
      </c>
      <c r="BM436" s="26" t="s">
        <v>6</v>
      </c>
      <c r="BN436" s="26" t="s">
        <v>28</v>
      </c>
    </row>
    <row r="437" spans="1:66" x14ac:dyDescent="0.25">
      <c r="A437" s="27" t="s">
        <v>45</v>
      </c>
      <c r="B437" s="30">
        <f t="shared" ref="B437:B455" si="145">C437+D437+E437+F437+G437+K437+T437+J437+H437+I437+M437+N437+O437+P437+Q437+R437+S437+L437</f>
        <v>25</v>
      </c>
      <c r="C437" s="30">
        <v>6</v>
      </c>
      <c r="D437" s="30">
        <v>1</v>
      </c>
      <c r="E437" s="30">
        <v>1</v>
      </c>
      <c r="F437" s="30">
        <v>1</v>
      </c>
      <c r="G437" s="30"/>
      <c r="H437" s="30"/>
      <c r="I437" s="30">
        <v>1</v>
      </c>
      <c r="J437" s="30">
        <v>1</v>
      </c>
      <c r="K437" s="30">
        <v>7</v>
      </c>
      <c r="L437" s="30">
        <v>1</v>
      </c>
      <c r="M437" s="30"/>
      <c r="N437" s="30">
        <v>1</v>
      </c>
      <c r="O437" s="30">
        <v>2</v>
      </c>
      <c r="P437" s="30">
        <v>1</v>
      </c>
      <c r="Q437" s="30"/>
      <c r="R437" s="30">
        <v>2</v>
      </c>
      <c r="S437" s="30"/>
      <c r="T437" s="30"/>
      <c r="U437" s="30"/>
      <c r="X437" s="37" t="s">
        <v>45</v>
      </c>
      <c r="Y437" s="42">
        <f>SUM(Z437:AR437)</f>
        <v>395975</v>
      </c>
      <c r="Z437" s="42">
        <v>75609</v>
      </c>
      <c r="AA437" s="42">
        <v>10599</v>
      </c>
      <c r="AB437" s="42">
        <v>6129</v>
      </c>
      <c r="AC437" s="42">
        <v>10289</v>
      </c>
      <c r="AD437" s="42">
        <v>15657</v>
      </c>
      <c r="AE437" s="42">
        <v>4138</v>
      </c>
      <c r="AF437" s="42">
        <v>15872</v>
      </c>
      <c r="AG437" s="42">
        <v>17145</v>
      </c>
      <c r="AH437" s="42">
        <v>67499</v>
      </c>
      <c r="AI437" s="42">
        <v>40694</v>
      </c>
      <c r="AJ437" s="42">
        <v>8639</v>
      </c>
      <c r="AK437" s="42">
        <v>18494</v>
      </c>
      <c r="AL437" s="42">
        <v>61829</v>
      </c>
      <c r="AM437" s="42">
        <v>15030</v>
      </c>
      <c r="AN437" s="42">
        <v>5747</v>
      </c>
      <c r="AO437" s="42">
        <v>17576</v>
      </c>
      <c r="AP437" s="42">
        <v>2639</v>
      </c>
      <c r="AQ437" s="42">
        <v>993</v>
      </c>
      <c r="AR437" s="42">
        <v>1397</v>
      </c>
      <c r="AT437" s="27" t="s">
        <v>45</v>
      </c>
      <c r="AU437" s="34">
        <f>B437*100000/Y437</f>
        <v>6.3135298945640503</v>
      </c>
      <c r="AV437" s="34">
        <f t="shared" ref="AV437:BN450" si="146">C437*100000/Z437</f>
        <v>7.9355632266000082</v>
      </c>
      <c r="AW437" s="34">
        <f t="shared" si="146"/>
        <v>9.4348523445608077</v>
      </c>
      <c r="AX437" s="34">
        <f t="shared" si="146"/>
        <v>16.31587534671235</v>
      </c>
      <c r="AY437" s="34">
        <f t="shared" si="146"/>
        <v>9.7191175041306241</v>
      </c>
      <c r="AZ437" s="34">
        <f t="shared" si="146"/>
        <v>0</v>
      </c>
      <c r="BA437" s="34">
        <f t="shared" si="146"/>
        <v>0</v>
      </c>
      <c r="BB437" s="34">
        <f t="shared" si="146"/>
        <v>6.300403225806452</v>
      </c>
      <c r="BC437" s="34">
        <f t="shared" si="146"/>
        <v>5.8326042578011084</v>
      </c>
      <c r="BD437" s="34">
        <f t="shared" si="146"/>
        <v>10.370524007763079</v>
      </c>
      <c r="BE437" s="34">
        <f t="shared" si="146"/>
        <v>2.4573647220720498</v>
      </c>
      <c r="BF437" s="34">
        <f t="shared" si="146"/>
        <v>0</v>
      </c>
      <c r="BG437" s="34">
        <f t="shared" si="146"/>
        <v>5.4071590786200927</v>
      </c>
      <c r="BH437" s="34">
        <f t="shared" si="146"/>
        <v>3.2347280402400167</v>
      </c>
      <c r="BI437" s="34">
        <f t="shared" si="146"/>
        <v>6.6533599467731204</v>
      </c>
      <c r="BJ437" s="34">
        <f t="shared" si="146"/>
        <v>0</v>
      </c>
      <c r="BK437" s="34">
        <f t="shared" si="146"/>
        <v>11.37915339098771</v>
      </c>
      <c r="BL437" s="34">
        <f t="shared" si="146"/>
        <v>0</v>
      </c>
      <c r="BM437" s="34">
        <f t="shared" si="146"/>
        <v>0</v>
      </c>
      <c r="BN437" s="34">
        <f t="shared" si="146"/>
        <v>0</v>
      </c>
    </row>
    <row r="438" spans="1:66" x14ac:dyDescent="0.25">
      <c r="A438" s="27" t="s">
        <v>46</v>
      </c>
      <c r="B438" s="30">
        <f t="shared" si="145"/>
        <v>34</v>
      </c>
      <c r="C438" s="30">
        <v>12</v>
      </c>
      <c r="D438" s="30"/>
      <c r="E438" s="30"/>
      <c r="F438" s="30">
        <v>1</v>
      </c>
      <c r="G438" s="30">
        <v>1</v>
      </c>
      <c r="H438" s="30"/>
      <c r="I438" s="30"/>
      <c r="J438" s="30"/>
      <c r="K438" s="30">
        <v>4</v>
      </c>
      <c r="L438" s="30">
        <v>4</v>
      </c>
      <c r="M438" s="30">
        <v>1</v>
      </c>
      <c r="N438" s="30"/>
      <c r="O438" s="30">
        <v>6</v>
      </c>
      <c r="P438" s="30"/>
      <c r="Q438" s="30">
        <v>1</v>
      </c>
      <c r="R438" s="30">
        <v>4</v>
      </c>
      <c r="S438" s="30"/>
      <c r="T438" s="30"/>
      <c r="U438" s="30"/>
      <c r="W438" s="45"/>
      <c r="X438" s="37" t="s">
        <v>46</v>
      </c>
      <c r="Y438" s="42">
        <f t="shared" ref="Y438:Y455" si="147">SUM(Z438:AR438)</f>
        <v>1725458</v>
      </c>
      <c r="Z438" s="42">
        <v>330823</v>
      </c>
      <c r="AA438" s="42">
        <v>46831</v>
      </c>
      <c r="AB438" s="42">
        <v>27166</v>
      </c>
      <c r="AC438" s="42">
        <v>44323</v>
      </c>
      <c r="AD438" s="42">
        <v>67955</v>
      </c>
      <c r="AE438" s="42">
        <v>18640</v>
      </c>
      <c r="AF438" s="42">
        <v>71768</v>
      </c>
      <c r="AG438" s="42">
        <v>75767</v>
      </c>
      <c r="AH438" s="42">
        <v>291051</v>
      </c>
      <c r="AI438" s="42">
        <v>181205</v>
      </c>
      <c r="AJ438" s="42">
        <v>35968</v>
      </c>
      <c r="AK438" s="42">
        <v>79951</v>
      </c>
      <c r="AL438" s="42">
        <v>264076</v>
      </c>
      <c r="AM438" s="42">
        <v>65061</v>
      </c>
      <c r="AN438" s="42">
        <v>25281</v>
      </c>
      <c r="AO438" s="42">
        <v>77751</v>
      </c>
      <c r="AP438" s="42">
        <v>11493</v>
      </c>
      <c r="AQ438" s="42">
        <v>4367</v>
      </c>
      <c r="AR438" s="42">
        <v>5981</v>
      </c>
      <c r="AT438" s="27" t="s">
        <v>46</v>
      </c>
      <c r="AU438" s="34">
        <f t="shared" ref="AU438:AU456" si="148">B438*100000/Y438</f>
        <v>1.9704913130310908</v>
      </c>
      <c r="AV438" s="34">
        <f t="shared" si="146"/>
        <v>3.6273173267880408</v>
      </c>
      <c r="AW438" s="34">
        <f t="shared" si="146"/>
        <v>0</v>
      </c>
      <c r="AX438" s="34">
        <f t="shared" si="146"/>
        <v>0</v>
      </c>
      <c r="AY438" s="34">
        <f t="shared" si="146"/>
        <v>2.2561649707826636</v>
      </c>
      <c r="AZ438" s="34">
        <f t="shared" si="146"/>
        <v>1.4715620631300126</v>
      </c>
      <c r="BA438" s="34">
        <f t="shared" si="146"/>
        <v>0</v>
      </c>
      <c r="BB438" s="34">
        <f t="shared" si="146"/>
        <v>0</v>
      </c>
      <c r="BC438" s="34">
        <f t="shared" si="146"/>
        <v>0</v>
      </c>
      <c r="BD438" s="34">
        <f t="shared" si="146"/>
        <v>1.3743295848493906</v>
      </c>
      <c r="BE438" s="34">
        <f t="shared" si="146"/>
        <v>2.2074446069368947</v>
      </c>
      <c r="BF438" s="34">
        <f t="shared" si="146"/>
        <v>2.7802491103202849</v>
      </c>
      <c r="BG438" s="34">
        <f t="shared" si="146"/>
        <v>0</v>
      </c>
      <c r="BH438" s="34">
        <f t="shared" si="146"/>
        <v>2.272073191051061</v>
      </c>
      <c r="BI438" s="34">
        <f t="shared" si="146"/>
        <v>0</v>
      </c>
      <c r="BJ438" s="34">
        <f t="shared" si="146"/>
        <v>3.955539733396622</v>
      </c>
      <c r="BK438" s="34">
        <f t="shared" si="146"/>
        <v>5.1446283649084901</v>
      </c>
      <c r="BL438" s="34">
        <f t="shared" si="146"/>
        <v>0</v>
      </c>
      <c r="BM438" s="34">
        <f t="shared" si="146"/>
        <v>0</v>
      </c>
      <c r="BN438" s="34">
        <f t="shared" si="146"/>
        <v>0</v>
      </c>
    </row>
    <row r="439" spans="1:66" x14ac:dyDescent="0.25">
      <c r="A439" s="27" t="s">
        <v>47</v>
      </c>
      <c r="B439" s="30">
        <f t="shared" si="145"/>
        <v>3</v>
      </c>
      <c r="C439" s="30"/>
      <c r="D439" s="30">
        <v>1</v>
      </c>
      <c r="E439" s="30"/>
      <c r="F439" s="30"/>
      <c r="G439" s="30"/>
      <c r="H439" s="30">
        <v>1</v>
      </c>
      <c r="I439" s="30"/>
      <c r="J439" s="30"/>
      <c r="K439" s="30"/>
      <c r="L439" s="30"/>
      <c r="M439" s="30"/>
      <c r="N439" s="30"/>
      <c r="O439" s="30"/>
      <c r="P439" s="30">
        <v>1</v>
      </c>
      <c r="Q439" s="30"/>
      <c r="R439" s="30"/>
      <c r="S439" s="30"/>
      <c r="T439" s="30"/>
      <c r="U439" s="30"/>
      <c r="W439" s="45"/>
      <c r="X439" s="37" t="s">
        <v>47</v>
      </c>
      <c r="Y439" s="42">
        <f t="shared" si="147"/>
        <v>2438468</v>
      </c>
      <c r="Z439" s="42">
        <v>472985</v>
      </c>
      <c r="AA439" s="42">
        <v>65629</v>
      </c>
      <c r="AB439" s="42">
        <v>40627</v>
      </c>
      <c r="AC439" s="42">
        <v>61128</v>
      </c>
      <c r="AD439" s="42">
        <v>99854</v>
      </c>
      <c r="AE439" s="42">
        <v>28056</v>
      </c>
      <c r="AF439" s="42">
        <v>101746</v>
      </c>
      <c r="AG439" s="42">
        <v>109718</v>
      </c>
      <c r="AH439" s="42">
        <v>413466</v>
      </c>
      <c r="AI439" s="42">
        <v>260610</v>
      </c>
      <c r="AJ439" s="42">
        <v>51696</v>
      </c>
      <c r="AK439" s="42">
        <v>113390</v>
      </c>
      <c r="AL439" s="42">
        <v>357861</v>
      </c>
      <c r="AM439" s="42">
        <v>88363</v>
      </c>
      <c r="AN439" s="42">
        <v>35120</v>
      </c>
      <c r="AO439" s="42">
        <v>108747</v>
      </c>
      <c r="AP439" s="42">
        <v>16054</v>
      </c>
      <c r="AQ439" s="42">
        <v>6419</v>
      </c>
      <c r="AR439" s="42">
        <v>6999</v>
      </c>
      <c r="AT439" s="27" t="s">
        <v>47</v>
      </c>
      <c r="AU439" s="34">
        <f t="shared" si="148"/>
        <v>0.12302806516222481</v>
      </c>
      <c r="AV439" s="34">
        <f t="shared" si="146"/>
        <v>0</v>
      </c>
      <c r="AW439" s="34">
        <f t="shared" si="146"/>
        <v>1.5237166496518308</v>
      </c>
      <c r="AX439" s="34">
        <f t="shared" si="146"/>
        <v>0</v>
      </c>
      <c r="AY439" s="34">
        <f t="shared" si="146"/>
        <v>0</v>
      </c>
      <c r="AZ439" s="34">
        <f t="shared" si="146"/>
        <v>0</v>
      </c>
      <c r="BA439" s="34">
        <f t="shared" si="146"/>
        <v>3.5642999714856001</v>
      </c>
      <c r="BB439" s="34">
        <f t="shared" si="146"/>
        <v>0</v>
      </c>
      <c r="BC439" s="34">
        <f t="shared" si="146"/>
        <v>0</v>
      </c>
      <c r="BD439" s="34">
        <f t="shared" si="146"/>
        <v>0</v>
      </c>
      <c r="BE439" s="34">
        <f t="shared" si="146"/>
        <v>0</v>
      </c>
      <c r="BF439" s="34">
        <f t="shared" si="146"/>
        <v>0</v>
      </c>
      <c r="BG439" s="34">
        <f t="shared" si="146"/>
        <v>0</v>
      </c>
      <c r="BH439" s="34">
        <f t="shared" si="146"/>
        <v>0</v>
      </c>
      <c r="BI439" s="34">
        <f t="shared" si="146"/>
        <v>1.1316953928680555</v>
      </c>
      <c r="BJ439" s="34">
        <f t="shared" si="146"/>
        <v>0</v>
      </c>
      <c r="BK439" s="34">
        <f t="shared" si="146"/>
        <v>0</v>
      </c>
      <c r="BL439" s="34">
        <f t="shared" si="146"/>
        <v>0</v>
      </c>
      <c r="BM439" s="34">
        <f t="shared" si="146"/>
        <v>0</v>
      </c>
      <c r="BN439" s="34">
        <f t="shared" si="146"/>
        <v>0</v>
      </c>
    </row>
    <row r="440" spans="1:66" x14ac:dyDescent="0.25">
      <c r="A440" s="28" t="s">
        <v>10</v>
      </c>
      <c r="B440" s="30">
        <f t="shared" si="145"/>
        <v>7</v>
      </c>
      <c r="C440" s="30"/>
      <c r="D440" s="30"/>
      <c r="E440" s="30"/>
      <c r="F440" s="30"/>
      <c r="G440" s="30"/>
      <c r="H440" s="30"/>
      <c r="I440" s="30"/>
      <c r="J440" s="30">
        <v>1</v>
      </c>
      <c r="K440" s="30">
        <v>4</v>
      </c>
      <c r="L440" s="30">
        <v>1</v>
      </c>
      <c r="M440" s="30"/>
      <c r="N440" s="30"/>
      <c r="O440" s="30"/>
      <c r="P440" s="30"/>
      <c r="Q440" s="30">
        <v>1</v>
      </c>
      <c r="R440" s="30"/>
      <c r="S440" s="30"/>
      <c r="T440" s="30"/>
      <c r="U440" s="30"/>
      <c r="W440" s="45"/>
      <c r="X440" s="37" t="s">
        <v>10</v>
      </c>
      <c r="Y440" s="42">
        <f t="shared" si="147"/>
        <v>2419816</v>
      </c>
      <c r="Z440" s="42">
        <v>476606</v>
      </c>
      <c r="AA440" s="42">
        <v>64302</v>
      </c>
      <c r="AB440" s="42">
        <v>39751</v>
      </c>
      <c r="AC440" s="42">
        <v>59619</v>
      </c>
      <c r="AD440" s="42">
        <v>110944</v>
      </c>
      <c r="AE440" s="42">
        <v>27595</v>
      </c>
      <c r="AF440" s="42">
        <v>103084</v>
      </c>
      <c r="AG440" s="42">
        <v>108326</v>
      </c>
      <c r="AH440" s="42">
        <v>405103</v>
      </c>
      <c r="AI440" s="42">
        <v>261613</v>
      </c>
      <c r="AJ440" s="42">
        <v>52739</v>
      </c>
      <c r="AK440" s="42">
        <v>111503</v>
      </c>
      <c r="AL440" s="42">
        <v>343118</v>
      </c>
      <c r="AM440" s="42">
        <v>88289</v>
      </c>
      <c r="AN440" s="42">
        <v>34309</v>
      </c>
      <c r="AO440" s="42">
        <v>104876</v>
      </c>
      <c r="AP440" s="42">
        <v>15927</v>
      </c>
      <c r="AQ440" s="42">
        <v>6034</v>
      </c>
      <c r="AR440" s="42">
        <v>6078</v>
      </c>
      <c r="AT440" s="28" t="s">
        <v>10</v>
      </c>
      <c r="AU440" s="34">
        <f t="shared" si="148"/>
        <v>0.28927819305269492</v>
      </c>
      <c r="AV440" s="34">
        <f t="shared" si="146"/>
        <v>0</v>
      </c>
      <c r="AW440" s="34">
        <f t="shared" si="146"/>
        <v>0</v>
      </c>
      <c r="AX440" s="34">
        <f t="shared" si="146"/>
        <v>0</v>
      </c>
      <c r="AY440" s="34">
        <f t="shared" si="146"/>
        <v>0</v>
      </c>
      <c r="AZ440" s="34">
        <f t="shared" si="146"/>
        <v>0</v>
      </c>
      <c r="BA440" s="34">
        <f t="shared" si="146"/>
        <v>0</v>
      </c>
      <c r="BB440" s="34">
        <f t="shared" si="146"/>
        <v>0</v>
      </c>
      <c r="BC440" s="34">
        <f t="shared" si="146"/>
        <v>0.92313941251407783</v>
      </c>
      <c r="BD440" s="34">
        <f t="shared" si="146"/>
        <v>0.98740320362969414</v>
      </c>
      <c r="BE440" s="34">
        <f t="shared" si="146"/>
        <v>0.3822440016360043</v>
      </c>
      <c r="BF440" s="34">
        <f t="shared" si="146"/>
        <v>0</v>
      </c>
      <c r="BG440" s="34">
        <f t="shared" si="146"/>
        <v>0</v>
      </c>
      <c r="BH440" s="34">
        <f t="shared" si="146"/>
        <v>0</v>
      </c>
      <c r="BI440" s="34">
        <f t="shared" si="146"/>
        <v>0</v>
      </c>
      <c r="BJ440" s="34">
        <f t="shared" si="146"/>
        <v>2.9146871083389199</v>
      </c>
      <c r="BK440" s="34">
        <f t="shared" si="146"/>
        <v>0</v>
      </c>
      <c r="BL440" s="34">
        <f t="shared" si="146"/>
        <v>0</v>
      </c>
      <c r="BM440" s="34">
        <f t="shared" si="146"/>
        <v>0</v>
      </c>
      <c r="BN440" s="34">
        <f t="shared" si="146"/>
        <v>0</v>
      </c>
    </row>
    <row r="441" spans="1:66" x14ac:dyDescent="0.25">
      <c r="A441" s="27" t="s">
        <v>11</v>
      </c>
      <c r="B441" s="30">
        <f t="shared" si="145"/>
        <v>9</v>
      </c>
      <c r="C441" s="30">
        <v>1</v>
      </c>
      <c r="D441" s="30">
        <v>2</v>
      </c>
      <c r="E441" s="30"/>
      <c r="F441" s="30"/>
      <c r="G441" s="30"/>
      <c r="H441" s="30"/>
      <c r="I441" s="30"/>
      <c r="J441" s="30"/>
      <c r="K441" s="30">
        <v>2</v>
      </c>
      <c r="L441" s="30">
        <v>1</v>
      </c>
      <c r="M441" s="30">
        <v>1</v>
      </c>
      <c r="N441" s="30">
        <v>1</v>
      </c>
      <c r="O441" s="30"/>
      <c r="P441" s="30"/>
      <c r="Q441" s="30">
        <v>1</v>
      </c>
      <c r="R441" s="30"/>
      <c r="S441" s="30"/>
      <c r="T441" s="30"/>
      <c r="U441" s="30"/>
      <c r="W441" s="45"/>
      <c r="X441" s="37" t="s">
        <v>11</v>
      </c>
      <c r="Y441" s="42">
        <f t="shared" si="147"/>
        <v>2240599</v>
      </c>
      <c r="Z441" s="42">
        <v>443873</v>
      </c>
      <c r="AA441" s="42">
        <v>59855</v>
      </c>
      <c r="AB441" s="42">
        <v>37649</v>
      </c>
      <c r="AC441" s="42">
        <v>55302</v>
      </c>
      <c r="AD441" s="42">
        <v>109501</v>
      </c>
      <c r="AE441" s="42">
        <v>24604</v>
      </c>
      <c r="AF441" s="42">
        <v>100804</v>
      </c>
      <c r="AG441" s="42">
        <v>103787</v>
      </c>
      <c r="AH441" s="42">
        <v>363563</v>
      </c>
      <c r="AI441" s="42">
        <v>239241</v>
      </c>
      <c r="AJ441" s="42">
        <v>54013</v>
      </c>
      <c r="AK441" s="42">
        <v>106156</v>
      </c>
      <c r="AL441" s="42">
        <v>308528</v>
      </c>
      <c r="AM441" s="42">
        <v>81172</v>
      </c>
      <c r="AN441" s="42">
        <v>32251</v>
      </c>
      <c r="AO441" s="42">
        <v>94636</v>
      </c>
      <c r="AP441" s="42">
        <v>14618</v>
      </c>
      <c r="AQ441" s="42">
        <v>5309</v>
      </c>
      <c r="AR441" s="42">
        <v>5737</v>
      </c>
      <c r="AT441" s="27" t="s">
        <v>11</v>
      </c>
      <c r="AU441" s="34">
        <f t="shared" si="148"/>
        <v>0.40167830120427617</v>
      </c>
      <c r="AV441" s="34">
        <f t="shared" si="146"/>
        <v>0.2252896661883016</v>
      </c>
      <c r="AW441" s="34">
        <f t="shared" si="146"/>
        <v>3.3414084036421352</v>
      </c>
      <c r="AX441" s="34">
        <f t="shared" si="146"/>
        <v>0</v>
      </c>
      <c r="AY441" s="34">
        <f t="shared" si="146"/>
        <v>0</v>
      </c>
      <c r="AZ441" s="34">
        <f t="shared" si="146"/>
        <v>0</v>
      </c>
      <c r="BA441" s="34">
        <f t="shared" si="146"/>
        <v>0</v>
      </c>
      <c r="BB441" s="34">
        <f t="shared" si="146"/>
        <v>0</v>
      </c>
      <c r="BC441" s="34">
        <f t="shared" si="146"/>
        <v>0</v>
      </c>
      <c r="BD441" s="34">
        <f t="shared" si="146"/>
        <v>0.5501109848912018</v>
      </c>
      <c r="BE441" s="34">
        <f t="shared" si="146"/>
        <v>0.41798855547335112</v>
      </c>
      <c r="BF441" s="34">
        <f t="shared" si="146"/>
        <v>1.8514061429655824</v>
      </c>
      <c r="BG441" s="34">
        <f t="shared" si="146"/>
        <v>0.94200987226346133</v>
      </c>
      <c r="BH441" s="34">
        <f t="shared" si="146"/>
        <v>0</v>
      </c>
      <c r="BI441" s="34">
        <f t="shared" si="146"/>
        <v>0</v>
      </c>
      <c r="BJ441" s="34">
        <f t="shared" si="146"/>
        <v>3.100679048711668</v>
      </c>
      <c r="BK441" s="34">
        <f t="shared" si="146"/>
        <v>0</v>
      </c>
      <c r="BL441" s="34">
        <f t="shared" si="146"/>
        <v>0</v>
      </c>
      <c r="BM441" s="34">
        <f t="shared" si="146"/>
        <v>0</v>
      </c>
      <c r="BN441" s="34">
        <f t="shared" si="146"/>
        <v>0</v>
      </c>
    </row>
    <row r="442" spans="1:66" x14ac:dyDescent="0.25">
      <c r="A442" s="27" t="s">
        <v>12</v>
      </c>
      <c r="B442" s="30">
        <f t="shared" si="145"/>
        <v>5</v>
      </c>
      <c r="C442" s="30">
        <v>1</v>
      </c>
      <c r="D442" s="30"/>
      <c r="E442" s="30"/>
      <c r="F442" s="30"/>
      <c r="G442" s="30"/>
      <c r="H442" s="30"/>
      <c r="I442" s="30"/>
      <c r="J442" s="30"/>
      <c r="K442" s="30">
        <v>2</v>
      </c>
      <c r="L442" s="30">
        <v>1</v>
      </c>
      <c r="M442" s="30"/>
      <c r="N442" s="30">
        <v>1</v>
      </c>
      <c r="O442" s="30"/>
      <c r="P442" s="30"/>
      <c r="Q442" s="30"/>
      <c r="R442" s="30"/>
      <c r="S442" s="30"/>
      <c r="T442" s="30"/>
      <c r="U442" s="30"/>
      <c r="W442" s="45"/>
      <c r="X442" s="37" t="s">
        <v>12</v>
      </c>
      <c r="Y442" s="42">
        <f t="shared" si="147"/>
        <v>2255075</v>
      </c>
      <c r="Z442" s="42">
        <v>448860</v>
      </c>
      <c r="AA442" s="42">
        <v>60209</v>
      </c>
      <c r="AB442" s="42">
        <v>38631</v>
      </c>
      <c r="AC442" s="42">
        <v>57913</v>
      </c>
      <c r="AD442" s="42">
        <v>114190</v>
      </c>
      <c r="AE442" s="42">
        <v>23949</v>
      </c>
      <c r="AF442" s="42">
        <v>104495</v>
      </c>
      <c r="AG442" s="42">
        <v>106282</v>
      </c>
      <c r="AH442" s="42">
        <v>357182</v>
      </c>
      <c r="AI442" s="42">
        <v>237031</v>
      </c>
      <c r="AJ442" s="42">
        <v>57979</v>
      </c>
      <c r="AK442" s="42">
        <v>110870</v>
      </c>
      <c r="AL442" s="42">
        <v>311401</v>
      </c>
      <c r="AM442" s="42">
        <v>80213</v>
      </c>
      <c r="AN442" s="42">
        <v>31283</v>
      </c>
      <c r="AO442" s="42">
        <v>89139</v>
      </c>
      <c r="AP442" s="42">
        <v>14096</v>
      </c>
      <c r="AQ442" s="42">
        <v>5509</v>
      </c>
      <c r="AR442" s="42">
        <v>5843</v>
      </c>
      <c r="AT442" s="27" t="s">
        <v>12</v>
      </c>
      <c r="AU442" s="34">
        <f t="shared" si="148"/>
        <v>0.22172211567242775</v>
      </c>
      <c r="AV442" s="34">
        <f t="shared" si="146"/>
        <v>0.22278661498017199</v>
      </c>
      <c r="AW442" s="34">
        <f t="shared" si="146"/>
        <v>0</v>
      </c>
      <c r="AX442" s="34">
        <f t="shared" si="146"/>
        <v>0</v>
      </c>
      <c r="AY442" s="34">
        <f t="shared" si="146"/>
        <v>0</v>
      </c>
      <c r="AZ442" s="34">
        <f t="shared" si="146"/>
        <v>0</v>
      </c>
      <c r="BA442" s="34">
        <f t="shared" si="146"/>
        <v>0</v>
      </c>
      <c r="BB442" s="34">
        <f t="shared" si="146"/>
        <v>0</v>
      </c>
      <c r="BC442" s="34">
        <f t="shared" si="146"/>
        <v>0</v>
      </c>
      <c r="BD442" s="34">
        <f t="shared" si="146"/>
        <v>0.55993863072607242</v>
      </c>
      <c r="BE442" s="34">
        <f t="shared" si="146"/>
        <v>0.42188574490256547</v>
      </c>
      <c r="BF442" s="34">
        <f t="shared" si="146"/>
        <v>0</v>
      </c>
      <c r="BG442" s="34">
        <f t="shared" si="146"/>
        <v>0.90195724722648152</v>
      </c>
      <c r="BH442" s="34">
        <f t="shared" si="146"/>
        <v>0</v>
      </c>
      <c r="BI442" s="34">
        <f t="shared" si="146"/>
        <v>0</v>
      </c>
      <c r="BJ442" s="34">
        <f t="shared" si="146"/>
        <v>0</v>
      </c>
      <c r="BK442" s="34">
        <f t="shared" si="146"/>
        <v>0</v>
      </c>
      <c r="BL442" s="34">
        <f t="shared" si="146"/>
        <v>0</v>
      </c>
      <c r="BM442" s="34">
        <f t="shared" si="146"/>
        <v>0</v>
      </c>
      <c r="BN442" s="34">
        <f t="shared" si="146"/>
        <v>0</v>
      </c>
    </row>
    <row r="443" spans="1:66" x14ac:dyDescent="0.25">
      <c r="A443" s="27" t="s">
        <v>13</v>
      </c>
      <c r="B443" s="30">
        <f t="shared" si="145"/>
        <v>7</v>
      </c>
      <c r="C443" s="30">
        <v>1</v>
      </c>
      <c r="D443" s="30"/>
      <c r="E443" s="30"/>
      <c r="F443" s="30">
        <v>1</v>
      </c>
      <c r="G443" s="30">
        <v>1</v>
      </c>
      <c r="H443" s="30"/>
      <c r="I443" s="30"/>
      <c r="J443" s="30"/>
      <c r="K443" s="30">
        <v>2</v>
      </c>
      <c r="L443" s="30"/>
      <c r="M443" s="30"/>
      <c r="N443" s="30"/>
      <c r="O443" s="30">
        <v>2</v>
      </c>
      <c r="P443" s="30"/>
      <c r="Q443" s="30"/>
      <c r="R443" s="30"/>
      <c r="S443" s="30"/>
      <c r="T443" s="30"/>
      <c r="U443" s="30"/>
      <c r="W443" s="45"/>
      <c r="X443" s="37" t="s">
        <v>13</v>
      </c>
      <c r="Y443" s="42">
        <f t="shared" si="147"/>
        <v>2507584</v>
      </c>
      <c r="Z443" s="42">
        <v>492277</v>
      </c>
      <c r="AA443" s="42">
        <v>66171</v>
      </c>
      <c r="AB443" s="42">
        <v>43888</v>
      </c>
      <c r="AC443" s="42">
        <v>72703</v>
      </c>
      <c r="AD443" s="42">
        <v>134318</v>
      </c>
      <c r="AE443" s="42">
        <v>27067</v>
      </c>
      <c r="AF443" s="42">
        <v>114384</v>
      </c>
      <c r="AG443" s="42">
        <v>114630</v>
      </c>
      <c r="AH443" s="42">
        <v>394340</v>
      </c>
      <c r="AI443" s="42">
        <v>257799</v>
      </c>
      <c r="AJ443" s="42">
        <v>63482</v>
      </c>
      <c r="AK443" s="42">
        <v>127265</v>
      </c>
      <c r="AL443" s="42">
        <v>358179</v>
      </c>
      <c r="AM443" s="42">
        <v>86243</v>
      </c>
      <c r="AN443" s="42">
        <v>31978</v>
      </c>
      <c r="AO443" s="42">
        <v>96107</v>
      </c>
      <c r="AP443" s="42">
        <v>15340</v>
      </c>
      <c r="AQ443" s="42">
        <v>5652</v>
      </c>
      <c r="AR443" s="42">
        <v>5761</v>
      </c>
      <c r="AT443" s="27" t="s">
        <v>13</v>
      </c>
      <c r="AU443" s="34">
        <f t="shared" si="148"/>
        <v>0.27915316097087872</v>
      </c>
      <c r="AV443" s="34">
        <f t="shared" si="146"/>
        <v>0.20313766436376268</v>
      </c>
      <c r="AW443" s="34">
        <f t="shared" si="146"/>
        <v>0</v>
      </c>
      <c r="AX443" s="34">
        <f t="shared" si="146"/>
        <v>0</v>
      </c>
      <c r="AY443" s="34">
        <f t="shared" si="146"/>
        <v>1.3754590594610951</v>
      </c>
      <c r="AZ443" s="34">
        <f t="shared" si="146"/>
        <v>0.74450185380961598</v>
      </c>
      <c r="BA443" s="34">
        <f t="shared" si="146"/>
        <v>0</v>
      </c>
      <c r="BB443" s="34">
        <f t="shared" si="146"/>
        <v>0</v>
      </c>
      <c r="BC443" s="34">
        <f t="shared" si="146"/>
        <v>0</v>
      </c>
      <c r="BD443" s="34">
        <f t="shared" si="146"/>
        <v>0.50717654815641322</v>
      </c>
      <c r="BE443" s="34">
        <f t="shared" si="146"/>
        <v>0</v>
      </c>
      <c r="BF443" s="34">
        <f t="shared" si="146"/>
        <v>0</v>
      </c>
      <c r="BG443" s="34">
        <f t="shared" si="146"/>
        <v>0</v>
      </c>
      <c r="BH443" s="34">
        <f t="shared" si="146"/>
        <v>0.55838002786316343</v>
      </c>
      <c r="BI443" s="34">
        <f t="shared" si="146"/>
        <v>0</v>
      </c>
      <c r="BJ443" s="34">
        <f t="shared" si="146"/>
        <v>0</v>
      </c>
      <c r="BK443" s="34">
        <f t="shared" si="146"/>
        <v>0</v>
      </c>
      <c r="BL443" s="34">
        <f t="shared" si="146"/>
        <v>0</v>
      </c>
      <c r="BM443" s="34">
        <f t="shared" si="146"/>
        <v>0</v>
      </c>
      <c r="BN443" s="34">
        <f t="shared" si="146"/>
        <v>0</v>
      </c>
    </row>
    <row r="444" spans="1:66" x14ac:dyDescent="0.25">
      <c r="A444" s="27" t="s">
        <v>14</v>
      </c>
      <c r="B444" s="30">
        <f t="shared" si="145"/>
        <v>1</v>
      </c>
      <c r="C444" s="30">
        <v>1</v>
      </c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W444" s="45"/>
      <c r="X444" s="37" t="s">
        <v>14</v>
      </c>
      <c r="Y444" s="42">
        <f t="shared" si="147"/>
        <v>2901986</v>
      </c>
      <c r="Z444" s="42">
        <v>547881</v>
      </c>
      <c r="AA444" s="42">
        <v>77584</v>
      </c>
      <c r="AB444" s="42">
        <v>56288</v>
      </c>
      <c r="AC444" s="42">
        <v>87387</v>
      </c>
      <c r="AD444" s="42">
        <v>149839</v>
      </c>
      <c r="AE444" s="42">
        <v>33708</v>
      </c>
      <c r="AF444" s="42">
        <v>133087</v>
      </c>
      <c r="AG444" s="42">
        <v>128727</v>
      </c>
      <c r="AH444" s="42">
        <v>457133</v>
      </c>
      <c r="AI444" s="42">
        <v>297287</v>
      </c>
      <c r="AJ444" s="42">
        <v>66176</v>
      </c>
      <c r="AK444" s="42">
        <v>154941</v>
      </c>
      <c r="AL444" s="42">
        <v>430885</v>
      </c>
      <c r="AM444" s="42">
        <v>96624</v>
      </c>
      <c r="AN444" s="42">
        <v>36873</v>
      </c>
      <c r="AO444" s="42">
        <v>117693</v>
      </c>
      <c r="AP444" s="42">
        <v>18082</v>
      </c>
      <c r="AQ444" s="42">
        <v>6000</v>
      </c>
      <c r="AR444" s="42">
        <v>5791</v>
      </c>
      <c r="AT444" s="27" t="s">
        <v>14</v>
      </c>
      <c r="AU444" s="34">
        <f t="shared" si="148"/>
        <v>3.4459160037298597E-2</v>
      </c>
      <c r="AV444" s="34">
        <f t="shared" si="146"/>
        <v>0.18252138694351511</v>
      </c>
      <c r="AW444" s="34">
        <f t="shared" si="146"/>
        <v>0</v>
      </c>
      <c r="AX444" s="34">
        <f t="shared" si="146"/>
        <v>0</v>
      </c>
      <c r="AY444" s="34">
        <f t="shared" si="146"/>
        <v>0</v>
      </c>
      <c r="AZ444" s="34">
        <f t="shared" si="146"/>
        <v>0</v>
      </c>
      <c r="BA444" s="34">
        <f t="shared" si="146"/>
        <v>0</v>
      </c>
      <c r="BB444" s="34">
        <f t="shared" si="146"/>
        <v>0</v>
      </c>
      <c r="BC444" s="34">
        <f t="shared" si="146"/>
        <v>0</v>
      </c>
      <c r="BD444" s="34">
        <f t="shared" si="146"/>
        <v>0</v>
      </c>
      <c r="BE444" s="34">
        <f t="shared" si="146"/>
        <v>0</v>
      </c>
      <c r="BF444" s="34">
        <f t="shared" si="146"/>
        <v>0</v>
      </c>
      <c r="BG444" s="34">
        <f t="shared" si="146"/>
        <v>0</v>
      </c>
      <c r="BH444" s="34">
        <f t="shared" si="146"/>
        <v>0</v>
      </c>
      <c r="BI444" s="34">
        <f t="shared" si="146"/>
        <v>0</v>
      </c>
      <c r="BJ444" s="34">
        <f t="shared" si="146"/>
        <v>0</v>
      </c>
      <c r="BK444" s="34">
        <f t="shared" si="146"/>
        <v>0</v>
      </c>
      <c r="BL444" s="34">
        <f t="shared" si="146"/>
        <v>0</v>
      </c>
      <c r="BM444" s="34">
        <f t="shared" si="146"/>
        <v>0</v>
      </c>
      <c r="BN444" s="34">
        <f t="shared" si="146"/>
        <v>0</v>
      </c>
    </row>
    <row r="445" spans="1:66" x14ac:dyDescent="0.25">
      <c r="A445" s="27" t="s">
        <v>15</v>
      </c>
      <c r="B445" s="30">
        <f t="shared" si="145"/>
        <v>3</v>
      </c>
      <c r="C445" s="30"/>
      <c r="D445" s="30"/>
      <c r="E445" s="30"/>
      <c r="F445" s="30"/>
      <c r="G445" s="30"/>
      <c r="H445" s="30"/>
      <c r="I445" s="30"/>
      <c r="J445" s="30"/>
      <c r="K445" s="30">
        <v>2</v>
      </c>
      <c r="L445" s="30"/>
      <c r="M445" s="30"/>
      <c r="N445" s="30"/>
      <c r="O445" s="30"/>
      <c r="P445" s="30"/>
      <c r="Q445" s="30">
        <v>1</v>
      </c>
      <c r="R445" s="30"/>
      <c r="S445" s="30"/>
      <c r="T445" s="30"/>
      <c r="U445" s="30"/>
      <c r="W445" s="45"/>
      <c r="X445" s="37" t="s">
        <v>15</v>
      </c>
      <c r="Y445" s="42">
        <f t="shared" si="147"/>
        <v>3643730</v>
      </c>
      <c r="Z445" s="42">
        <v>664063</v>
      </c>
      <c r="AA445" s="42">
        <v>98292</v>
      </c>
      <c r="AB445" s="42">
        <v>74540</v>
      </c>
      <c r="AC445" s="42">
        <v>103364</v>
      </c>
      <c r="AD445" s="42">
        <v>179789</v>
      </c>
      <c r="AE445" s="42">
        <v>45343</v>
      </c>
      <c r="AF445" s="42">
        <v>165386</v>
      </c>
      <c r="AG445" s="42">
        <v>158092</v>
      </c>
      <c r="AH445" s="42">
        <v>587427</v>
      </c>
      <c r="AI445" s="42">
        <v>388423</v>
      </c>
      <c r="AJ445" s="42">
        <v>75030</v>
      </c>
      <c r="AK445" s="42">
        <v>205539</v>
      </c>
      <c r="AL445" s="42">
        <v>534943</v>
      </c>
      <c r="AM445" s="42">
        <v>123643</v>
      </c>
      <c r="AN445" s="42">
        <v>48250</v>
      </c>
      <c r="AO445" s="42">
        <v>155252</v>
      </c>
      <c r="AP445" s="42">
        <v>23793</v>
      </c>
      <c r="AQ445" s="42">
        <v>6441</v>
      </c>
      <c r="AR445" s="42">
        <v>6120</v>
      </c>
      <c r="AT445" s="27" t="s">
        <v>15</v>
      </c>
      <c r="AU445" s="34">
        <f t="shared" si="148"/>
        <v>8.2333213492767024E-2</v>
      </c>
      <c r="AV445" s="34">
        <f t="shared" si="146"/>
        <v>0</v>
      </c>
      <c r="AW445" s="34">
        <f t="shared" si="146"/>
        <v>0</v>
      </c>
      <c r="AX445" s="34">
        <f t="shared" si="146"/>
        <v>0</v>
      </c>
      <c r="AY445" s="34">
        <f t="shared" si="146"/>
        <v>0</v>
      </c>
      <c r="AZ445" s="34">
        <f t="shared" si="146"/>
        <v>0</v>
      </c>
      <c r="BA445" s="34">
        <f t="shared" si="146"/>
        <v>0</v>
      </c>
      <c r="BB445" s="34">
        <f t="shared" si="146"/>
        <v>0</v>
      </c>
      <c r="BC445" s="34">
        <f t="shared" si="146"/>
        <v>0</v>
      </c>
      <c r="BD445" s="34">
        <f t="shared" si="146"/>
        <v>0.34046783685462195</v>
      </c>
      <c r="BE445" s="34">
        <f t="shared" si="146"/>
        <v>0</v>
      </c>
      <c r="BF445" s="34">
        <f t="shared" si="146"/>
        <v>0</v>
      </c>
      <c r="BG445" s="34">
        <f t="shared" si="146"/>
        <v>0</v>
      </c>
      <c r="BH445" s="34">
        <f t="shared" si="146"/>
        <v>0</v>
      </c>
      <c r="BI445" s="34">
        <f t="shared" si="146"/>
        <v>0</v>
      </c>
      <c r="BJ445" s="34">
        <f t="shared" si="146"/>
        <v>2.0725388601036268</v>
      </c>
      <c r="BK445" s="34">
        <f t="shared" si="146"/>
        <v>0</v>
      </c>
      <c r="BL445" s="34">
        <f t="shared" si="146"/>
        <v>0</v>
      </c>
      <c r="BM445" s="34">
        <f t="shared" si="146"/>
        <v>0</v>
      </c>
      <c r="BN445" s="34">
        <f t="shared" si="146"/>
        <v>0</v>
      </c>
    </row>
    <row r="446" spans="1:66" x14ac:dyDescent="0.25">
      <c r="A446" s="27" t="s">
        <v>16</v>
      </c>
      <c r="B446" s="30">
        <f t="shared" si="145"/>
        <v>3</v>
      </c>
      <c r="C446" s="30">
        <v>1</v>
      </c>
      <c r="D446" s="30"/>
      <c r="E446" s="30"/>
      <c r="F446" s="30"/>
      <c r="G446" s="30">
        <v>1</v>
      </c>
      <c r="H446" s="30"/>
      <c r="I446" s="30"/>
      <c r="J446" s="30"/>
      <c r="K446" s="30"/>
      <c r="L446" s="30"/>
      <c r="M446" s="30"/>
      <c r="N446" s="30"/>
      <c r="O446" s="30"/>
      <c r="P446" s="30"/>
      <c r="Q446" s="30">
        <v>1</v>
      </c>
      <c r="R446" s="30"/>
      <c r="S446" s="30"/>
      <c r="T446" s="30"/>
      <c r="U446" s="30"/>
      <c r="W446" s="45"/>
      <c r="X446" s="37" t="s">
        <v>16</v>
      </c>
      <c r="Y446" s="42">
        <f t="shared" si="147"/>
        <v>3963708</v>
      </c>
      <c r="Z446" s="42">
        <v>698424</v>
      </c>
      <c r="AA446" s="42">
        <v>108143</v>
      </c>
      <c r="AB446" s="42">
        <v>85414</v>
      </c>
      <c r="AC446" s="42">
        <v>106411</v>
      </c>
      <c r="AD446" s="42">
        <v>196696</v>
      </c>
      <c r="AE446" s="42">
        <v>49344</v>
      </c>
      <c r="AF446" s="42">
        <v>183706</v>
      </c>
      <c r="AG446" s="42">
        <v>166439</v>
      </c>
      <c r="AH446" s="42">
        <v>653013</v>
      </c>
      <c r="AI446" s="42">
        <v>423556</v>
      </c>
      <c r="AJ446" s="42">
        <v>79951</v>
      </c>
      <c r="AK446" s="42">
        <v>224073</v>
      </c>
      <c r="AL446" s="42">
        <v>588680</v>
      </c>
      <c r="AM446" s="42">
        <v>127829</v>
      </c>
      <c r="AN446" s="42">
        <v>53829</v>
      </c>
      <c r="AO446" s="42">
        <v>179690</v>
      </c>
      <c r="AP446" s="42">
        <v>26194</v>
      </c>
      <c r="AQ446" s="42">
        <v>6612</v>
      </c>
      <c r="AR446" s="42">
        <v>5704</v>
      </c>
      <c r="AT446" s="27" t="s">
        <v>16</v>
      </c>
      <c r="AU446" s="34">
        <f t="shared" si="148"/>
        <v>7.5686705478809235E-2</v>
      </c>
      <c r="AV446" s="34">
        <f t="shared" si="146"/>
        <v>0.14317950127716114</v>
      </c>
      <c r="AW446" s="34">
        <f t="shared" si="146"/>
        <v>0</v>
      </c>
      <c r="AX446" s="34">
        <f t="shared" si="146"/>
        <v>0</v>
      </c>
      <c r="AY446" s="34">
        <f t="shared" si="146"/>
        <v>0</v>
      </c>
      <c r="AZ446" s="34">
        <f t="shared" si="146"/>
        <v>0.50839874730548662</v>
      </c>
      <c r="BA446" s="34">
        <f t="shared" si="146"/>
        <v>0</v>
      </c>
      <c r="BB446" s="34">
        <f t="shared" si="146"/>
        <v>0</v>
      </c>
      <c r="BC446" s="34">
        <f t="shared" si="146"/>
        <v>0</v>
      </c>
      <c r="BD446" s="34">
        <f t="shared" si="146"/>
        <v>0</v>
      </c>
      <c r="BE446" s="34">
        <f t="shared" si="146"/>
        <v>0</v>
      </c>
      <c r="BF446" s="34">
        <f t="shared" si="146"/>
        <v>0</v>
      </c>
      <c r="BG446" s="34">
        <f t="shared" si="146"/>
        <v>0</v>
      </c>
      <c r="BH446" s="34">
        <f t="shared" si="146"/>
        <v>0</v>
      </c>
      <c r="BI446" s="34">
        <f t="shared" si="146"/>
        <v>0</v>
      </c>
      <c r="BJ446" s="34">
        <f t="shared" si="146"/>
        <v>1.8577346783332405</v>
      </c>
      <c r="BK446" s="34">
        <f t="shared" si="146"/>
        <v>0</v>
      </c>
      <c r="BL446" s="34">
        <f t="shared" si="146"/>
        <v>0</v>
      </c>
      <c r="BM446" s="34">
        <f t="shared" si="146"/>
        <v>0</v>
      </c>
      <c r="BN446" s="34">
        <f t="shared" si="146"/>
        <v>0</v>
      </c>
    </row>
    <row r="447" spans="1:66" x14ac:dyDescent="0.25">
      <c r="A447" s="27" t="s">
        <v>17</v>
      </c>
      <c r="B447" s="30">
        <f t="shared" si="145"/>
        <v>2</v>
      </c>
      <c r="C447" s="30"/>
      <c r="D447" s="30"/>
      <c r="E447" s="30"/>
      <c r="F447" s="30"/>
      <c r="G447" s="30"/>
      <c r="H447" s="30"/>
      <c r="I447" s="30"/>
      <c r="J447" s="30"/>
      <c r="K447" s="30"/>
      <c r="L447" s="30">
        <v>2</v>
      </c>
      <c r="M447" s="30"/>
      <c r="N447" s="30"/>
      <c r="O447" s="30"/>
      <c r="P447" s="30"/>
      <c r="Q447" s="30"/>
      <c r="R447" s="30"/>
      <c r="S447" s="30"/>
      <c r="T447" s="30"/>
      <c r="U447" s="30"/>
      <c r="W447" s="45"/>
      <c r="X447" s="37" t="s">
        <v>17</v>
      </c>
      <c r="Y447" s="42">
        <f t="shared" si="147"/>
        <v>3753102</v>
      </c>
      <c r="Z447" s="42">
        <v>673039</v>
      </c>
      <c r="AA447" s="42">
        <v>103944</v>
      </c>
      <c r="AB447" s="42">
        <v>81642</v>
      </c>
      <c r="AC447" s="42">
        <v>96319</v>
      </c>
      <c r="AD447" s="42">
        <v>194119</v>
      </c>
      <c r="AE447" s="42">
        <v>46526</v>
      </c>
      <c r="AF447" s="42">
        <v>188126</v>
      </c>
      <c r="AG447" s="42">
        <v>161150</v>
      </c>
      <c r="AH447" s="42">
        <v>595289</v>
      </c>
      <c r="AI447" s="42">
        <v>400078</v>
      </c>
      <c r="AJ447" s="42">
        <v>82889</v>
      </c>
      <c r="AK447" s="42">
        <v>213176</v>
      </c>
      <c r="AL447" s="42">
        <v>537522</v>
      </c>
      <c r="AM447" s="42">
        <v>118467</v>
      </c>
      <c r="AN447" s="42">
        <v>51454</v>
      </c>
      <c r="AO447" s="42">
        <v>172941</v>
      </c>
      <c r="AP447" s="42">
        <v>24659</v>
      </c>
      <c r="AQ447" s="42">
        <v>6081</v>
      </c>
      <c r="AR447" s="42">
        <v>5681</v>
      </c>
      <c r="AT447" s="27" t="s">
        <v>17</v>
      </c>
      <c r="AU447" s="34">
        <f t="shared" si="148"/>
        <v>5.3289252463695362E-2</v>
      </c>
      <c r="AV447" s="34">
        <f t="shared" si="146"/>
        <v>0</v>
      </c>
      <c r="AW447" s="34">
        <f t="shared" si="146"/>
        <v>0</v>
      </c>
      <c r="AX447" s="34">
        <f t="shared" si="146"/>
        <v>0</v>
      </c>
      <c r="AY447" s="34">
        <f t="shared" si="146"/>
        <v>0</v>
      </c>
      <c r="AZ447" s="34">
        <f t="shared" si="146"/>
        <v>0</v>
      </c>
      <c r="BA447" s="34">
        <f t="shared" si="146"/>
        <v>0</v>
      </c>
      <c r="BB447" s="34">
        <f t="shared" si="146"/>
        <v>0</v>
      </c>
      <c r="BC447" s="34">
        <f t="shared" si="146"/>
        <v>0</v>
      </c>
      <c r="BD447" s="34">
        <f t="shared" si="146"/>
        <v>0</v>
      </c>
      <c r="BE447" s="34">
        <f t="shared" si="146"/>
        <v>0.49990251900879329</v>
      </c>
      <c r="BF447" s="34">
        <f t="shared" si="146"/>
        <v>0</v>
      </c>
      <c r="BG447" s="34">
        <f t="shared" si="146"/>
        <v>0</v>
      </c>
      <c r="BH447" s="34">
        <f t="shared" si="146"/>
        <v>0</v>
      </c>
      <c r="BI447" s="34">
        <f t="shared" si="146"/>
        <v>0</v>
      </c>
      <c r="BJ447" s="34">
        <f t="shared" si="146"/>
        <v>0</v>
      </c>
      <c r="BK447" s="34">
        <f t="shared" si="146"/>
        <v>0</v>
      </c>
      <c r="BL447" s="34">
        <f t="shared" si="146"/>
        <v>0</v>
      </c>
      <c r="BM447" s="34">
        <f t="shared" si="146"/>
        <v>0</v>
      </c>
      <c r="BN447" s="34">
        <f t="shared" si="146"/>
        <v>0</v>
      </c>
    </row>
    <row r="448" spans="1:66" x14ac:dyDescent="0.25">
      <c r="A448" s="27" t="s">
        <v>18</v>
      </c>
      <c r="B448" s="30">
        <f t="shared" si="145"/>
        <v>7</v>
      </c>
      <c r="C448" s="30">
        <v>1</v>
      </c>
      <c r="D448" s="30"/>
      <c r="E448" s="30"/>
      <c r="F448" s="30"/>
      <c r="G448" s="30">
        <v>1</v>
      </c>
      <c r="H448" s="30"/>
      <c r="I448" s="30"/>
      <c r="J448" s="30"/>
      <c r="K448" s="30">
        <v>3</v>
      </c>
      <c r="L448" s="30"/>
      <c r="M448" s="30">
        <v>1</v>
      </c>
      <c r="N448" s="30"/>
      <c r="O448" s="30"/>
      <c r="P448" s="30">
        <v>1</v>
      </c>
      <c r="Q448" s="30"/>
      <c r="R448" s="30"/>
      <c r="S448" s="30"/>
      <c r="T448" s="30"/>
      <c r="U448" s="30"/>
      <c r="W448" s="45"/>
      <c r="X448" s="37" t="s">
        <v>18</v>
      </c>
      <c r="Y448" s="42">
        <f t="shared" si="147"/>
        <v>3556988</v>
      </c>
      <c r="Z448" s="42">
        <v>648393</v>
      </c>
      <c r="AA448" s="42">
        <v>100617</v>
      </c>
      <c r="AB448" s="42">
        <v>81741</v>
      </c>
      <c r="AC448" s="42">
        <v>86605</v>
      </c>
      <c r="AD448" s="42">
        <v>180616</v>
      </c>
      <c r="AE448" s="42">
        <v>45298</v>
      </c>
      <c r="AF448" s="42">
        <v>193766</v>
      </c>
      <c r="AG448" s="42">
        <v>155702</v>
      </c>
      <c r="AH448" s="42">
        <v>546559</v>
      </c>
      <c r="AI448" s="42">
        <v>376215</v>
      </c>
      <c r="AJ448" s="42">
        <v>86464</v>
      </c>
      <c r="AK448" s="42">
        <v>201889</v>
      </c>
      <c r="AL448" s="42">
        <v>489352</v>
      </c>
      <c r="AM448" s="42">
        <v>108818</v>
      </c>
      <c r="AN448" s="42">
        <v>48529</v>
      </c>
      <c r="AO448" s="42">
        <v>171147</v>
      </c>
      <c r="AP448" s="42">
        <v>23567</v>
      </c>
      <c r="AQ448" s="42">
        <v>6049</v>
      </c>
      <c r="AR448" s="42">
        <v>5661</v>
      </c>
      <c r="AT448" s="27" t="s">
        <v>18</v>
      </c>
      <c r="AU448" s="34">
        <f t="shared" si="148"/>
        <v>0.19679571592594633</v>
      </c>
      <c r="AV448" s="34">
        <f t="shared" si="146"/>
        <v>0.15422745156101314</v>
      </c>
      <c r="AW448" s="34">
        <f t="shared" si="146"/>
        <v>0</v>
      </c>
      <c r="AX448" s="34">
        <f t="shared" si="146"/>
        <v>0</v>
      </c>
      <c r="AY448" s="34">
        <f t="shared" si="146"/>
        <v>0</v>
      </c>
      <c r="AZ448" s="34">
        <f t="shared" si="146"/>
        <v>0.55366080524427519</v>
      </c>
      <c r="BA448" s="34">
        <f t="shared" si="146"/>
        <v>0</v>
      </c>
      <c r="BB448" s="34">
        <f t="shared" si="146"/>
        <v>0</v>
      </c>
      <c r="BC448" s="34">
        <f t="shared" si="146"/>
        <v>0</v>
      </c>
      <c r="BD448" s="34">
        <f t="shared" si="146"/>
        <v>0.54888859208246499</v>
      </c>
      <c r="BE448" s="34">
        <f t="shared" si="146"/>
        <v>0</v>
      </c>
      <c r="BF448" s="34">
        <f t="shared" si="146"/>
        <v>1.1565507031828275</v>
      </c>
      <c r="BG448" s="34">
        <f t="shared" si="146"/>
        <v>0</v>
      </c>
      <c r="BH448" s="34">
        <f t="shared" si="146"/>
        <v>0</v>
      </c>
      <c r="BI448" s="34">
        <f t="shared" si="146"/>
        <v>0.91896561230678753</v>
      </c>
      <c r="BJ448" s="34">
        <f t="shared" si="146"/>
        <v>0</v>
      </c>
      <c r="BK448" s="34">
        <f t="shared" si="146"/>
        <v>0</v>
      </c>
      <c r="BL448" s="34">
        <f t="shared" si="146"/>
        <v>0</v>
      </c>
      <c r="BM448" s="34">
        <f t="shared" si="146"/>
        <v>0</v>
      </c>
      <c r="BN448" s="34">
        <f t="shared" si="146"/>
        <v>0</v>
      </c>
    </row>
    <row r="449" spans="1:66" x14ac:dyDescent="0.25">
      <c r="A449" s="27" t="s">
        <v>19</v>
      </c>
      <c r="B449" s="30">
        <f t="shared" si="145"/>
        <v>8</v>
      </c>
      <c r="C449" s="30"/>
      <c r="D449" s="30"/>
      <c r="E449" s="30">
        <v>1</v>
      </c>
      <c r="F449" s="30"/>
      <c r="G449" s="30"/>
      <c r="H449" s="30"/>
      <c r="I449" s="30"/>
      <c r="J449" s="30">
        <v>1</v>
      </c>
      <c r="K449" s="30">
        <v>3</v>
      </c>
      <c r="L449" s="30"/>
      <c r="M449" s="30"/>
      <c r="N449" s="30">
        <v>1</v>
      </c>
      <c r="O449" s="30"/>
      <c r="P449" s="30">
        <v>1</v>
      </c>
      <c r="Q449" s="30"/>
      <c r="R449" s="30">
        <v>1</v>
      </c>
      <c r="S449" s="30"/>
      <c r="T449" s="30"/>
      <c r="U449" s="30"/>
      <c r="W449" s="45"/>
      <c r="X449" s="37" t="s">
        <v>19</v>
      </c>
      <c r="Y449" s="42">
        <f t="shared" si="147"/>
        <v>3177621</v>
      </c>
      <c r="Z449" s="42">
        <v>563429</v>
      </c>
      <c r="AA449" s="42">
        <v>93057</v>
      </c>
      <c r="AB449" s="42">
        <v>82987</v>
      </c>
      <c r="AC449" s="42">
        <v>73881</v>
      </c>
      <c r="AD449" s="42">
        <v>147275</v>
      </c>
      <c r="AE449" s="42">
        <v>44191</v>
      </c>
      <c r="AF449" s="42">
        <v>186964</v>
      </c>
      <c r="AG449" s="42">
        <v>139514</v>
      </c>
      <c r="AH449" s="42">
        <v>485708</v>
      </c>
      <c r="AI449" s="42">
        <v>336243</v>
      </c>
      <c r="AJ449" s="42">
        <v>79352</v>
      </c>
      <c r="AK449" s="42">
        <v>193562</v>
      </c>
      <c r="AL449" s="42">
        <v>422121</v>
      </c>
      <c r="AM449" s="42">
        <v>91772</v>
      </c>
      <c r="AN449" s="42">
        <v>43321</v>
      </c>
      <c r="AO449" s="42">
        <v>161161</v>
      </c>
      <c r="AP449" s="42">
        <v>22314</v>
      </c>
      <c r="AQ449" s="42">
        <v>5481</v>
      </c>
      <c r="AR449" s="42">
        <v>5288</v>
      </c>
      <c r="AT449" s="27" t="s">
        <v>19</v>
      </c>
      <c r="AU449" s="34">
        <f t="shared" si="148"/>
        <v>0.25176067252828455</v>
      </c>
      <c r="AV449" s="34">
        <f t="shared" si="146"/>
        <v>0</v>
      </c>
      <c r="AW449" s="34">
        <f t="shared" si="146"/>
        <v>0</v>
      </c>
      <c r="AX449" s="34">
        <f t="shared" si="146"/>
        <v>1.2050080133032885</v>
      </c>
      <c r="AY449" s="34">
        <f t="shared" si="146"/>
        <v>0</v>
      </c>
      <c r="AZ449" s="34">
        <f t="shared" si="146"/>
        <v>0</v>
      </c>
      <c r="BA449" s="34">
        <f t="shared" si="146"/>
        <v>0</v>
      </c>
      <c r="BB449" s="34">
        <f t="shared" si="146"/>
        <v>0</v>
      </c>
      <c r="BC449" s="34">
        <f t="shared" si="146"/>
        <v>0.71677394383359372</v>
      </c>
      <c r="BD449" s="34">
        <f t="shared" si="146"/>
        <v>0.61765505200655535</v>
      </c>
      <c r="BE449" s="34">
        <f t="shared" si="146"/>
        <v>0</v>
      </c>
      <c r="BF449" s="34">
        <f t="shared" si="146"/>
        <v>0</v>
      </c>
      <c r="BG449" s="34">
        <f t="shared" si="146"/>
        <v>0.5166303303334332</v>
      </c>
      <c r="BH449" s="34">
        <f t="shared" si="146"/>
        <v>0</v>
      </c>
      <c r="BI449" s="34">
        <f t="shared" si="146"/>
        <v>1.0896569759839603</v>
      </c>
      <c r="BJ449" s="34">
        <f t="shared" si="146"/>
        <v>0</v>
      </c>
      <c r="BK449" s="34">
        <f t="shared" si="146"/>
        <v>0.62049751490745275</v>
      </c>
      <c r="BL449" s="34">
        <f t="shared" si="146"/>
        <v>0</v>
      </c>
      <c r="BM449" s="34">
        <f t="shared" si="146"/>
        <v>0</v>
      </c>
      <c r="BN449" s="34">
        <f t="shared" si="146"/>
        <v>0</v>
      </c>
    </row>
    <row r="450" spans="1:66" x14ac:dyDescent="0.25">
      <c r="A450" s="27" t="s">
        <v>20</v>
      </c>
      <c r="B450" s="30">
        <f t="shared" si="145"/>
        <v>5</v>
      </c>
      <c r="C450" s="30">
        <v>2</v>
      </c>
      <c r="D450" s="30"/>
      <c r="E450" s="30"/>
      <c r="F450" s="30"/>
      <c r="G450" s="30"/>
      <c r="H450" s="30"/>
      <c r="I450" s="30"/>
      <c r="J450" s="30">
        <v>1</v>
      </c>
      <c r="K450" s="30"/>
      <c r="L450" s="30">
        <v>1</v>
      </c>
      <c r="M450" s="30"/>
      <c r="N450" s="30"/>
      <c r="O450" s="30">
        <v>1</v>
      </c>
      <c r="P450" s="30"/>
      <c r="Q450" s="30"/>
      <c r="R450" s="30"/>
      <c r="S450" s="30"/>
      <c r="T450" s="30"/>
      <c r="U450" s="30"/>
      <c r="W450" s="45"/>
      <c r="X450" s="37" t="s">
        <v>20</v>
      </c>
      <c r="Y450" s="42">
        <f t="shared" si="147"/>
        <v>2674559</v>
      </c>
      <c r="Z450" s="42">
        <v>459541</v>
      </c>
      <c r="AA450" s="42">
        <v>78928</v>
      </c>
      <c r="AB450" s="42">
        <v>76357</v>
      </c>
      <c r="AC450" s="42">
        <v>61674</v>
      </c>
      <c r="AD450" s="42">
        <v>120677</v>
      </c>
      <c r="AE450" s="42">
        <v>38805</v>
      </c>
      <c r="AF450" s="42">
        <v>160267</v>
      </c>
      <c r="AG450" s="42">
        <v>107204</v>
      </c>
      <c r="AH450" s="42">
        <v>421267</v>
      </c>
      <c r="AI450" s="42">
        <v>284177</v>
      </c>
      <c r="AJ450" s="42">
        <v>61867</v>
      </c>
      <c r="AK450" s="42">
        <v>174429</v>
      </c>
      <c r="AL450" s="42">
        <v>352150</v>
      </c>
      <c r="AM450" s="42">
        <v>72281</v>
      </c>
      <c r="AN450" s="42">
        <v>37116</v>
      </c>
      <c r="AO450" s="42">
        <v>140766</v>
      </c>
      <c r="AP450" s="42">
        <v>18832</v>
      </c>
      <c r="AQ450" s="42">
        <v>4194</v>
      </c>
      <c r="AR450" s="42">
        <v>4027</v>
      </c>
      <c r="AT450" s="27" t="s">
        <v>20</v>
      </c>
      <c r="AU450" s="34">
        <f t="shared" si="148"/>
        <v>0.1869467078497801</v>
      </c>
      <c r="AV450" s="34">
        <f t="shared" si="146"/>
        <v>0.43521687945145265</v>
      </c>
      <c r="AW450" s="34">
        <f t="shared" si="146"/>
        <v>0</v>
      </c>
      <c r="AX450" s="34">
        <f t="shared" si="146"/>
        <v>0</v>
      </c>
      <c r="AY450" s="34">
        <f t="shared" si="146"/>
        <v>0</v>
      </c>
      <c r="AZ450" s="34">
        <f t="shared" si="146"/>
        <v>0</v>
      </c>
      <c r="BA450" s="34">
        <f t="shared" si="146"/>
        <v>0</v>
      </c>
      <c r="BB450" s="34">
        <f t="shared" si="146"/>
        <v>0</v>
      </c>
      <c r="BC450" s="34">
        <f t="shared" si="146"/>
        <v>0.93280101488750422</v>
      </c>
      <c r="BD450" s="34">
        <f t="shared" ref="BD450:BD456" si="149">K450*100000/AH450</f>
        <v>0</v>
      </c>
      <c r="BE450" s="34">
        <f t="shared" ref="BE450:BE456" si="150">L450*100000/AI450</f>
        <v>0.35189336223550816</v>
      </c>
      <c r="BF450" s="34">
        <f t="shared" ref="BF450:BF456" si="151">M450*100000/AJ450</f>
        <v>0</v>
      </c>
      <c r="BG450" s="34">
        <f t="shared" ref="BG450:BG456" si="152">N450*100000/AK450</f>
        <v>0</v>
      </c>
      <c r="BH450" s="34">
        <f t="shared" ref="BH450:BH456" si="153">O450*100000/AL450</f>
        <v>0.28396989919068577</v>
      </c>
      <c r="BI450" s="34">
        <f t="shared" ref="BI450:BI456" si="154">P450*100000/AM450</f>
        <v>0</v>
      </c>
      <c r="BJ450" s="34">
        <f t="shared" ref="BJ450:BJ456" si="155">Q450*100000/AN450</f>
        <v>0</v>
      </c>
      <c r="BK450" s="34">
        <f t="shared" ref="BK450:BK456" si="156">R450*100000/AO450</f>
        <v>0</v>
      </c>
      <c r="BL450" s="34">
        <f t="shared" ref="BL450:BL456" si="157">S450*100000/AP450</f>
        <v>0</v>
      </c>
      <c r="BM450" s="34">
        <f t="shared" ref="BM450:BM456" si="158">T450*100000/AQ450</f>
        <v>0</v>
      </c>
      <c r="BN450" s="34">
        <f t="shared" ref="BN450:BN456" si="159">U450*100000/AR450</f>
        <v>0</v>
      </c>
    </row>
    <row r="451" spans="1:66" x14ac:dyDescent="0.25">
      <c r="A451" s="27" t="s">
        <v>21</v>
      </c>
      <c r="B451" s="30">
        <f t="shared" si="145"/>
        <v>2</v>
      </c>
      <c r="C451" s="30"/>
      <c r="D451" s="30"/>
      <c r="E451" s="30"/>
      <c r="F451" s="30"/>
      <c r="G451" s="30"/>
      <c r="H451" s="30"/>
      <c r="I451" s="30"/>
      <c r="J451" s="30"/>
      <c r="K451" s="30">
        <v>2</v>
      </c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W451" s="45"/>
      <c r="X451" s="37" t="s">
        <v>21</v>
      </c>
      <c r="Y451" s="42">
        <f t="shared" si="147"/>
        <v>2387275</v>
      </c>
      <c r="Z451" s="42">
        <v>396260</v>
      </c>
      <c r="AA451" s="42">
        <v>69996</v>
      </c>
      <c r="AB451" s="42">
        <v>68233</v>
      </c>
      <c r="AC451" s="42">
        <v>53918</v>
      </c>
      <c r="AD451" s="42">
        <v>102115</v>
      </c>
      <c r="AE451" s="42">
        <v>34306</v>
      </c>
      <c r="AF451" s="42">
        <v>142114</v>
      </c>
      <c r="AG451" s="42">
        <v>93647</v>
      </c>
      <c r="AH451" s="42">
        <v>383010</v>
      </c>
      <c r="AI451" s="42">
        <v>262962</v>
      </c>
      <c r="AJ451" s="42">
        <v>53729</v>
      </c>
      <c r="AK451" s="42">
        <v>164072</v>
      </c>
      <c r="AL451" s="42">
        <v>315796</v>
      </c>
      <c r="AM451" s="42">
        <v>63692</v>
      </c>
      <c r="AN451" s="42">
        <v>33280</v>
      </c>
      <c r="AO451" s="42">
        <v>128099</v>
      </c>
      <c r="AP451" s="42">
        <v>16433</v>
      </c>
      <c r="AQ451" s="42">
        <v>2949</v>
      </c>
      <c r="AR451" s="42">
        <v>2664</v>
      </c>
      <c r="AT451" s="27" t="s">
        <v>21</v>
      </c>
      <c r="AU451" s="34">
        <f t="shared" si="148"/>
        <v>8.3777528772345039E-2</v>
      </c>
      <c r="AV451" s="34">
        <f t="shared" ref="AV451:AV456" si="160">C451*100000/Z451</f>
        <v>0</v>
      </c>
      <c r="AW451" s="34">
        <f t="shared" ref="AW451:AW456" si="161">D451*100000/AA451</f>
        <v>0</v>
      </c>
      <c r="AX451" s="34">
        <f t="shared" ref="AX451:AX456" si="162">E451*100000/AB451</f>
        <v>0</v>
      </c>
      <c r="AY451" s="34">
        <f t="shared" ref="AY451:AY456" si="163">F451*100000/AC451</f>
        <v>0</v>
      </c>
      <c r="AZ451" s="34">
        <f t="shared" ref="AZ451:AZ456" si="164">G451*100000/AD451</f>
        <v>0</v>
      </c>
      <c r="BA451" s="34">
        <f t="shared" ref="BA451:BA456" si="165">H451*100000/AE451</f>
        <v>0</v>
      </c>
      <c r="BB451" s="34">
        <f t="shared" ref="BB451:BB456" si="166">I451*100000/AF451</f>
        <v>0</v>
      </c>
      <c r="BC451" s="34">
        <f t="shared" ref="BC451:BC456" si="167">J451*100000/AG451</f>
        <v>0</v>
      </c>
      <c r="BD451" s="34">
        <f t="shared" si="149"/>
        <v>0.52217957755672173</v>
      </c>
      <c r="BE451" s="34">
        <f t="shared" si="150"/>
        <v>0</v>
      </c>
      <c r="BF451" s="34">
        <f t="shared" si="151"/>
        <v>0</v>
      </c>
      <c r="BG451" s="34">
        <f t="shared" si="152"/>
        <v>0</v>
      </c>
      <c r="BH451" s="34">
        <f t="shared" si="153"/>
        <v>0</v>
      </c>
      <c r="BI451" s="34">
        <f t="shared" si="154"/>
        <v>0</v>
      </c>
      <c r="BJ451" s="34">
        <f t="shared" si="155"/>
        <v>0</v>
      </c>
      <c r="BK451" s="34">
        <f t="shared" si="156"/>
        <v>0</v>
      </c>
      <c r="BL451" s="34">
        <f t="shared" si="157"/>
        <v>0</v>
      </c>
      <c r="BM451" s="34">
        <f t="shared" si="158"/>
        <v>0</v>
      </c>
      <c r="BN451" s="34">
        <f t="shared" si="159"/>
        <v>0</v>
      </c>
    </row>
    <row r="452" spans="1:66" x14ac:dyDescent="0.25">
      <c r="A452" s="27" t="s">
        <v>22</v>
      </c>
      <c r="B452" s="30">
        <f t="shared" si="145"/>
        <v>2</v>
      </c>
      <c r="C452" s="30">
        <v>1</v>
      </c>
      <c r="D452" s="30"/>
      <c r="E452" s="30"/>
      <c r="F452" s="30"/>
      <c r="G452" s="30"/>
      <c r="H452" s="30"/>
      <c r="I452" s="30">
        <v>1</v>
      </c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W452" s="45"/>
      <c r="X452" s="37" t="s">
        <v>22</v>
      </c>
      <c r="Y452" s="42">
        <f t="shared" si="147"/>
        <v>2090310</v>
      </c>
      <c r="Z452" s="42">
        <v>348465</v>
      </c>
      <c r="AA452" s="42">
        <v>62563</v>
      </c>
      <c r="AB452" s="42">
        <v>58360</v>
      </c>
      <c r="AC452" s="42">
        <v>45187</v>
      </c>
      <c r="AD452" s="42">
        <v>86652</v>
      </c>
      <c r="AE452" s="42">
        <v>27433</v>
      </c>
      <c r="AF452" s="42">
        <v>127544</v>
      </c>
      <c r="AG452" s="42">
        <v>81249</v>
      </c>
      <c r="AH452" s="42">
        <v>332017</v>
      </c>
      <c r="AI452" s="42">
        <v>229643</v>
      </c>
      <c r="AJ452" s="42">
        <v>48830</v>
      </c>
      <c r="AK452" s="42">
        <v>153316</v>
      </c>
      <c r="AL452" s="42">
        <v>273216</v>
      </c>
      <c r="AM452" s="42">
        <v>54385</v>
      </c>
      <c r="AN452" s="42">
        <v>29414</v>
      </c>
      <c r="AO452" s="42">
        <v>112956</v>
      </c>
      <c r="AP452" s="42">
        <v>14605</v>
      </c>
      <c r="AQ452" s="42">
        <v>2417</v>
      </c>
      <c r="AR452" s="42">
        <v>2058</v>
      </c>
      <c r="AT452" s="27" t="s">
        <v>22</v>
      </c>
      <c r="AU452" s="34">
        <f t="shared" si="148"/>
        <v>9.5679588195052415E-2</v>
      </c>
      <c r="AV452" s="34">
        <f t="shared" si="160"/>
        <v>0.28697286671545208</v>
      </c>
      <c r="AW452" s="34">
        <f t="shared" si="161"/>
        <v>0</v>
      </c>
      <c r="AX452" s="34">
        <f t="shared" si="162"/>
        <v>0</v>
      </c>
      <c r="AY452" s="34">
        <f t="shared" si="163"/>
        <v>0</v>
      </c>
      <c r="AZ452" s="34">
        <f t="shared" si="164"/>
        <v>0</v>
      </c>
      <c r="BA452" s="34">
        <f t="shared" si="165"/>
        <v>0</v>
      </c>
      <c r="BB452" s="34">
        <f t="shared" si="166"/>
        <v>0.78404315373518163</v>
      </c>
      <c r="BC452" s="34">
        <f t="shared" si="167"/>
        <v>0</v>
      </c>
      <c r="BD452" s="34">
        <f t="shared" si="149"/>
        <v>0</v>
      </c>
      <c r="BE452" s="34">
        <f t="shared" si="150"/>
        <v>0</v>
      </c>
      <c r="BF452" s="34">
        <f t="shared" si="151"/>
        <v>0</v>
      </c>
      <c r="BG452" s="34">
        <f t="shared" si="152"/>
        <v>0</v>
      </c>
      <c r="BH452" s="34">
        <f t="shared" si="153"/>
        <v>0</v>
      </c>
      <c r="BI452" s="34">
        <f t="shared" si="154"/>
        <v>0</v>
      </c>
      <c r="BJ452" s="34">
        <f t="shared" si="155"/>
        <v>0</v>
      </c>
      <c r="BK452" s="34">
        <f t="shared" si="156"/>
        <v>0</v>
      </c>
      <c r="BL452" s="34">
        <f t="shared" si="157"/>
        <v>0</v>
      </c>
      <c r="BM452" s="34">
        <f t="shared" si="158"/>
        <v>0</v>
      </c>
      <c r="BN452" s="34">
        <f t="shared" si="159"/>
        <v>0</v>
      </c>
    </row>
    <row r="453" spans="1:66" x14ac:dyDescent="0.25">
      <c r="A453" s="27" t="s">
        <v>48</v>
      </c>
      <c r="B453" s="30">
        <f t="shared" si="145"/>
        <v>2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>
        <v>1</v>
      </c>
      <c r="M453" s="30"/>
      <c r="N453" s="30"/>
      <c r="O453" s="30"/>
      <c r="P453" s="30"/>
      <c r="Q453" s="30"/>
      <c r="R453" s="30">
        <v>1</v>
      </c>
      <c r="S453" s="30"/>
      <c r="T453" s="30"/>
      <c r="U453" s="30"/>
      <c r="W453" s="45"/>
      <c r="X453" s="37" t="s">
        <v>48</v>
      </c>
      <c r="Y453" s="42">
        <f t="shared" si="147"/>
        <v>1534526</v>
      </c>
      <c r="Z453" s="42">
        <v>253006</v>
      </c>
      <c r="AA453" s="42">
        <v>46498</v>
      </c>
      <c r="AB453" s="42">
        <v>39925</v>
      </c>
      <c r="AC453" s="42">
        <v>31192</v>
      </c>
      <c r="AD453" s="42">
        <v>61617</v>
      </c>
      <c r="AE453" s="42">
        <v>19555</v>
      </c>
      <c r="AF453" s="42">
        <v>99983</v>
      </c>
      <c r="AG453" s="42">
        <v>65767</v>
      </c>
      <c r="AH453" s="42">
        <v>237514</v>
      </c>
      <c r="AI453" s="42">
        <v>174617</v>
      </c>
      <c r="AJ453" s="42">
        <v>37183</v>
      </c>
      <c r="AK453" s="42">
        <v>113994</v>
      </c>
      <c r="AL453" s="42">
        <v>195848</v>
      </c>
      <c r="AM453" s="42">
        <v>42392</v>
      </c>
      <c r="AN453" s="42">
        <v>20974</v>
      </c>
      <c r="AO453" s="42">
        <v>80343</v>
      </c>
      <c r="AP453" s="42">
        <v>10692</v>
      </c>
      <c r="AQ453" s="42">
        <v>1827</v>
      </c>
      <c r="AR453" s="42">
        <v>1599</v>
      </c>
      <c r="AT453" s="27" t="s">
        <v>48</v>
      </c>
      <c r="AU453" s="34">
        <f t="shared" si="148"/>
        <v>0.13033340588559594</v>
      </c>
      <c r="AV453" s="34">
        <f t="shared" si="160"/>
        <v>0</v>
      </c>
      <c r="AW453" s="34">
        <f t="shared" si="161"/>
        <v>0</v>
      </c>
      <c r="AX453" s="34">
        <f t="shared" si="162"/>
        <v>0</v>
      </c>
      <c r="AY453" s="34">
        <f t="shared" si="163"/>
        <v>0</v>
      </c>
      <c r="AZ453" s="34">
        <f t="shared" si="164"/>
        <v>0</v>
      </c>
      <c r="BA453" s="34">
        <f t="shared" si="165"/>
        <v>0</v>
      </c>
      <c r="BB453" s="34">
        <f t="shared" si="166"/>
        <v>0</v>
      </c>
      <c r="BC453" s="34">
        <f t="shared" si="167"/>
        <v>0</v>
      </c>
      <c r="BD453" s="34">
        <f t="shared" si="149"/>
        <v>0</v>
      </c>
      <c r="BE453" s="34">
        <f t="shared" si="150"/>
        <v>0.57268192673107432</v>
      </c>
      <c r="BF453" s="34">
        <f t="shared" si="151"/>
        <v>0</v>
      </c>
      <c r="BG453" s="34">
        <f t="shared" si="152"/>
        <v>0</v>
      </c>
      <c r="BH453" s="34">
        <f t="shared" si="153"/>
        <v>0</v>
      </c>
      <c r="BI453" s="34">
        <f t="shared" si="154"/>
        <v>0</v>
      </c>
      <c r="BJ453" s="34">
        <f t="shared" si="155"/>
        <v>0</v>
      </c>
      <c r="BK453" s="34">
        <f t="shared" si="156"/>
        <v>1.2446635052213635</v>
      </c>
      <c r="BL453" s="34">
        <f t="shared" si="157"/>
        <v>0</v>
      </c>
      <c r="BM453" s="34">
        <f t="shared" si="158"/>
        <v>0</v>
      </c>
      <c r="BN453" s="34">
        <f t="shared" si="159"/>
        <v>0</v>
      </c>
    </row>
    <row r="454" spans="1:66" x14ac:dyDescent="0.25">
      <c r="A454" s="27" t="s">
        <v>49</v>
      </c>
      <c r="B454" s="30">
        <f t="shared" si="145"/>
        <v>6</v>
      </c>
      <c r="C454" s="30"/>
      <c r="D454" s="30"/>
      <c r="E454" s="30"/>
      <c r="F454" s="30">
        <v>1</v>
      </c>
      <c r="G454" s="30"/>
      <c r="H454" s="30"/>
      <c r="I454" s="30"/>
      <c r="J454" s="30"/>
      <c r="K454" s="30">
        <v>1</v>
      </c>
      <c r="L454" s="30">
        <v>1</v>
      </c>
      <c r="M454" s="30"/>
      <c r="N454" s="30">
        <v>1</v>
      </c>
      <c r="O454" s="30">
        <v>1</v>
      </c>
      <c r="P454" s="30"/>
      <c r="Q454" s="30"/>
      <c r="R454" s="30">
        <v>1</v>
      </c>
      <c r="S454" s="30"/>
      <c r="T454" s="30"/>
      <c r="U454" s="30"/>
      <c r="W454" s="45"/>
      <c r="X454" s="37" t="s">
        <v>49</v>
      </c>
      <c r="Y454" s="42">
        <f t="shared" si="147"/>
        <v>1432849</v>
      </c>
      <c r="Z454" s="42">
        <v>219056</v>
      </c>
      <c r="AA454" s="42">
        <v>48440</v>
      </c>
      <c r="AB454" s="42">
        <v>43572</v>
      </c>
      <c r="AC454" s="42">
        <v>25898</v>
      </c>
      <c r="AD454" s="42">
        <v>50033</v>
      </c>
      <c r="AE454" s="42">
        <v>20072</v>
      </c>
      <c r="AF454" s="42">
        <v>106032</v>
      </c>
      <c r="AG454" s="42">
        <v>67169</v>
      </c>
      <c r="AH454" s="42">
        <v>226049</v>
      </c>
      <c r="AI454" s="42">
        <v>144623</v>
      </c>
      <c r="AJ454" s="42">
        <v>39752</v>
      </c>
      <c r="AK454" s="42">
        <v>118285</v>
      </c>
      <c r="AL454" s="42">
        <v>175669</v>
      </c>
      <c r="AM454" s="42">
        <v>36342</v>
      </c>
      <c r="AN454" s="42">
        <v>19771</v>
      </c>
      <c r="AO454" s="42">
        <v>78467</v>
      </c>
      <c r="AP454" s="42">
        <v>10865</v>
      </c>
      <c r="AQ454" s="42">
        <v>1453</v>
      </c>
      <c r="AR454" s="42">
        <v>1301</v>
      </c>
      <c r="AT454" s="27" t="s">
        <v>49</v>
      </c>
      <c r="AU454" s="34">
        <f t="shared" si="148"/>
        <v>0.41874614840782248</v>
      </c>
      <c r="AV454" s="34">
        <f t="shared" si="160"/>
        <v>0</v>
      </c>
      <c r="AW454" s="34">
        <f t="shared" si="161"/>
        <v>0</v>
      </c>
      <c r="AX454" s="34">
        <f t="shared" si="162"/>
        <v>0</v>
      </c>
      <c r="AY454" s="34">
        <f t="shared" si="163"/>
        <v>3.8613020310448682</v>
      </c>
      <c r="AZ454" s="34">
        <f t="shared" si="164"/>
        <v>0</v>
      </c>
      <c r="BA454" s="34">
        <f t="shared" si="165"/>
        <v>0</v>
      </c>
      <c r="BB454" s="34">
        <f t="shared" si="166"/>
        <v>0</v>
      </c>
      <c r="BC454" s="34">
        <f t="shared" si="167"/>
        <v>0</v>
      </c>
      <c r="BD454" s="34">
        <f t="shared" si="149"/>
        <v>0.44238196143314062</v>
      </c>
      <c r="BE454" s="34">
        <f t="shared" si="150"/>
        <v>0.69145295008401153</v>
      </c>
      <c r="BF454" s="34">
        <f t="shared" si="151"/>
        <v>0</v>
      </c>
      <c r="BG454" s="34">
        <f t="shared" si="152"/>
        <v>0.84541573318679464</v>
      </c>
      <c r="BH454" s="34">
        <f t="shared" si="153"/>
        <v>0.56925240082200046</v>
      </c>
      <c r="BI454" s="34">
        <f t="shared" si="154"/>
        <v>0</v>
      </c>
      <c r="BJ454" s="34">
        <f t="shared" si="155"/>
        <v>0</v>
      </c>
      <c r="BK454" s="34">
        <f t="shared" si="156"/>
        <v>1.2744210942179515</v>
      </c>
      <c r="BL454" s="34">
        <f t="shared" si="157"/>
        <v>0</v>
      </c>
      <c r="BM454" s="34">
        <f t="shared" si="158"/>
        <v>0</v>
      </c>
      <c r="BN454" s="34">
        <f t="shared" si="159"/>
        <v>0</v>
      </c>
    </row>
    <row r="455" spans="1:66" ht="15.75" customHeight="1" x14ac:dyDescent="0.25">
      <c r="A455" s="27" t="s">
        <v>50</v>
      </c>
      <c r="B455" s="30">
        <f t="shared" si="145"/>
        <v>12</v>
      </c>
      <c r="C455" s="30"/>
      <c r="D455" s="30"/>
      <c r="E455" s="30"/>
      <c r="F455" s="30">
        <v>1</v>
      </c>
      <c r="G455" s="30"/>
      <c r="H455" s="30"/>
      <c r="I455" s="30">
        <v>2</v>
      </c>
      <c r="J455" s="30"/>
      <c r="K455" s="30">
        <v>2</v>
      </c>
      <c r="L455" s="30">
        <v>4</v>
      </c>
      <c r="M455" s="30"/>
      <c r="N455" s="30">
        <v>1</v>
      </c>
      <c r="O455" s="30">
        <v>1</v>
      </c>
      <c r="P455" s="30"/>
      <c r="Q455" s="30"/>
      <c r="R455" s="30">
        <v>1</v>
      </c>
      <c r="S455" s="30"/>
      <c r="T455" s="30"/>
      <c r="U455" s="30"/>
      <c r="W455" s="45"/>
      <c r="X455" s="37" t="s">
        <v>50</v>
      </c>
      <c r="Y455" s="42">
        <f t="shared" si="147"/>
        <v>1434415</v>
      </c>
      <c r="Z455" s="42">
        <v>190359</v>
      </c>
      <c r="AA455" s="42">
        <v>54141</v>
      </c>
      <c r="AB455" s="42">
        <v>47074</v>
      </c>
      <c r="AC455" s="42">
        <v>24721</v>
      </c>
      <c r="AD455" s="42">
        <v>41264</v>
      </c>
      <c r="AE455" s="42">
        <v>22306</v>
      </c>
      <c r="AF455" s="42">
        <v>124278</v>
      </c>
      <c r="AG455" s="42">
        <v>72975</v>
      </c>
      <c r="AH455" s="42">
        <v>233212</v>
      </c>
      <c r="AI455" s="42">
        <v>134267</v>
      </c>
      <c r="AJ455" s="42">
        <v>37446</v>
      </c>
      <c r="AK455" s="42">
        <v>118577</v>
      </c>
      <c r="AL455" s="42">
        <v>183767</v>
      </c>
      <c r="AM455" s="42">
        <v>33061</v>
      </c>
      <c r="AN455" s="42">
        <v>22227</v>
      </c>
      <c r="AO455" s="42">
        <v>80258</v>
      </c>
      <c r="AP455" s="42">
        <v>12165</v>
      </c>
      <c r="AQ455" s="42">
        <v>1198</v>
      </c>
      <c r="AR455" s="42">
        <v>1119</v>
      </c>
      <c r="AT455" s="27" t="s">
        <v>50</v>
      </c>
      <c r="AU455" s="34">
        <f t="shared" si="148"/>
        <v>0.83657797778188325</v>
      </c>
      <c r="AV455" s="34">
        <f t="shared" si="160"/>
        <v>0</v>
      </c>
      <c r="AW455" s="34">
        <f t="shared" si="161"/>
        <v>0</v>
      </c>
      <c r="AX455" s="34">
        <f t="shared" si="162"/>
        <v>0</v>
      </c>
      <c r="AY455" s="34">
        <f t="shared" si="163"/>
        <v>4.0451438048622625</v>
      </c>
      <c r="AZ455" s="34">
        <f t="shared" si="164"/>
        <v>0</v>
      </c>
      <c r="BA455" s="34">
        <f t="shared" si="165"/>
        <v>0</v>
      </c>
      <c r="BB455" s="34">
        <f t="shared" si="166"/>
        <v>1.6092952895926873</v>
      </c>
      <c r="BC455" s="34">
        <f t="shared" si="167"/>
        <v>0</v>
      </c>
      <c r="BD455" s="34">
        <f t="shared" si="149"/>
        <v>0.85758880332058385</v>
      </c>
      <c r="BE455" s="34">
        <f t="shared" si="150"/>
        <v>2.979138582078992</v>
      </c>
      <c r="BF455" s="34">
        <f t="shared" si="151"/>
        <v>0</v>
      </c>
      <c r="BG455" s="34">
        <f t="shared" si="152"/>
        <v>0.84333386744478267</v>
      </c>
      <c r="BH455" s="34">
        <f t="shared" si="153"/>
        <v>0.54416734234111674</v>
      </c>
      <c r="BI455" s="34">
        <f t="shared" si="154"/>
        <v>0</v>
      </c>
      <c r="BJ455" s="34">
        <f t="shared" si="155"/>
        <v>0</v>
      </c>
      <c r="BK455" s="34">
        <f t="shared" si="156"/>
        <v>1.2459817089885121</v>
      </c>
      <c r="BL455" s="34">
        <f t="shared" si="157"/>
        <v>0</v>
      </c>
      <c r="BM455" s="34">
        <f t="shared" si="158"/>
        <v>0</v>
      </c>
      <c r="BN455" s="34">
        <f t="shared" si="159"/>
        <v>0</v>
      </c>
    </row>
    <row r="456" spans="1:66" x14ac:dyDescent="0.25">
      <c r="A456" s="29" t="s">
        <v>23</v>
      </c>
      <c r="B456" s="32">
        <f t="shared" ref="B456:U456" si="168">SUM(B437:B455)</f>
        <v>143</v>
      </c>
      <c r="C456" s="32">
        <f t="shared" si="168"/>
        <v>27</v>
      </c>
      <c r="D456" s="32">
        <f t="shared" si="168"/>
        <v>4</v>
      </c>
      <c r="E456" s="32">
        <f t="shared" si="168"/>
        <v>2</v>
      </c>
      <c r="F456" s="32">
        <f t="shared" si="168"/>
        <v>5</v>
      </c>
      <c r="G456" s="32">
        <f t="shared" si="168"/>
        <v>4</v>
      </c>
      <c r="H456" s="32">
        <f t="shared" si="168"/>
        <v>1</v>
      </c>
      <c r="I456" s="32">
        <f t="shared" si="168"/>
        <v>4</v>
      </c>
      <c r="J456" s="32">
        <f t="shared" si="168"/>
        <v>4</v>
      </c>
      <c r="K456" s="32">
        <f t="shared" si="168"/>
        <v>34</v>
      </c>
      <c r="L456" s="32">
        <f t="shared" si="168"/>
        <v>17</v>
      </c>
      <c r="M456" s="32">
        <f t="shared" si="168"/>
        <v>3</v>
      </c>
      <c r="N456" s="32">
        <f t="shared" si="168"/>
        <v>6</v>
      </c>
      <c r="O456" s="32">
        <f t="shared" si="168"/>
        <v>13</v>
      </c>
      <c r="P456" s="32">
        <f t="shared" si="168"/>
        <v>4</v>
      </c>
      <c r="Q456" s="32">
        <f t="shared" si="168"/>
        <v>5</v>
      </c>
      <c r="R456" s="32">
        <f t="shared" si="168"/>
        <v>10</v>
      </c>
      <c r="S456" s="32">
        <f t="shared" si="168"/>
        <v>0</v>
      </c>
      <c r="T456" s="32">
        <f t="shared" si="168"/>
        <v>0</v>
      </c>
      <c r="U456" s="32">
        <f t="shared" si="168"/>
        <v>0</v>
      </c>
      <c r="W456" s="45"/>
      <c r="X456" s="37" t="s">
        <v>51</v>
      </c>
      <c r="Y456" s="39">
        <f>SUM(Y437:Y455)</f>
        <v>46534044</v>
      </c>
      <c r="Z456" s="39">
        <v>8402950</v>
      </c>
      <c r="AA456" s="39">
        <v>1315802</v>
      </c>
      <c r="AB456" s="39">
        <v>1029975</v>
      </c>
      <c r="AC456" s="39">
        <v>1157833</v>
      </c>
      <c r="AD456" s="39">
        <v>2163110</v>
      </c>
      <c r="AE456" s="39">
        <v>580936</v>
      </c>
      <c r="AF456" s="39">
        <v>2423405</v>
      </c>
      <c r="AG456" s="39">
        <v>2033291</v>
      </c>
      <c r="AH456" s="39">
        <v>7450402</v>
      </c>
      <c r="AI456" s="39">
        <v>4930284</v>
      </c>
      <c r="AJ456" s="39">
        <v>1073185</v>
      </c>
      <c r="AK456" s="39">
        <v>2703483</v>
      </c>
      <c r="AL456" s="39">
        <v>6504942</v>
      </c>
      <c r="AM456" s="39">
        <v>1473674</v>
      </c>
      <c r="AN456" s="39">
        <v>641009</v>
      </c>
      <c r="AO456" s="39">
        <v>2167604</v>
      </c>
      <c r="AP456" s="39">
        <v>312368</v>
      </c>
      <c r="AQ456" s="39">
        <v>84984</v>
      </c>
      <c r="AR456" s="39">
        <v>84811</v>
      </c>
      <c r="AT456" s="29" t="s">
        <v>23</v>
      </c>
      <c r="AU456" s="35">
        <f t="shared" si="148"/>
        <v>0.3073018970799099</v>
      </c>
      <c r="AV456" s="35">
        <f t="shared" si="160"/>
        <v>0.32131572840490541</v>
      </c>
      <c r="AW456" s="35">
        <f t="shared" si="161"/>
        <v>0.30399710594755136</v>
      </c>
      <c r="AX456" s="35">
        <f t="shared" si="162"/>
        <v>0.19417947037549455</v>
      </c>
      <c r="AY456" s="35">
        <f t="shared" si="163"/>
        <v>0.43184120680616289</v>
      </c>
      <c r="AZ456" s="35">
        <f t="shared" si="164"/>
        <v>0.18491893616136026</v>
      </c>
      <c r="BA456" s="35">
        <f t="shared" si="165"/>
        <v>0.17213600121183745</v>
      </c>
      <c r="BB456" s="35">
        <f t="shared" si="166"/>
        <v>0.16505701688326962</v>
      </c>
      <c r="BC456" s="35">
        <f t="shared" si="167"/>
        <v>0.19672540723388832</v>
      </c>
      <c r="BD456" s="35">
        <f t="shared" si="149"/>
        <v>0.45635121433715925</v>
      </c>
      <c r="BE456" s="35">
        <f t="shared" si="150"/>
        <v>0.34480772304394636</v>
      </c>
      <c r="BF456" s="35">
        <f t="shared" si="151"/>
        <v>0.27954173791098458</v>
      </c>
      <c r="BG456" s="35">
        <f t="shared" si="152"/>
        <v>0.22193592487912814</v>
      </c>
      <c r="BH456" s="35">
        <f t="shared" si="153"/>
        <v>0.19984805398726077</v>
      </c>
      <c r="BI456" s="35">
        <f t="shared" si="154"/>
        <v>0.27143045205384636</v>
      </c>
      <c r="BJ456" s="35">
        <f t="shared" si="155"/>
        <v>0.78002024932567249</v>
      </c>
      <c r="BK456" s="35">
        <f t="shared" si="156"/>
        <v>0.4613388792417803</v>
      </c>
      <c r="BL456" s="35">
        <f t="shared" si="157"/>
        <v>0</v>
      </c>
      <c r="BM456" s="35">
        <f t="shared" si="158"/>
        <v>0</v>
      </c>
      <c r="BN456" s="35">
        <f t="shared" si="159"/>
        <v>0</v>
      </c>
    </row>
    <row r="457" spans="1:66" x14ac:dyDescent="0.25">
      <c r="A457" s="22" t="s">
        <v>26</v>
      </c>
      <c r="B457" s="10">
        <f>C457+D457+E457+F457+G457+K457+T457+J457+H457+I457+M457+N457+O457+P457+Q457+R457+S457+L457+U457</f>
        <v>0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</row>
    <row r="458" spans="1:66" x14ac:dyDescent="0.25">
      <c r="C458" s="13"/>
      <c r="D458" s="13"/>
    </row>
    <row r="459" spans="1:66" x14ac:dyDescent="0.25">
      <c r="C459" s="14"/>
      <c r="D459" s="15"/>
    </row>
    <row r="460" spans="1:66" x14ac:dyDescent="0.25">
      <c r="C460" s="13"/>
      <c r="D460" s="13"/>
    </row>
    <row r="461" spans="1:66" x14ac:dyDescent="0.25">
      <c r="C461" s="14"/>
      <c r="D461" s="15"/>
    </row>
    <row r="462" spans="1:66" x14ac:dyDescent="0.25">
      <c r="C462" s="13"/>
      <c r="D462" s="13"/>
    </row>
    <row r="463" spans="1:66" x14ac:dyDescent="0.25">
      <c r="C463" s="14"/>
      <c r="D463" s="15"/>
    </row>
    <row r="464" spans="1:66" x14ac:dyDescent="0.25">
      <c r="C464" s="13"/>
      <c r="D464" s="13"/>
    </row>
    <row r="465" spans="3:4" x14ac:dyDescent="0.25">
      <c r="C465" s="14"/>
      <c r="D465" s="15"/>
    </row>
    <row r="466" spans="3:4" x14ac:dyDescent="0.25">
      <c r="C466" s="13"/>
      <c r="D466" s="13"/>
    </row>
    <row r="467" spans="3:4" x14ac:dyDescent="0.25">
      <c r="C467" s="14"/>
      <c r="D467" s="15"/>
    </row>
    <row r="468" spans="3:4" x14ac:dyDescent="0.25">
      <c r="C468" s="13"/>
      <c r="D468" s="13"/>
    </row>
    <row r="469" spans="3:4" x14ac:dyDescent="0.25">
      <c r="C469" s="14"/>
      <c r="D469" s="15"/>
    </row>
    <row r="470" spans="3:4" x14ac:dyDescent="0.25">
      <c r="C470" s="13"/>
      <c r="D470" s="13"/>
    </row>
    <row r="471" spans="3:4" x14ac:dyDescent="0.25">
      <c r="C471" s="14"/>
      <c r="D471" s="15"/>
    </row>
    <row r="472" spans="3:4" x14ac:dyDescent="0.25">
      <c r="C472" s="13"/>
      <c r="D472" s="13"/>
    </row>
    <row r="473" spans="3:4" x14ac:dyDescent="0.25">
      <c r="C473" s="14"/>
      <c r="D473" s="15"/>
    </row>
    <row r="474" spans="3:4" x14ac:dyDescent="0.25">
      <c r="C474" s="13"/>
      <c r="D474" s="13"/>
    </row>
    <row r="475" spans="3:4" x14ac:dyDescent="0.25">
      <c r="C475" s="14"/>
      <c r="D475" s="15"/>
    </row>
    <row r="476" spans="3:4" x14ac:dyDescent="0.25">
      <c r="C476" s="13"/>
      <c r="D476" s="13"/>
    </row>
    <row r="477" spans="3:4" x14ac:dyDescent="0.25">
      <c r="C477" s="14"/>
      <c r="D477" s="15"/>
    </row>
    <row r="478" spans="3:4" x14ac:dyDescent="0.25">
      <c r="C478" s="13"/>
      <c r="D478" s="13"/>
    </row>
    <row r="479" spans="3:4" x14ac:dyDescent="0.25">
      <c r="C479" s="14"/>
      <c r="D479" s="15"/>
    </row>
    <row r="480" spans="3:4" x14ac:dyDescent="0.25">
      <c r="C480" s="13"/>
      <c r="D480" s="13"/>
    </row>
  </sheetData>
  <pageMargins left="0.7" right="0.7" top="0.75" bottom="0.75" header="0.3" footer="0.3"/>
  <ignoredErrors>
    <ignoredError sqref="B96:U96 B120:U120 B144:U144 B192:U1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zoomScale="85" zoomScaleNormal="85" workbookViewId="0"/>
  </sheetViews>
  <sheetFormatPr baseColWidth="10" defaultRowHeight="15" x14ac:dyDescent="0.25"/>
  <cols>
    <col min="1" max="1" width="18.5703125" style="20" customWidth="1"/>
    <col min="2" max="2" width="16" style="1" customWidth="1"/>
    <col min="3" max="3" width="22.28515625" style="7" customWidth="1"/>
    <col min="4" max="4" width="2.85546875" style="52" customWidth="1"/>
    <col min="5" max="5" width="11.42578125" style="1"/>
    <col min="6" max="6" width="24.42578125" style="1" customWidth="1"/>
    <col min="7" max="25" width="11.42578125" style="1"/>
  </cols>
  <sheetData>
    <row r="1" spans="1:25" x14ac:dyDescent="0.25">
      <c r="A1" s="49" t="s">
        <v>65</v>
      </c>
    </row>
    <row r="2" spans="1:25" x14ac:dyDescent="0.25">
      <c r="A2" s="49"/>
    </row>
    <row r="3" spans="1:25" x14ac:dyDescent="0.25">
      <c r="A3" s="22" t="s">
        <v>68</v>
      </c>
    </row>
    <row r="4" spans="1:25" ht="20.25" customHeight="1" x14ac:dyDescent="0.25">
      <c r="A4" s="19" t="s">
        <v>0</v>
      </c>
      <c r="B4" s="50" t="s">
        <v>66</v>
      </c>
      <c r="C4" s="387" t="s">
        <v>67</v>
      </c>
      <c r="E4" s="388" t="s">
        <v>69</v>
      </c>
    </row>
    <row r="5" spans="1:25" x14ac:dyDescent="0.25">
      <c r="A5" s="20" t="s">
        <v>45</v>
      </c>
      <c r="B5" s="30">
        <v>93</v>
      </c>
      <c r="C5" s="51">
        <v>8</v>
      </c>
      <c r="D5" s="53"/>
      <c r="E5" s="42">
        <v>368312</v>
      </c>
    </row>
    <row r="6" spans="1:25" x14ac:dyDescent="0.25">
      <c r="A6" s="20" t="s">
        <v>46</v>
      </c>
      <c r="B6" s="30">
        <v>164</v>
      </c>
      <c r="C6" s="51">
        <v>10</v>
      </c>
      <c r="D6" s="53"/>
      <c r="E6" s="42">
        <v>1465101</v>
      </c>
    </row>
    <row r="7" spans="1:25" x14ac:dyDescent="0.25">
      <c r="A7" s="20" t="s">
        <v>47</v>
      </c>
      <c r="B7" s="30">
        <v>77</v>
      </c>
      <c r="C7" s="51">
        <v>10</v>
      </c>
      <c r="D7" s="53"/>
      <c r="E7" s="42">
        <v>1989936</v>
      </c>
    </row>
    <row r="8" spans="1:25" x14ac:dyDescent="0.25">
      <c r="A8" s="20" t="s">
        <v>10</v>
      </c>
      <c r="B8" s="30">
        <v>35</v>
      </c>
      <c r="C8" s="51">
        <v>4</v>
      </c>
      <c r="D8" s="53"/>
      <c r="E8" s="42">
        <v>2204368</v>
      </c>
    </row>
    <row r="9" spans="1:25" x14ac:dyDescent="0.25">
      <c r="A9" s="20" t="s">
        <v>70</v>
      </c>
      <c r="B9" s="30">
        <v>186</v>
      </c>
      <c r="C9" s="51">
        <f>C10-C5-C6-C7-C8</f>
        <v>42</v>
      </c>
      <c r="E9" s="42">
        <v>34341971</v>
      </c>
    </row>
    <row r="10" spans="1:25" s="3" customFormat="1" x14ac:dyDescent="0.25">
      <c r="A10" s="19" t="s">
        <v>23</v>
      </c>
      <c r="B10" s="32">
        <v>555</v>
      </c>
      <c r="C10" s="10">
        <v>74</v>
      </c>
      <c r="D10" s="54"/>
      <c r="E10" s="39">
        <v>40369688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2" spans="1:25" x14ac:dyDescent="0.25">
      <c r="A12" s="22"/>
    </row>
    <row r="13" spans="1:25" ht="19.5" customHeight="1" x14ac:dyDescent="0.25">
      <c r="A13" s="19" t="s">
        <v>25</v>
      </c>
      <c r="B13" s="50" t="s">
        <v>66</v>
      </c>
      <c r="C13" s="387" t="s">
        <v>67</v>
      </c>
      <c r="E13" s="388" t="s">
        <v>51</v>
      </c>
    </row>
    <row r="14" spans="1:25" x14ac:dyDescent="0.25">
      <c r="A14" s="20" t="s">
        <v>45</v>
      </c>
      <c r="B14" s="30">
        <v>85</v>
      </c>
      <c r="C14" s="51">
        <v>8</v>
      </c>
      <c r="D14" s="53"/>
      <c r="E14" s="42">
        <v>384770</v>
      </c>
    </row>
    <row r="15" spans="1:25" x14ac:dyDescent="0.25">
      <c r="A15" s="20" t="s">
        <v>46</v>
      </c>
      <c r="B15" s="30">
        <v>155</v>
      </c>
      <c r="C15" s="51">
        <v>11</v>
      </c>
      <c r="D15" s="53"/>
      <c r="E15" s="42">
        <v>1473375</v>
      </c>
    </row>
    <row r="16" spans="1:25" x14ac:dyDescent="0.25">
      <c r="A16" s="20" t="s">
        <v>47</v>
      </c>
      <c r="B16" s="30">
        <v>85</v>
      </c>
      <c r="C16" s="51">
        <v>6</v>
      </c>
      <c r="D16" s="53"/>
      <c r="E16" s="42">
        <v>1953984</v>
      </c>
    </row>
    <row r="17" spans="1:25" x14ac:dyDescent="0.25">
      <c r="A17" s="20" t="s">
        <v>10</v>
      </c>
      <c r="B17" s="30">
        <v>48</v>
      </c>
      <c r="C17" s="51">
        <v>4</v>
      </c>
      <c r="D17" s="53"/>
      <c r="E17" s="42">
        <v>2152902</v>
      </c>
    </row>
    <row r="18" spans="1:25" x14ac:dyDescent="0.25">
      <c r="A18" s="20" t="s">
        <v>70</v>
      </c>
      <c r="B18" s="30">
        <v>172</v>
      </c>
      <c r="C18" s="51">
        <f>C19-C14-C15-C16-C17</f>
        <v>33</v>
      </c>
      <c r="E18" s="42">
        <v>34589383</v>
      </c>
    </row>
    <row r="19" spans="1:25" s="3" customFormat="1" x14ac:dyDescent="0.25">
      <c r="A19" s="19" t="s">
        <v>23</v>
      </c>
      <c r="B19" s="32">
        <v>545</v>
      </c>
      <c r="C19" s="10">
        <v>62</v>
      </c>
      <c r="D19" s="54"/>
      <c r="E19" s="39">
        <v>40554414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1" spans="1:25" x14ac:dyDescent="0.25">
      <c r="A21" s="31"/>
    </row>
    <row r="22" spans="1:25" ht="18.75" customHeight="1" x14ac:dyDescent="0.25">
      <c r="A22" s="19" t="s">
        <v>27</v>
      </c>
      <c r="B22" s="50" t="s">
        <v>66</v>
      </c>
      <c r="C22" s="387" t="s">
        <v>67</v>
      </c>
      <c r="E22" s="388" t="s">
        <v>51</v>
      </c>
    </row>
    <row r="23" spans="1:25" x14ac:dyDescent="0.25">
      <c r="A23" s="20" t="s">
        <v>45</v>
      </c>
      <c r="B23" s="30">
        <v>75</v>
      </c>
      <c r="C23" s="51">
        <v>1</v>
      </c>
      <c r="D23" s="53"/>
      <c r="E23" s="42">
        <v>399013</v>
      </c>
    </row>
    <row r="24" spans="1:25" x14ac:dyDescent="0.25">
      <c r="A24" s="20" t="s">
        <v>46</v>
      </c>
      <c r="B24" s="30">
        <v>128</v>
      </c>
      <c r="C24" s="51">
        <v>13</v>
      </c>
      <c r="D24" s="53"/>
      <c r="E24" s="42">
        <v>1501018</v>
      </c>
    </row>
    <row r="25" spans="1:25" x14ac:dyDescent="0.25">
      <c r="A25" s="20" t="s">
        <v>47</v>
      </c>
      <c r="B25" s="30">
        <v>60</v>
      </c>
      <c r="C25" s="51">
        <v>3</v>
      </c>
      <c r="D25" s="53"/>
      <c r="E25" s="42">
        <v>1919207</v>
      </c>
    </row>
    <row r="26" spans="1:25" x14ac:dyDescent="0.25">
      <c r="A26" s="20" t="s">
        <v>10</v>
      </c>
      <c r="B26" s="30">
        <v>24</v>
      </c>
      <c r="C26" s="51">
        <v>2</v>
      </c>
      <c r="D26" s="53"/>
      <c r="E26" s="42">
        <v>2114107</v>
      </c>
    </row>
    <row r="27" spans="1:25" x14ac:dyDescent="0.25">
      <c r="A27" s="20" t="s">
        <v>70</v>
      </c>
      <c r="B27" s="30">
        <v>161</v>
      </c>
      <c r="C27" s="51">
        <f>C28-C23-C24-C25-C26</f>
        <v>19</v>
      </c>
      <c r="E27" s="42">
        <v>34832704</v>
      </c>
    </row>
    <row r="28" spans="1:25" x14ac:dyDescent="0.25">
      <c r="A28" s="20" t="s">
        <v>23</v>
      </c>
      <c r="B28" s="32">
        <v>448</v>
      </c>
      <c r="C28" s="10">
        <v>38</v>
      </c>
      <c r="D28" s="54"/>
      <c r="E28" s="39">
        <v>40766049</v>
      </c>
    </row>
    <row r="30" spans="1:25" x14ac:dyDescent="0.25">
      <c r="A30" s="31"/>
    </row>
    <row r="31" spans="1:25" ht="18" customHeight="1" x14ac:dyDescent="0.25">
      <c r="A31" s="19" t="s">
        <v>29</v>
      </c>
      <c r="B31" s="50" t="s">
        <v>66</v>
      </c>
      <c r="C31" s="387" t="s">
        <v>67</v>
      </c>
      <c r="E31" s="388" t="s">
        <v>51</v>
      </c>
    </row>
    <row r="32" spans="1:25" x14ac:dyDescent="0.25">
      <c r="A32" s="20" t="s">
        <v>45</v>
      </c>
      <c r="B32" s="30">
        <v>96</v>
      </c>
      <c r="C32" s="51">
        <v>8</v>
      </c>
      <c r="D32" s="53"/>
      <c r="E32" s="42">
        <v>409528</v>
      </c>
    </row>
    <row r="33" spans="1:25" x14ac:dyDescent="0.25">
      <c r="A33" s="20" t="s">
        <v>46</v>
      </c>
      <c r="B33" s="30">
        <v>119</v>
      </c>
      <c r="C33" s="51">
        <v>9</v>
      </c>
      <c r="D33" s="53"/>
      <c r="E33" s="42">
        <v>1564622</v>
      </c>
    </row>
    <row r="34" spans="1:25" x14ac:dyDescent="0.25">
      <c r="A34" s="20" t="s">
        <v>47</v>
      </c>
      <c r="B34" s="30">
        <v>56</v>
      </c>
      <c r="C34" s="51">
        <v>8</v>
      </c>
      <c r="D34" s="53"/>
      <c r="E34" s="42">
        <v>1912858</v>
      </c>
    </row>
    <row r="35" spans="1:25" x14ac:dyDescent="0.25">
      <c r="A35" s="23" t="s">
        <v>10</v>
      </c>
      <c r="B35" s="30">
        <v>35</v>
      </c>
      <c r="C35" s="51">
        <v>3</v>
      </c>
      <c r="D35" s="53"/>
      <c r="E35" s="42">
        <v>2108403</v>
      </c>
    </row>
    <row r="36" spans="1:25" x14ac:dyDescent="0.25">
      <c r="A36" s="20" t="s">
        <v>70</v>
      </c>
      <c r="B36" s="30">
        <v>212</v>
      </c>
      <c r="C36" s="51">
        <f>C37-C32-C33-C34-C35</f>
        <v>42</v>
      </c>
      <c r="E36" s="42">
        <v>35428102</v>
      </c>
    </row>
    <row r="37" spans="1:25" s="3" customFormat="1" x14ac:dyDescent="0.25">
      <c r="A37" s="19" t="s">
        <v>23</v>
      </c>
      <c r="B37" s="32">
        <v>518</v>
      </c>
      <c r="C37" s="10">
        <v>70</v>
      </c>
      <c r="D37" s="54"/>
      <c r="E37" s="39">
        <v>41423513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9" spans="1:25" x14ac:dyDescent="0.25">
      <c r="A39" s="31"/>
    </row>
    <row r="40" spans="1:25" ht="20.25" customHeight="1" x14ac:dyDescent="0.25">
      <c r="A40" s="19" t="s">
        <v>30</v>
      </c>
      <c r="B40" s="50" t="s">
        <v>66</v>
      </c>
      <c r="C40" s="387" t="s">
        <v>67</v>
      </c>
      <c r="E40" s="388" t="s">
        <v>51</v>
      </c>
    </row>
    <row r="41" spans="1:25" x14ac:dyDescent="0.25">
      <c r="A41" s="20" t="s">
        <v>45</v>
      </c>
      <c r="B41" s="30">
        <v>99</v>
      </c>
      <c r="C41" s="51">
        <v>5</v>
      </c>
      <c r="D41" s="53"/>
      <c r="E41" s="42">
        <v>429164</v>
      </c>
    </row>
    <row r="42" spans="1:25" x14ac:dyDescent="0.25">
      <c r="A42" s="20" t="s">
        <v>46</v>
      </c>
      <c r="B42" s="30">
        <v>124</v>
      </c>
      <c r="C42" s="51">
        <v>13</v>
      </c>
      <c r="D42" s="53"/>
      <c r="E42" s="42">
        <v>1635141</v>
      </c>
    </row>
    <row r="43" spans="1:25" x14ac:dyDescent="0.25">
      <c r="A43" s="20" t="s">
        <v>47</v>
      </c>
      <c r="B43" s="30">
        <v>65</v>
      </c>
      <c r="C43" s="51">
        <v>2</v>
      </c>
      <c r="D43" s="53"/>
      <c r="E43" s="42">
        <v>1929243</v>
      </c>
    </row>
    <row r="44" spans="1:25" x14ac:dyDescent="0.25">
      <c r="A44" s="20" t="s">
        <v>10</v>
      </c>
      <c r="B44" s="30">
        <v>47</v>
      </c>
      <c r="C44" s="51">
        <v>7</v>
      </c>
      <c r="D44" s="53"/>
      <c r="E44" s="42">
        <v>2116781</v>
      </c>
    </row>
    <row r="45" spans="1:25" x14ac:dyDescent="0.25">
      <c r="A45" s="20" t="s">
        <v>70</v>
      </c>
      <c r="B45" s="30">
        <v>196</v>
      </c>
      <c r="C45" s="51">
        <f>C46-C41-C42-C43-C44</f>
        <v>25</v>
      </c>
      <c r="E45" s="42">
        <v>36085896</v>
      </c>
    </row>
    <row r="46" spans="1:25" x14ac:dyDescent="0.25">
      <c r="A46" s="19" t="s">
        <v>23</v>
      </c>
      <c r="B46" s="32">
        <v>531</v>
      </c>
      <c r="C46" s="10">
        <v>52</v>
      </c>
      <c r="D46" s="54"/>
      <c r="E46" s="39">
        <v>42196225</v>
      </c>
    </row>
    <row r="47" spans="1:25" s="11" customFormat="1" x14ac:dyDescent="0.25">
      <c r="A47" s="22"/>
      <c r="B47" s="10"/>
      <c r="C47" s="10"/>
      <c r="D47" s="55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x14ac:dyDescent="0.25">
      <c r="A48" s="31"/>
    </row>
    <row r="49" spans="1:5" ht="21" customHeight="1" x14ac:dyDescent="0.25">
      <c r="A49" s="19" t="s">
        <v>31</v>
      </c>
      <c r="B49" s="50" t="s">
        <v>66</v>
      </c>
      <c r="C49" s="387" t="s">
        <v>67</v>
      </c>
      <c r="E49" s="388" t="s">
        <v>51</v>
      </c>
    </row>
    <row r="50" spans="1:5" x14ac:dyDescent="0.25">
      <c r="A50" s="20" t="s">
        <v>45</v>
      </c>
      <c r="B50" s="30">
        <v>117</v>
      </c>
      <c r="C50" s="51">
        <v>16</v>
      </c>
      <c r="D50" s="53"/>
      <c r="E50" s="42">
        <v>442766</v>
      </c>
    </row>
    <row r="51" spans="1:5" x14ac:dyDescent="0.25">
      <c r="A51" s="20" t="s">
        <v>46</v>
      </c>
      <c r="B51" s="30">
        <v>130</v>
      </c>
      <c r="C51" s="51">
        <v>10</v>
      </c>
      <c r="D51" s="53"/>
      <c r="E51" s="42">
        <v>1696743</v>
      </c>
    </row>
    <row r="52" spans="1:5" x14ac:dyDescent="0.25">
      <c r="A52" s="20" t="s">
        <v>47</v>
      </c>
      <c r="B52" s="30">
        <v>48</v>
      </c>
      <c r="C52" s="51">
        <v>3</v>
      </c>
      <c r="D52" s="53"/>
      <c r="E52" s="42">
        <v>1957878</v>
      </c>
    </row>
    <row r="53" spans="1:5" x14ac:dyDescent="0.25">
      <c r="A53" s="20" t="s">
        <v>10</v>
      </c>
      <c r="B53" s="30">
        <v>19</v>
      </c>
      <c r="C53" s="51">
        <v>2</v>
      </c>
      <c r="D53" s="53"/>
      <c r="E53" s="42">
        <v>2105809</v>
      </c>
    </row>
    <row r="54" spans="1:5" x14ac:dyDescent="0.25">
      <c r="A54" s="20" t="s">
        <v>70</v>
      </c>
      <c r="B54" s="30">
        <v>164</v>
      </c>
      <c r="C54" s="51">
        <f>C55-C50-C51-C52-C53</f>
        <v>29</v>
      </c>
      <c r="E54" s="42">
        <v>36655973</v>
      </c>
    </row>
    <row r="55" spans="1:5" x14ac:dyDescent="0.25">
      <c r="A55" s="19" t="s">
        <v>23</v>
      </c>
      <c r="B55" s="32">
        <v>478</v>
      </c>
      <c r="C55" s="10">
        <v>60</v>
      </c>
      <c r="D55" s="54"/>
      <c r="E55" s="39">
        <v>42859169</v>
      </c>
    </row>
    <row r="57" spans="1:5" x14ac:dyDescent="0.25">
      <c r="A57" s="31"/>
    </row>
    <row r="58" spans="1:5" ht="21.75" customHeight="1" x14ac:dyDescent="0.25">
      <c r="A58" s="19" t="s">
        <v>32</v>
      </c>
      <c r="B58" s="50" t="s">
        <v>66</v>
      </c>
      <c r="C58" s="387" t="s">
        <v>67</v>
      </c>
      <c r="E58" s="388" t="s">
        <v>51</v>
      </c>
    </row>
    <row r="59" spans="1:5" x14ac:dyDescent="0.25">
      <c r="A59" s="20" t="s">
        <v>45</v>
      </c>
      <c r="B59" s="30">
        <v>107</v>
      </c>
      <c r="C59" s="51">
        <v>11</v>
      </c>
      <c r="D59" s="53"/>
      <c r="E59" s="42">
        <v>456379</v>
      </c>
    </row>
    <row r="60" spans="1:5" x14ac:dyDescent="0.25">
      <c r="A60" s="20" t="s">
        <v>46</v>
      </c>
      <c r="B60" s="30">
        <v>152</v>
      </c>
      <c r="C60" s="51">
        <v>15</v>
      </c>
      <c r="D60" s="53"/>
      <c r="E60" s="42">
        <v>1757023</v>
      </c>
    </row>
    <row r="61" spans="1:5" x14ac:dyDescent="0.25">
      <c r="A61" s="20" t="s">
        <v>47</v>
      </c>
      <c r="B61" s="30">
        <v>38</v>
      </c>
      <c r="C61" s="51">
        <v>3</v>
      </c>
      <c r="D61" s="53"/>
      <c r="E61" s="42">
        <v>2007941</v>
      </c>
    </row>
    <row r="62" spans="1:5" x14ac:dyDescent="0.25">
      <c r="A62" s="20" t="s">
        <v>10</v>
      </c>
      <c r="B62" s="30">
        <v>21</v>
      </c>
      <c r="C62" s="51">
        <v>1</v>
      </c>
      <c r="D62" s="53"/>
      <c r="E62" s="42">
        <v>2090754</v>
      </c>
    </row>
    <row r="63" spans="1:5" x14ac:dyDescent="0.25">
      <c r="A63" s="20" t="s">
        <v>70</v>
      </c>
      <c r="B63" s="30">
        <v>178</v>
      </c>
      <c r="C63" s="51">
        <f>C64-C59-C60-C61-C62</f>
        <v>38</v>
      </c>
      <c r="E63" s="42">
        <v>37350532</v>
      </c>
    </row>
    <row r="64" spans="1:5" x14ac:dyDescent="0.25">
      <c r="A64" s="19" t="s">
        <v>23</v>
      </c>
      <c r="B64" s="32">
        <v>496</v>
      </c>
      <c r="C64" s="10">
        <v>68</v>
      </c>
      <c r="D64" s="54"/>
      <c r="E64" s="39">
        <v>43662629</v>
      </c>
    </row>
    <row r="66" spans="1:5" x14ac:dyDescent="0.25">
      <c r="A66" s="31"/>
    </row>
    <row r="67" spans="1:5" ht="20.25" customHeight="1" x14ac:dyDescent="0.25">
      <c r="A67" s="19" t="s">
        <v>33</v>
      </c>
      <c r="B67" s="50" t="s">
        <v>66</v>
      </c>
      <c r="C67" s="387" t="s">
        <v>67</v>
      </c>
      <c r="E67" s="388" t="s">
        <v>51</v>
      </c>
    </row>
    <row r="68" spans="1:5" x14ac:dyDescent="0.25">
      <c r="A68" s="20" t="s">
        <v>45</v>
      </c>
      <c r="B68" s="30">
        <v>106</v>
      </c>
      <c r="C68" s="51">
        <v>15</v>
      </c>
      <c r="D68" s="53"/>
      <c r="E68" s="42">
        <v>472007</v>
      </c>
    </row>
    <row r="69" spans="1:5" x14ac:dyDescent="0.25">
      <c r="A69" s="20" t="s">
        <v>46</v>
      </c>
      <c r="B69" s="30">
        <v>140</v>
      </c>
      <c r="C69" s="51">
        <v>16</v>
      </c>
      <c r="D69" s="53"/>
      <c r="E69" s="42">
        <v>1815244</v>
      </c>
    </row>
    <row r="70" spans="1:5" x14ac:dyDescent="0.25">
      <c r="A70" s="20" t="s">
        <v>47</v>
      </c>
      <c r="B70" s="30">
        <v>46</v>
      </c>
      <c r="C70" s="51">
        <v>3</v>
      </c>
      <c r="D70" s="53"/>
      <c r="E70" s="42">
        <v>2074424</v>
      </c>
    </row>
    <row r="71" spans="1:5" x14ac:dyDescent="0.25">
      <c r="A71" s="20" t="s">
        <v>10</v>
      </c>
      <c r="B71" s="30">
        <v>17</v>
      </c>
      <c r="C71" s="51">
        <v>3</v>
      </c>
      <c r="D71" s="53"/>
      <c r="E71" s="42">
        <v>2083098</v>
      </c>
    </row>
    <row r="72" spans="1:5" x14ac:dyDescent="0.25">
      <c r="A72" s="20" t="s">
        <v>70</v>
      </c>
      <c r="B72" s="30">
        <v>173</v>
      </c>
      <c r="C72" s="51">
        <f>C73-C68-C69-C70-C71</f>
        <v>32</v>
      </c>
      <c r="E72" s="42">
        <v>37915746</v>
      </c>
    </row>
    <row r="73" spans="1:5" x14ac:dyDescent="0.25">
      <c r="A73" s="19" t="s">
        <v>23</v>
      </c>
      <c r="B73" s="32">
        <v>482</v>
      </c>
      <c r="C73" s="10">
        <v>69</v>
      </c>
      <c r="D73" s="54"/>
      <c r="E73" s="39">
        <v>44360519</v>
      </c>
    </row>
    <row r="75" spans="1:5" x14ac:dyDescent="0.25">
      <c r="A75" s="31"/>
    </row>
    <row r="76" spans="1:5" ht="23.25" customHeight="1" x14ac:dyDescent="0.25">
      <c r="A76" s="19" t="s">
        <v>34</v>
      </c>
      <c r="B76" s="50" t="s">
        <v>66</v>
      </c>
      <c r="C76" s="387" t="s">
        <v>67</v>
      </c>
      <c r="E76" s="388" t="s">
        <v>51</v>
      </c>
    </row>
    <row r="77" spans="1:5" x14ac:dyDescent="0.25">
      <c r="A77" s="20" t="s">
        <v>45</v>
      </c>
      <c r="B77" s="30">
        <v>108</v>
      </c>
      <c r="C77" s="51">
        <v>9</v>
      </c>
      <c r="D77" s="53"/>
      <c r="E77" s="42">
        <v>482498</v>
      </c>
    </row>
    <row r="78" spans="1:5" x14ac:dyDescent="0.25">
      <c r="A78" s="20" t="s">
        <v>46</v>
      </c>
      <c r="B78" s="30">
        <v>150</v>
      </c>
      <c r="C78" s="51">
        <v>20</v>
      </c>
      <c r="D78" s="53"/>
      <c r="E78" s="42">
        <v>1880027</v>
      </c>
    </row>
    <row r="79" spans="1:5" x14ac:dyDescent="0.25">
      <c r="A79" s="20" t="s">
        <v>47</v>
      </c>
      <c r="B79" s="30">
        <v>47</v>
      </c>
      <c r="C79" s="51">
        <v>2</v>
      </c>
      <c r="D79" s="53"/>
      <c r="E79" s="42">
        <v>2147007</v>
      </c>
    </row>
    <row r="80" spans="1:5" x14ac:dyDescent="0.25">
      <c r="A80" s="20" t="s">
        <v>10</v>
      </c>
      <c r="B80" s="30">
        <v>22</v>
      </c>
      <c r="C80" s="51">
        <v>1</v>
      </c>
      <c r="D80" s="53"/>
      <c r="E80" s="42">
        <v>2086603</v>
      </c>
    </row>
    <row r="81" spans="1:5" x14ac:dyDescent="0.25">
      <c r="A81" s="20" t="s">
        <v>70</v>
      </c>
      <c r="B81" s="30">
        <v>183</v>
      </c>
      <c r="C81" s="51">
        <f>C82-C77-C78-C79-C80</f>
        <v>32</v>
      </c>
      <c r="E81" s="42">
        <v>38639875</v>
      </c>
    </row>
    <row r="82" spans="1:5" x14ac:dyDescent="0.25">
      <c r="A82" s="19" t="s">
        <v>23</v>
      </c>
      <c r="B82" s="32">
        <v>510</v>
      </c>
      <c r="C82" s="10">
        <v>64</v>
      </c>
      <c r="D82" s="54"/>
      <c r="E82" s="39">
        <v>45236010</v>
      </c>
    </row>
    <row r="84" spans="1:5" x14ac:dyDescent="0.25">
      <c r="A84" s="31"/>
    </row>
    <row r="85" spans="1:5" ht="21" customHeight="1" x14ac:dyDescent="0.25">
      <c r="A85" s="19" t="s">
        <v>35</v>
      </c>
      <c r="B85" s="50" t="s">
        <v>66</v>
      </c>
      <c r="C85" s="387" t="s">
        <v>67</v>
      </c>
      <c r="E85" s="388" t="s">
        <v>51</v>
      </c>
    </row>
    <row r="86" spans="1:5" x14ac:dyDescent="0.25">
      <c r="A86" s="20" t="s">
        <v>45</v>
      </c>
      <c r="B86" s="30">
        <v>115</v>
      </c>
      <c r="C86" s="51">
        <v>11</v>
      </c>
      <c r="D86" s="53"/>
      <c r="E86" s="42">
        <v>503134</v>
      </c>
    </row>
    <row r="87" spans="1:5" x14ac:dyDescent="0.25">
      <c r="A87" s="20" t="s">
        <v>46</v>
      </c>
      <c r="B87" s="30">
        <v>118</v>
      </c>
      <c r="C87" s="51">
        <v>14</v>
      </c>
      <c r="D87" s="53"/>
      <c r="E87" s="42">
        <v>1935748</v>
      </c>
    </row>
    <row r="88" spans="1:5" x14ac:dyDescent="0.25">
      <c r="A88" s="20" t="s">
        <v>47</v>
      </c>
      <c r="B88" s="30">
        <v>41</v>
      </c>
      <c r="C88" s="51">
        <v>3</v>
      </c>
      <c r="D88" s="53"/>
      <c r="E88" s="42">
        <v>2219848</v>
      </c>
    </row>
    <row r="89" spans="1:5" x14ac:dyDescent="0.25">
      <c r="A89" s="20" t="s">
        <v>10</v>
      </c>
      <c r="B89" s="30">
        <v>17</v>
      </c>
      <c r="C89" s="51">
        <v>2</v>
      </c>
      <c r="D89" s="53"/>
      <c r="E89" s="42">
        <v>2099082</v>
      </c>
    </row>
    <row r="90" spans="1:5" x14ac:dyDescent="0.25">
      <c r="A90" s="20" t="s">
        <v>70</v>
      </c>
      <c r="B90" s="30">
        <v>149</v>
      </c>
      <c r="C90" s="51">
        <f>C91-C86-C87-C88-C89</f>
        <v>32</v>
      </c>
      <c r="E90" s="42">
        <v>39225368</v>
      </c>
    </row>
    <row r="91" spans="1:5" x14ac:dyDescent="0.25">
      <c r="A91" s="19" t="s">
        <v>23</v>
      </c>
      <c r="B91" s="32">
        <v>440</v>
      </c>
      <c r="C91" s="10">
        <v>62</v>
      </c>
      <c r="D91" s="54"/>
      <c r="E91" s="39">
        <v>45983180</v>
      </c>
    </row>
    <row r="93" spans="1:5" x14ac:dyDescent="0.25">
      <c r="A93" s="31"/>
    </row>
    <row r="94" spans="1:5" ht="21" customHeight="1" x14ac:dyDescent="0.25">
      <c r="A94" s="19" t="s">
        <v>36</v>
      </c>
      <c r="B94" s="50" t="s">
        <v>66</v>
      </c>
      <c r="C94" s="387" t="s">
        <v>67</v>
      </c>
      <c r="E94" s="388" t="s">
        <v>51</v>
      </c>
    </row>
    <row r="95" spans="1:5" x14ac:dyDescent="0.25">
      <c r="A95" s="20" t="s">
        <v>45</v>
      </c>
      <c r="B95" s="30">
        <v>96</v>
      </c>
      <c r="C95" s="51">
        <v>9</v>
      </c>
      <c r="D95" s="53"/>
      <c r="E95" s="42">
        <v>503462</v>
      </c>
    </row>
    <row r="96" spans="1:5" x14ac:dyDescent="0.25">
      <c r="A96" s="20" t="s">
        <v>46</v>
      </c>
      <c r="B96" s="30">
        <v>123</v>
      </c>
      <c r="C96" s="51">
        <v>22</v>
      </c>
      <c r="D96" s="53"/>
      <c r="E96" s="42">
        <v>1980245</v>
      </c>
    </row>
    <row r="97" spans="1:5" x14ac:dyDescent="0.25">
      <c r="A97" s="20" t="s">
        <v>47</v>
      </c>
      <c r="B97" s="30">
        <v>42</v>
      </c>
      <c r="C97" s="51">
        <v>4</v>
      </c>
      <c r="D97" s="53"/>
      <c r="E97" s="42">
        <v>2281638</v>
      </c>
    </row>
    <row r="98" spans="1:5" x14ac:dyDescent="0.25">
      <c r="A98" s="20" t="s">
        <v>10</v>
      </c>
      <c r="B98" s="30">
        <v>25</v>
      </c>
      <c r="C98" s="51">
        <v>0</v>
      </c>
      <c r="D98" s="53"/>
      <c r="E98" s="42">
        <v>2118187</v>
      </c>
    </row>
    <row r="99" spans="1:5" x14ac:dyDescent="0.25">
      <c r="A99" s="20" t="s">
        <v>70</v>
      </c>
      <c r="B99" s="30">
        <v>136</v>
      </c>
      <c r="C99" s="51">
        <f>C100-C95-C96-C97-C98</f>
        <v>23</v>
      </c>
      <c r="E99" s="42">
        <v>39484016</v>
      </c>
    </row>
    <row r="100" spans="1:5" x14ac:dyDescent="0.25">
      <c r="A100" s="19" t="s">
        <v>23</v>
      </c>
      <c r="B100" s="32">
        <v>422</v>
      </c>
      <c r="C100" s="10">
        <v>58</v>
      </c>
      <c r="D100" s="54"/>
      <c r="E100" s="39">
        <v>46367548</v>
      </c>
    </row>
    <row r="102" spans="1:5" x14ac:dyDescent="0.25">
      <c r="A102" s="31"/>
    </row>
    <row r="103" spans="1:5" ht="20.25" customHeight="1" x14ac:dyDescent="0.25">
      <c r="A103" s="19" t="s">
        <v>37</v>
      </c>
      <c r="B103" s="50" t="s">
        <v>66</v>
      </c>
      <c r="C103" s="387" t="s">
        <v>67</v>
      </c>
      <c r="E103" s="388" t="s">
        <v>51</v>
      </c>
    </row>
    <row r="104" spans="1:5" x14ac:dyDescent="0.25">
      <c r="A104" s="20" t="s">
        <v>45</v>
      </c>
      <c r="B104" s="30">
        <v>63</v>
      </c>
      <c r="C104" s="51">
        <v>4</v>
      </c>
      <c r="D104" s="53"/>
      <c r="E104" s="42">
        <v>479828</v>
      </c>
    </row>
    <row r="105" spans="1:5" x14ac:dyDescent="0.25">
      <c r="A105" s="20" t="s">
        <v>46</v>
      </c>
      <c r="B105" s="30">
        <v>89</v>
      </c>
      <c r="C105" s="51">
        <v>7</v>
      </c>
      <c r="D105" s="53"/>
      <c r="E105" s="42">
        <v>2008793</v>
      </c>
    </row>
    <row r="106" spans="1:5" x14ac:dyDescent="0.25">
      <c r="A106" s="20" t="s">
        <v>47</v>
      </c>
      <c r="B106" s="30">
        <v>27</v>
      </c>
      <c r="C106" s="51">
        <v>0</v>
      </c>
      <c r="D106" s="53"/>
      <c r="E106" s="42">
        <v>2327163</v>
      </c>
    </row>
    <row r="107" spans="1:5" x14ac:dyDescent="0.25">
      <c r="A107" s="20" t="s">
        <v>10</v>
      </c>
      <c r="B107" s="30">
        <v>12</v>
      </c>
      <c r="C107" s="51">
        <v>0</v>
      </c>
      <c r="D107" s="53"/>
      <c r="E107" s="42">
        <v>2148479</v>
      </c>
    </row>
    <row r="108" spans="1:5" x14ac:dyDescent="0.25">
      <c r="A108" s="20" t="s">
        <v>70</v>
      </c>
      <c r="B108" s="30">
        <v>103</v>
      </c>
      <c r="C108" s="51">
        <f>C109-C104-C105-C106-C107</f>
        <v>12</v>
      </c>
      <c r="E108" s="42">
        <v>39598216</v>
      </c>
    </row>
    <row r="109" spans="1:5" x14ac:dyDescent="0.25">
      <c r="A109" s="19" t="s">
        <v>23</v>
      </c>
      <c r="B109" s="32">
        <v>294</v>
      </c>
      <c r="C109" s="10">
        <v>23</v>
      </c>
      <c r="D109" s="54"/>
      <c r="E109" s="39">
        <v>46562479</v>
      </c>
    </row>
    <row r="111" spans="1:5" x14ac:dyDescent="0.25">
      <c r="A111" s="31"/>
    </row>
    <row r="112" spans="1:5" ht="19.5" customHeight="1" x14ac:dyDescent="0.25">
      <c r="A112" s="19" t="s">
        <v>38</v>
      </c>
      <c r="B112" s="50" t="s">
        <v>66</v>
      </c>
      <c r="C112" s="387" t="s">
        <v>67</v>
      </c>
      <c r="E112" s="388" t="s">
        <v>51</v>
      </c>
    </row>
    <row r="113" spans="1:5" x14ac:dyDescent="0.25">
      <c r="A113" s="20" t="s">
        <v>45</v>
      </c>
      <c r="B113" s="30">
        <v>68</v>
      </c>
      <c r="C113" s="51">
        <v>5</v>
      </c>
      <c r="D113" s="53"/>
      <c r="E113" s="42">
        <v>474723</v>
      </c>
    </row>
    <row r="114" spans="1:5" x14ac:dyDescent="0.25">
      <c r="A114" s="20" t="s">
        <v>46</v>
      </c>
      <c r="B114" s="30">
        <v>88</v>
      </c>
      <c r="C114" s="51">
        <v>5</v>
      </c>
      <c r="D114" s="53"/>
      <c r="E114" s="42">
        <v>2008179</v>
      </c>
    </row>
    <row r="115" spans="1:5" x14ac:dyDescent="0.25">
      <c r="A115" s="20" t="s">
        <v>47</v>
      </c>
      <c r="B115" s="30">
        <v>39</v>
      </c>
      <c r="C115" s="51">
        <v>1</v>
      </c>
      <c r="D115" s="53"/>
      <c r="E115" s="42">
        <v>2372351</v>
      </c>
    </row>
    <row r="116" spans="1:5" x14ac:dyDescent="0.25">
      <c r="A116" s="20" t="s">
        <v>10</v>
      </c>
      <c r="B116" s="30">
        <v>11</v>
      </c>
      <c r="C116" s="51">
        <v>0</v>
      </c>
      <c r="D116" s="53"/>
      <c r="E116" s="42">
        <v>2184750</v>
      </c>
    </row>
    <row r="117" spans="1:5" x14ac:dyDescent="0.25">
      <c r="A117" s="20" t="s">
        <v>70</v>
      </c>
      <c r="B117" s="30">
        <v>104</v>
      </c>
      <c r="C117" s="51">
        <f>C118-C113-C114-C115-C116</f>
        <v>22</v>
      </c>
      <c r="E117" s="42">
        <v>39696250</v>
      </c>
    </row>
    <row r="118" spans="1:5" x14ac:dyDescent="0.25">
      <c r="A118" s="19" t="s">
        <v>23</v>
      </c>
      <c r="B118" s="32">
        <v>310</v>
      </c>
      <c r="C118" s="10">
        <v>33</v>
      </c>
      <c r="D118" s="54"/>
      <c r="E118" s="39">
        <v>46736253</v>
      </c>
    </row>
    <row r="120" spans="1:5" x14ac:dyDescent="0.25">
      <c r="A120" s="31"/>
    </row>
    <row r="121" spans="1:5" ht="21.75" customHeight="1" x14ac:dyDescent="0.25">
      <c r="A121" s="19" t="s">
        <v>39</v>
      </c>
      <c r="B121" s="50" t="s">
        <v>66</v>
      </c>
      <c r="C121" s="387" t="s">
        <v>67</v>
      </c>
      <c r="E121" s="388" t="s">
        <v>51</v>
      </c>
    </row>
    <row r="122" spans="1:5" x14ac:dyDescent="0.25">
      <c r="A122" s="20" t="s">
        <v>45</v>
      </c>
      <c r="B122" s="30">
        <v>52</v>
      </c>
      <c r="C122" s="51">
        <v>6</v>
      </c>
      <c r="D122" s="53"/>
      <c r="E122" s="42">
        <v>461971</v>
      </c>
    </row>
    <row r="123" spans="1:5" x14ac:dyDescent="0.25">
      <c r="A123" s="20" t="s">
        <v>46</v>
      </c>
      <c r="B123" s="30">
        <v>56</v>
      </c>
      <c r="C123" s="51">
        <v>6</v>
      </c>
      <c r="D123" s="53"/>
      <c r="E123" s="42">
        <v>1985572</v>
      </c>
    </row>
    <row r="124" spans="1:5" x14ac:dyDescent="0.25">
      <c r="A124" s="20" t="s">
        <v>47</v>
      </c>
      <c r="B124" s="30">
        <v>16</v>
      </c>
      <c r="C124" s="51">
        <v>1</v>
      </c>
      <c r="D124" s="53"/>
      <c r="E124" s="42">
        <v>2419645</v>
      </c>
    </row>
    <row r="125" spans="1:5" x14ac:dyDescent="0.25">
      <c r="A125" s="20" t="s">
        <v>10</v>
      </c>
      <c r="B125" s="30">
        <v>12</v>
      </c>
      <c r="C125" s="51">
        <v>0</v>
      </c>
      <c r="D125" s="53"/>
      <c r="E125" s="42">
        <v>2214818</v>
      </c>
    </row>
    <row r="126" spans="1:5" x14ac:dyDescent="0.25">
      <c r="A126" s="20" t="s">
        <v>70</v>
      </c>
      <c r="B126" s="30">
        <v>73</v>
      </c>
      <c r="C126" s="51">
        <f>C127-C122-C123-C124-C125</f>
        <v>8</v>
      </c>
      <c r="E126" s="42">
        <v>39684403</v>
      </c>
    </row>
    <row r="127" spans="1:5" x14ac:dyDescent="0.25">
      <c r="A127" s="19" t="s">
        <v>23</v>
      </c>
      <c r="B127" s="32">
        <v>209</v>
      </c>
      <c r="C127" s="10">
        <v>21</v>
      </c>
      <c r="D127" s="54"/>
      <c r="E127" s="39">
        <v>46766409</v>
      </c>
    </row>
    <row r="129" spans="1:5" x14ac:dyDescent="0.25">
      <c r="A129" s="31"/>
    </row>
    <row r="130" spans="1:5" ht="21.75" customHeight="1" x14ac:dyDescent="0.25">
      <c r="A130" s="19" t="s">
        <v>40</v>
      </c>
      <c r="B130" s="50" t="s">
        <v>66</v>
      </c>
      <c r="C130" s="387" t="s">
        <v>67</v>
      </c>
      <c r="E130" s="388" t="s">
        <v>51</v>
      </c>
    </row>
    <row r="131" spans="1:5" x14ac:dyDescent="0.25">
      <c r="A131" s="20" t="s">
        <v>45</v>
      </c>
      <c r="B131" s="30">
        <v>47</v>
      </c>
      <c r="C131" s="51">
        <v>4</v>
      </c>
      <c r="D131" s="53"/>
      <c r="E131" s="42">
        <v>433416</v>
      </c>
    </row>
    <row r="132" spans="1:5" x14ac:dyDescent="0.25">
      <c r="A132" s="20" t="s">
        <v>46</v>
      </c>
      <c r="B132" s="30">
        <v>54</v>
      </c>
      <c r="C132" s="51">
        <v>7</v>
      </c>
      <c r="D132" s="53"/>
      <c r="E132" s="42">
        <v>1932195</v>
      </c>
    </row>
    <row r="133" spans="1:5" x14ac:dyDescent="0.25">
      <c r="A133" s="20" t="s">
        <v>47</v>
      </c>
      <c r="B133" s="30">
        <v>17</v>
      </c>
      <c r="C133" s="51">
        <v>2</v>
      </c>
      <c r="D133" s="53"/>
      <c r="E133" s="42">
        <v>2458823</v>
      </c>
    </row>
    <row r="134" spans="1:5" x14ac:dyDescent="0.25">
      <c r="A134" s="20" t="s">
        <v>10</v>
      </c>
      <c r="B134" s="30">
        <v>6</v>
      </c>
      <c r="C134" s="51">
        <v>1</v>
      </c>
      <c r="D134" s="53"/>
      <c r="E134" s="42">
        <v>2246157</v>
      </c>
    </row>
    <row r="135" spans="1:5" x14ac:dyDescent="0.25">
      <c r="A135" s="20" t="s">
        <v>70</v>
      </c>
      <c r="B135" s="30">
        <v>67</v>
      </c>
      <c r="C135" s="51">
        <f>C136-C131-C132-C133-C134</f>
        <v>8</v>
      </c>
      <c r="E135" s="42">
        <v>39522640</v>
      </c>
    </row>
    <row r="136" spans="1:5" x14ac:dyDescent="0.25">
      <c r="A136" s="19" t="s">
        <v>23</v>
      </c>
      <c r="B136" s="32">
        <v>191</v>
      </c>
      <c r="C136" s="10">
        <v>22</v>
      </c>
      <c r="D136" s="54"/>
      <c r="E136" s="39">
        <v>46593231</v>
      </c>
    </row>
    <row r="138" spans="1:5" x14ac:dyDescent="0.25">
      <c r="A138" s="31"/>
    </row>
    <row r="139" spans="1:5" ht="20.25" customHeight="1" x14ac:dyDescent="0.25">
      <c r="A139" s="19" t="s">
        <v>41</v>
      </c>
      <c r="B139" s="50" t="s">
        <v>66</v>
      </c>
      <c r="C139" s="387" t="s">
        <v>67</v>
      </c>
      <c r="E139" s="388" t="s">
        <v>51</v>
      </c>
    </row>
    <row r="140" spans="1:5" x14ac:dyDescent="0.25">
      <c r="A140" s="20" t="s">
        <v>45</v>
      </c>
      <c r="B140" s="30">
        <v>44</v>
      </c>
      <c r="C140" s="51">
        <v>5</v>
      </c>
      <c r="D140" s="53"/>
      <c r="E140" s="42">
        <v>420421</v>
      </c>
    </row>
    <row r="141" spans="1:5" x14ac:dyDescent="0.25">
      <c r="A141" s="20" t="s">
        <v>46</v>
      </c>
      <c r="B141" s="30">
        <v>31</v>
      </c>
      <c r="C141" s="51">
        <v>1</v>
      </c>
      <c r="D141" s="53"/>
      <c r="E141" s="42">
        <v>1861934</v>
      </c>
    </row>
    <row r="142" spans="1:5" x14ac:dyDescent="0.25">
      <c r="A142" s="20" t="s">
        <v>47</v>
      </c>
      <c r="B142" s="30">
        <v>12</v>
      </c>
      <c r="C142" s="51">
        <v>1</v>
      </c>
      <c r="D142" s="53"/>
      <c r="E142" s="42">
        <v>2480574</v>
      </c>
    </row>
    <row r="143" spans="1:5" x14ac:dyDescent="0.25">
      <c r="A143" s="20" t="s">
        <v>10</v>
      </c>
      <c r="B143" s="30">
        <v>4</v>
      </c>
      <c r="C143" s="51">
        <v>0</v>
      </c>
      <c r="D143" s="53"/>
      <c r="E143" s="42">
        <v>2286834</v>
      </c>
    </row>
    <row r="144" spans="1:5" x14ac:dyDescent="0.25">
      <c r="A144" s="20" t="s">
        <v>70</v>
      </c>
      <c r="B144" s="30">
        <v>49</v>
      </c>
      <c r="C144" s="51">
        <f>C145-C140-C141-C142-C143</f>
        <v>11</v>
      </c>
      <c r="E144" s="42">
        <v>39405365</v>
      </c>
    </row>
    <row r="145" spans="1:5" x14ac:dyDescent="0.25">
      <c r="A145" s="19" t="s">
        <v>23</v>
      </c>
      <c r="B145" s="32">
        <v>140</v>
      </c>
      <c r="C145" s="10">
        <v>18</v>
      </c>
      <c r="D145" s="54"/>
      <c r="E145" s="39">
        <v>46455128</v>
      </c>
    </row>
    <row r="147" spans="1:5" x14ac:dyDescent="0.25">
      <c r="A147" s="31"/>
    </row>
    <row r="148" spans="1:5" ht="21" customHeight="1" x14ac:dyDescent="0.25">
      <c r="A148" s="19" t="s">
        <v>42</v>
      </c>
      <c r="B148" s="50" t="s">
        <v>66</v>
      </c>
      <c r="C148" s="387" t="s">
        <v>67</v>
      </c>
      <c r="E148" s="388" t="s">
        <v>51</v>
      </c>
    </row>
    <row r="149" spans="1:5" x14ac:dyDescent="0.25">
      <c r="A149" s="20" t="s">
        <v>45</v>
      </c>
      <c r="B149" s="30">
        <v>37</v>
      </c>
      <c r="C149" s="51">
        <v>3</v>
      </c>
      <c r="D149" s="53"/>
      <c r="E149" s="42">
        <v>418022</v>
      </c>
    </row>
    <row r="150" spans="1:5" x14ac:dyDescent="0.25">
      <c r="A150" s="20" t="s">
        <v>46</v>
      </c>
      <c r="B150" s="30">
        <v>43</v>
      </c>
      <c r="C150" s="51">
        <v>4</v>
      </c>
      <c r="D150" s="53"/>
      <c r="E150" s="42">
        <v>1805601</v>
      </c>
    </row>
    <row r="151" spans="1:5" x14ac:dyDescent="0.25">
      <c r="A151" s="20" t="s">
        <v>47</v>
      </c>
      <c r="B151" s="30">
        <v>13</v>
      </c>
      <c r="C151" s="51">
        <v>0</v>
      </c>
      <c r="D151" s="53"/>
      <c r="E151" s="42">
        <v>2479581</v>
      </c>
    </row>
    <row r="152" spans="1:5" x14ac:dyDescent="0.25">
      <c r="A152" s="20" t="s">
        <v>10</v>
      </c>
      <c r="B152" s="30">
        <v>11</v>
      </c>
      <c r="C152" s="51">
        <v>0</v>
      </c>
      <c r="D152" s="53"/>
      <c r="E152" s="42">
        <v>2325139</v>
      </c>
    </row>
    <row r="153" spans="1:5" x14ac:dyDescent="0.25">
      <c r="A153" s="20" t="s">
        <v>70</v>
      </c>
      <c r="B153" s="30">
        <v>74</v>
      </c>
      <c r="C153" s="51">
        <f>C154-C149-C150-C151-C152</f>
        <v>15</v>
      </c>
      <c r="E153" s="42">
        <v>39381823</v>
      </c>
    </row>
    <row r="154" spans="1:5" x14ac:dyDescent="0.25">
      <c r="A154" s="19" t="s">
        <v>23</v>
      </c>
      <c r="B154" s="32">
        <v>178</v>
      </c>
      <c r="C154" s="10">
        <v>22</v>
      </c>
      <c r="D154" s="54"/>
      <c r="E154" s="39">
        <v>46410166</v>
      </c>
    </row>
    <row r="156" spans="1:5" x14ac:dyDescent="0.25">
      <c r="A156" s="31"/>
    </row>
    <row r="157" spans="1:5" ht="19.5" customHeight="1" x14ac:dyDescent="0.25">
      <c r="A157" s="19" t="s">
        <v>43</v>
      </c>
      <c r="B157" s="50" t="s">
        <v>66</v>
      </c>
      <c r="C157" s="387" t="s">
        <v>67</v>
      </c>
      <c r="E157" s="388" t="s">
        <v>51</v>
      </c>
    </row>
    <row r="158" spans="1:5" x14ac:dyDescent="0.25">
      <c r="A158" s="20" t="s">
        <v>45</v>
      </c>
      <c r="B158" s="30">
        <v>29</v>
      </c>
      <c r="C158" s="51">
        <v>3</v>
      </c>
      <c r="D158" s="53"/>
      <c r="E158" s="42">
        <v>410065</v>
      </c>
    </row>
    <row r="159" spans="1:5" x14ac:dyDescent="0.25">
      <c r="A159" s="20" t="s">
        <v>46</v>
      </c>
      <c r="B159" s="30">
        <v>41</v>
      </c>
      <c r="C159" s="51">
        <v>3</v>
      </c>
      <c r="D159" s="53"/>
      <c r="E159" s="42">
        <v>1760520</v>
      </c>
    </row>
    <row r="160" spans="1:5" x14ac:dyDescent="0.25">
      <c r="A160" s="20" t="s">
        <v>47</v>
      </c>
      <c r="B160" s="30">
        <v>14</v>
      </c>
      <c r="C160" s="51">
        <v>1</v>
      </c>
      <c r="D160" s="53"/>
      <c r="E160" s="42">
        <v>2465837</v>
      </c>
    </row>
    <row r="161" spans="1:5" x14ac:dyDescent="0.25">
      <c r="A161" s="20" t="s">
        <v>10</v>
      </c>
      <c r="B161" s="30">
        <v>7</v>
      </c>
      <c r="C161" s="51">
        <v>0</v>
      </c>
      <c r="D161" s="53"/>
      <c r="E161" s="42">
        <v>2368767</v>
      </c>
    </row>
    <row r="162" spans="1:5" x14ac:dyDescent="0.25">
      <c r="A162" s="20" t="s">
        <v>70</v>
      </c>
      <c r="B162" s="30">
        <v>50</v>
      </c>
      <c r="C162" s="51">
        <f>C163-C158-C159-C160-C161</f>
        <v>10</v>
      </c>
      <c r="E162" s="42">
        <v>39444693</v>
      </c>
    </row>
    <row r="163" spans="1:5" x14ac:dyDescent="0.25">
      <c r="A163" s="19" t="s">
        <v>23</v>
      </c>
      <c r="B163" s="32">
        <v>141</v>
      </c>
      <c r="C163" s="10">
        <v>17</v>
      </c>
      <c r="D163" s="54"/>
      <c r="E163" s="39">
        <v>46449882</v>
      </c>
    </row>
    <row r="165" spans="1:5" x14ac:dyDescent="0.25">
      <c r="A165" s="31"/>
    </row>
    <row r="166" spans="1:5" ht="16.5" customHeight="1" x14ac:dyDescent="0.25">
      <c r="A166" s="25" t="s">
        <v>44</v>
      </c>
      <c r="B166" s="50" t="s">
        <v>66</v>
      </c>
      <c r="C166" s="387" t="s">
        <v>67</v>
      </c>
      <c r="E166" s="388" t="s">
        <v>51</v>
      </c>
    </row>
    <row r="167" spans="1:5" x14ac:dyDescent="0.25">
      <c r="A167" s="27" t="s">
        <v>45</v>
      </c>
      <c r="B167" s="30">
        <v>25</v>
      </c>
      <c r="C167" s="51">
        <v>0</v>
      </c>
      <c r="D167" s="53"/>
      <c r="E167" s="42">
        <v>395975</v>
      </c>
    </row>
    <row r="168" spans="1:5" x14ac:dyDescent="0.25">
      <c r="A168" s="27" t="s">
        <v>46</v>
      </c>
      <c r="B168" s="30">
        <v>34</v>
      </c>
      <c r="C168" s="51">
        <v>3</v>
      </c>
      <c r="D168" s="53"/>
      <c r="E168" s="42">
        <v>1725458</v>
      </c>
    </row>
    <row r="169" spans="1:5" x14ac:dyDescent="0.25">
      <c r="A169" s="27" t="s">
        <v>47</v>
      </c>
      <c r="B169" s="30">
        <v>3</v>
      </c>
      <c r="C169" s="51">
        <v>0</v>
      </c>
      <c r="D169" s="53"/>
      <c r="E169" s="42">
        <v>2438468</v>
      </c>
    </row>
    <row r="170" spans="1:5" x14ac:dyDescent="0.25">
      <c r="A170" s="28" t="s">
        <v>10</v>
      </c>
      <c r="B170" s="30">
        <v>7</v>
      </c>
      <c r="C170" s="51">
        <v>0</v>
      </c>
      <c r="D170" s="53"/>
      <c r="E170" s="42">
        <v>2419816</v>
      </c>
    </row>
    <row r="171" spans="1:5" x14ac:dyDescent="0.25">
      <c r="A171" s="27" t="s">
        <v>70</v>
      </c>
      <c r="B171" s="30">
        <v>68</v>
      </c>
      <c r="C171" s="51">
        <f>C172-C167-C168-C169-C170</f>
        <v>4</v>
      </c>
      <c r="E171" s="42">
        <v>39554327</v>
      </c>
    </row>
    <row r="172" spans="1:5" x14ac:dyDescent="0.25">
      <c r="A172" s="29" t="s">
        <v>23</v>
      </c>
      <c r="B172" s="32">
        <v>137</v>
      </c>
      <c r="C172" s="10">
        <v>7</v>
      </c>
      <c r="D172" s="54"/>
      <c r="E172" s="39">
        <v>46534044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2"/>
  <sheetViews>
    <sheetView zoomScaleNormal="100" workbookViewId="0"/>
  </sheetViews>
  <sheetFormatPr baseColWidth="10" defaultRowHeight="12.75" x14ac:dyDescent="0.2"/>
  <cols>
    <col min="1" max="1" width="22.7109375" style="356" customWidth="1"/>
    <col min="2" max="2" width="11.42578125" style="365"/>
    <col min="3" max="3" width="24.42578125" style="365" customWidth="1"/>
    <col min="4" max="16" width="11.42578125" style="365"/>
    <col min="17" max="17" width="12.42578125" style="384" customWidth="1"/>
    <col min="18" max="22" width="11.42578125" style="365"/>
    <col min="23" max="24" width="11.42578125" style="366"/>
    <col min="25" max="30" width="15.140625" style="366" customWidth="1"/>
    <col min="31" max="16384" width="11.42578125" style="366"/>
  </cols>
  <sheetData>
    <row r="1" spans="1:21" x14ac:dyDescent="0.2">
      <c r="A1" s="390" t="s">
        <v>65</v>
      </c>
    </row>
    <row r="2" spans="1:21" x14ac:dyDescent="0.2">
      <c r="A2" s="390"/>
    </row>
    <row r="3" spans="1:21" x14ac:dyDescent="0.2">
      <c r="A3" s="391" t="s">
        <v>285</v>
      </c>
      <c r="Q3" s="284" t="s">
        <v>230</v>
      </c>
      <c r="R3" s="284" t="s">
        <v>231</v>
      </c>
    </row>
    <row r="4" spans="1:21" x14ac:dyDescent="0.2">
      <c r="Q4" s="468">
        <v>41852</v>
      </c>
      <c r="R4" s="468">
        <v>42278</v>
      </c>
    </row>
    <row r="5" spans="1:21" x14ac:dyDescent="0.2">
      <c r="A5" s="465" t="s">
        <v>71</v>
      </c>
      <c r="B5" s="56">
        <v>1999</v>
      </c>
      <c r="C5" s="56">
        <v>2000</v>
      </c>
      <c r="D5" s="56">
        <v>2001</v>
      </c>
      <c r="E5" s="56">
        <v>2002</v>
      </c>
      <c r="F5" s="56">
        <v>2003</v>
      </c>
      <c r="G5" s="56">
        <v>2004</v>
      </c>
      <c r="H5" s="56">
        <v>2005</v>
      </c>
      <c r="I5" s="56">
        <v>2006</v>
      </c>
      <c r="J5" s="56">
        <v>2007</v>
      </c>
      <c r="K5" s="56">
        <v>2008</v>
      </c>
      <c r="L5" s="56">
        <v>2009</v>
      </c>
      <c r="M5" s="457">
        <v>2010</v>
      </c>
      <c r="N5" s="457">
        <v>2011</v>
      </c>
      <c r="O5" s="457">
        <v>2012</v>
      </c>
      <c r="P5" s="457">
        <v>2013</v>
      </c>
      <c r="Q5" s="471">
        <v>2014</v>
      </c>
      <c r="R5" s="458">
        <v>2015</v>
      </c>
      <c r="S5" s="456">
        <v>2016</v>
      </c>
      <c r="T5" s="456">
        <v>2017</v>
      </c>
      <c r="U5" s="415" t="s">
        <v>205</v>
      </c>
    </row>
    <row r="6" spans="1:21" x14ac:dyDescent="0.2">
      <c r="A6" s="353" t="s">
        <v>45</v>
      </c>
      <c r="B6" s="460">
        <v>93</v>
      </c>
      <c r="C6" s="460">
        <v>85</v>
      </c>
      <c r="D6" s="460">
        <v>75</v>
      </c>
      <c r="E6" s="460">
        <v>96</v>
      </c>
      <c r="F6" s="460">
        <v>99</v>
      </c>
      <c r="G6" s="460">
        <v>117</v>
      </c>
      <c r="H6" s="460">
        <v>107</v>
      </c>
      <c r="I6" s="460">
        <v>106</v>
      </c>
      <c r="J6" s="460">
        <v>108</v>
      </c>
      <c r="K6" s="460">
        <v>115</v>
      </c>
      <c r="L6" s="460">
        <v>96</v>
      </c>
      <c r="M6" s="460">
        <v>63</v>
      </c>
      <c r="N6" s="460">
        <v>68</v>
      </c>
      <c r="O6" s="460">
        <v>52</v>
      </c>
      <c r="P6" s="460">
        <v>47</v>
      </c>
      <c r="Q6" s="462">
        <v>44</v>
      </c>
      <c r="R6" s="460">
        <v>37</v>
      </c>
      <c r="S6" s="460">
        <v>29</v>
      </c>
      <c r="T6" s="460">
        <v>25</v>
      </c>
      <c r="U6" s="414">
        <f t="shared" ref="U6:U11" si="0">SUM(B6:T6)</f>
        <v>1462</v>
      </c>
    </row>
    <row r="7" spans="1:21" x14ac:dyDescent="0.2">
      <c r="A7" s="353" t="s">
        <v>46</v>
      </c>
      <c r="B7" s="460">
        <v>164</v>
      </c>
      <c r="C7" s="460">
        <v>155</v>
      </c>
      <c r="D7" s="460">
        <v>128</v>
      </c>
      <c r="E7" s="460">
        <v>119</v>
      </c>
      <c r="F7" s="460">
        <v>124</v>
      </c>
      <c r="G7" s="460">
        <v>130</v>
      </c>
      <c r="H7" s="460">
        <v>152</v>
      </c>
      <c r="I7" s="460">
        <v>140</v>
      </c>
      <c r="J7" s="460">
        <v>150</v>
      </c>
      <c r="K7" s="460">
        <v>118</v>
      </c>
      <c r="L7" s="460">
        <v>123</v>
      </c>
      <c r="M7" s="460">
        <v>89</v>
      </c>
      <c r="N7" s="460">
        <v>88</v>
      </c>
      <c r="O7" s="460">
        <v>56</v>
      </c>
      <c r="P7" s="460">
        <v>54</v>
      </c>
      <c r="Q7" s="462">
        <v>31</v>
      </c>
      <c r="R7" s="460">
        <v>43</v>
      </c>
      <c r="S7" s="460">
        <v>41</v>
      </c>
      <c r="T7" s="460">
        <v>34</v>
      </c>
      <c r="U7" s="414">
        <f t="shared" si="0"/>
        <v>1939</v>
      </c>
    </row>
    <row r="8" spans="1:21" x14ac:dyDescent="0.2">
      <c r="A8" s="353" t="s">
        <v>47</v>
      </c>
      <c r="B8" s="460">
        <v>77</v>
      </c>
      <c r="C8" s="460">
        <v>85</v>
      </c>
      <c r="D8" s="460">
        <v>60</v>
      </c>
      <c r="E8" s="460">
        <v>56</v>
      </c>
      <c r="F8" s="460">
        <v>65</v>
      </c>
      <c r="G8" s="460">
        <v>48</v>
      </c>
      <c r="H8" s="460">
        <v>38</v>
      </c>
      <c r="I8" s="460">
        <v>46</v>
      </c>
      <c r="J8" s="460">
        <v>47</v>
      </c>
      <c r="K8" s="460">
        <v>41</v>
      </c>
      <c r="L8" s="460">
        <v>42</v>
      </c>
      <c r="M8" s="460">
        <v>27</v>
      </c>
      <c r="N8" s="460">
        <v>39</v>
      </c>
      <c r="O8" s="460">
        <v>16</v>
      </c>
      <c r="P8" s="460">
        <v>17</v>
      </c>
      <c r="Q8" s="462">
        <v>12</v>
      </c>
      <c r="R8" s="460">
        <v>13</v>
      </c>
      <c r="S8" s="460">
        <v>14</v>
      </c>
      <c r="T8" s="460">
        <v>3</v>
      </c>
      <c r="U8" s="414">
        <f t="shared" si="0"/>
        <v>746</v>
      </c>
    </row>
    <row r="9" spans="1:21" x14ac:dyDescent="0.2">
      <c r="A9" s="353" t="s">
        <v>10</v>
      </c>
      <c r="B9" s="460">
        <v>35</v>
      </c>
      <c r="C9" s="460">
        <v>48</v>
      </c>
      <c r="D9" s="460">
        <v>24</v>
      </c>
      <c r="E9" s="460">
        <v>35</v>
      </c>
      <c r="F9" s="460">
        <v>47</v>
      </c>
      <c r="G9" s="460">
        <v>19</v>
      </c>
      <c r="H9" s="460">
        <v>21</v>
      </c>
      <c r="I9" s="460">
        <v>17</v>
      </c>
      <c r="J9" s="460">
        <v>22</v>
      </c>
      <c r="K9" s="460">
        <v>17</v>
      </c>
      <c r="L9" s="460">
        <v>25</v>
      </c>
      <c r="M9" s="460">
        <v>12</v>
      </c>
      <c r="N9" s="460">
        <v>11</v>
      </c>
      <c r="O9" s="460">
        <v>12</v>
      </c>
      <c r="P9" s="460">
        <v>6</v>
      </c>
      <c r="Q9" s="462">
        <v>4</v>
      </c>
      <c r="R9" s="460">
        <v>11</v>
      </c>
      <c r="S9" s="460">
        <v>7</v>
      </c>
      <c r="T9" s="460">
        <v>7</v>
      </c>
      <c r="U9" s="414">
        <f t="shared" si="0"/>
        <v>380</v>
      </c>
    </row>
    <row r="10" spans="1:21" x14ac:dyDescent="0.2">
      <c r="A10" s="353" t="s">
        <v>70</v>
      </c>
      <c r="B10" s="460">
        <v>186</v>
      </c>
      <c r="C10" s="460">
        <v>177</v>
      </c>
      <c r="D10" s="460">
        <v>166</v>
      </c>
      <c r="E10" s="460">
        <v>215</v>
      </c>
      <c r="F10" s="460">
        <v>200</v>
      </c>
      <c r="G10" s="460">
        <v>175</v>
      </c>
      <c r="H10" s="460">
        <v>182</v>
      </c>
      <c r="I10" s="460">
        <v>178</v>
      </c>
      <c r="J10" s="460">
        <v>196</v>
      </c>
      <c r="K10" s="460">
        <v>158</v>
      </c>
      <c r="L10" s="460">
        <v>140</v>
      </c>
      <c r="M10" s="460">
        <v>107</v>
      </c>
      <c r="N10" s="460">
        <v>111</v>
      </c>
      <c r="O10" s="460">
        <v>78</v>
      </c>
      <c r="P10" s="460">
        <v>71</v>
      </c>
      <c r="Q10" s="462">
        <v>52</v>
      </c>
      <c r="R10" s="460">
        <v>77</v>
      </c>
      <c r="S10" s="460">
        <v>53</v>
      </c>
      <c r="T10" s="460">
        <v>74</v>
      </c>
      <c r="U10" s="414">
        <f t="shared" si="0"/>
        <v>2596</v>
      </c>
    </row>
    <row r="11" spans="1:21" x14ac:dyDescent="0.2">
      <c r="A11" s="354" t="s">
        <v>23</v>
      </c>
      <c r="B11" s="487">
        <f>SUM(B6:B10)</f>
        <v>555</v>
      </c>
      <c r="C11" s="487">
        <f t="shared" ref="C11:T11" si="1">SUM(C6:C10)</f>
        <v>550</v>
      </c>
      <c r="D11" s="487">
        <f t="shared" si="1"/>
        <v>453</v>
      </c>
      <c r="E11" s="487">
        <f t="shared" si="1"/>
        <v>521</v>
      </c>
      <c r="F11" s="487">
        <f t="shared" si="1"/>
        <v>535</v>
      </c>
      <c r="G11" s="487">
        <f t="shared" si="1"/>
        <v>489</v>
      </c>
      <c r="H11" s="487">
        <f t="shared" si="1"/>
        <v>500</v>
      </c>
      <c r="I11" s="487">
        <f t="shared" si="1"/>
        <v>487</v>
      </c>
      <c r="J11" s="487">
        <f t="shared" si="1"/>
        <v>523</v>
      </c>
      <c r="K11" s="487">
        <f t="shared" si="1"/>
        <v>449</v>
      </c>
      <c r="L11" s="487">
        <f t="shared" si="1"/>
        <v>426</v>
      </c>
      <c r="M11" s="487">
        <f t="shared" si="1"/>
        <v>298</v>
      </c>
      <c r="N11" s="487">
        <f t="shared" si="1"/>
        <v>317</v>
      </c>
      <c r="O11" s="487">
        <f t="shared" si="1"/>
        <v>214</v>
      </c>
      <c r="P11" s="487">
        <f t="shared" si="1"/>
        <v>195</v>
      </c>
      <c r="Q11" s="487">
        <f t="shared" si="1"/>
        <v>143</v>
      </c>
      <c r="R11" s="487">
        <f t="shared" si="1"/>
        <v>181</v>
      </c>
      <c r="S11" s="487">
        <f t="shared" si="1"/>
        <v>144</v>
      </c>
      <c r="T11" s="487">
        <f t="shared" si="1"/>
        <v>143</v>
      </c>
      <c r="U11" s="371">
        <f t="shared" si="0"/>
        <v>7123</v>
      </c>
    </row>
    <row r="12" spans="1:21" x14ac:dyDescent="0.2">
      <c r="A12" s="355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8"/>
      <c r="R12" s="367"/>
      <c r="S12" s="367"/>
      <c r="T12" s="367"/>
    </row>
    <row r="13" spans="1:21" ht="17.25" customHeight="1" x14ac:dyDescent="0.2">
      <c r="A13" s="355" t="s">
        <v>69</v>
      </c>
      <c r="B13" s="56">
        <v>1999</v>
      </c>
      <c r="C13" s="56">
        <v>2000</v>
      </c>
      <c r="D13" s="56">
        <v>2001</v>
      </c>
      <c r="E13" s="56">
        <v>2002</v>
      </c>
      <c r="F13" s="56">
        <v>2003</v>
      </c>
      <c r="G13" s="56">
        <v>2004</v>
      </c>
      <c r="H13" s="56">
        <v>2005</v>
      </c>
      <c r="I13" s="56">
        <v>2006</v>
      </c>
      <c r="J13" s="56">
        <v>2007</v>
      </c>
      <c r="K13" s="56">
        <v>2008</v>
      </c>
      <c r="L13" s="56">
        <v>2009</v>
      </c>
      <c r="M13" s="457">
        <v>2010</v>
      </c>
      <c r="N13" s="457">
        <v>2011</v>
      </c>
      <c r="O13" s="457">
        <v>2012</v>
      </c>
      <c r="P13" s="457">
        <v>2013</v>
      </c>
      <c r="Q13" s="471">
        <v>2014</v>
      </c>
      <c r="R13" s="458">
        <v>2015</v>
      </c>
      <c r="S13" s="456">
        <v>2016</v>
      </c>
      <c r="T13" s="456">
        <v>2017</v>
      </c>
      <c r="U13" s="415" t="s">
        <v>205</v>
      </c>
    </row>
    <row r="14" spans="1:21" x14ac:dyDescent="0.2">
      <c r="A14" s="356" t="s">
        <v>45</v>
      </c>
      <c r="B14" s="369">
        <v>368312</v>
      </c>
      <c r="C14" s="369">
        <v>384770</v>
      </c>
      <c r="D14" s="369">
        <v>399013</v>
      </c>
      <c r="E14" s="369">
        <v>409528</v>
      </c>
      <c r="F14" s="369">
        <v>429164</v>
      </c>
      <c r="G14" s="369">
        <v>442766</v>
      </c>
      <c r="H14" s="369">
        <v>456379</v>
      </c>
      <c r="I14" s="369">
        <v>472007</v>
      </c>
      <c r="J14" s="369">
        <v>482498</v>
      </c>
      <c r="K14" s="369">
        <v>503134</v>
      </c>
      <c r="L14" s="369">
        <v>503462</v>
      </c>
      <c r="M14" s="369">
        <v>479828</v>
      </c>
      <c r="N14" s="369">
        <v>474723</v>
      </c>
      <c r="O14" s="369">
        <v>461971</v>
      </c>
      <c r="P14" s="369">
        <v>433416</v>
      </c>
      <c r="Q14" s="370">
        <v>420421</v>
      </c>
      <c r="R14" s="369">
        <v>418022</v>
      </c>
      <c r="S14" s="369">
        <v>410065</v>
      </c>
      <c r="T14" s="369">
        <v>395975</v>
      </c>
      <c r="U14" s="414">
        <f t="shared" ref="U14:U19" si="2">SUM(B14:T14)</f>
        <v>8345454</v>
      </c>
    </row>
    <row r="15" spans="1:21" x14ac:dyDescent="0.2">
      <c r="A15" s="356" t="s">
        <v>46</v>
      </c>
      <c r="B15" s="369">
        <v>1465101</v>
      </c>
      <c r="C15" s="369">
        <v>1473375</v>
      </c>
      <c r="D15" s="369">
        <v>1501018</v>
      </c>
      <c r="E15" s="369">
        <v>1564622</v>
      </c>
      <c r="F15" s="369">
        <v>1635141</v>
      </c>
      <c r="G15" s="369">
        <v>1696743</v>
      </c>
      <c r="H15" s="369">
        <v>1757023</v>
      </c>
      <c r="I15" s="369">
        <v>1815244</v>
      </c>
      <c r="J15" s="369">
        <v>1880027</v>
      </c>
      <c r="K15" s="369">
        <v>1935748</v>
      </c>
      <c r="L15" s="369">
        <v>1980245</v>
      </c>
      <c r="M15" s="369">
        <v>2008793</v>
      </c>
      <c r="N15" s="369">
        <v>2008179</v>
      </c>
      <c r="O15" s="369">
        <v>1985572</v>
      </c>
      <c r="P15" s="369">
        <v>1932195</v>
      </c>
      <c r="Q15" s="370">
        <v>1861934</v>
      </c>
      <c r="R15" s="369">
        <v>1805601</v>
      </c>
      <c r="S15" s="369">
        <v>1760520</v>
      </c>
      <c r="T15" s="369">
        <v>1725458</v>
      </c>
      <c r="U15" s="414">
        <f t="shared" si="2"/>
        <v>33792539</v>
      </c>
    </row>
    <row r="16" spans="1:21" x14ac:dyDescent="0.2">
      <c r="A16" s="356" t="s">
        <v>47</v>
      </c>
      <c r="B16" s="369">
        <v>1989936</v>
      </c>
      <c r="C16" s="369">
        <v>1953984</v>
      </c>
      <c r="D16" s="369">
        <v>1919207</v>
      </c>
      <c r="E16" s="369">
        <v>1912858</v>
      </c>
      <c r="F16" s="369">
        <v>1929243</v>
      </c>
      <c r="G16" s="369">
        <v>1957878</v>
      </c>
      <c r="H16" s="369">
        <v>2007941</v>
      </c>
      <c r="I16" s="369">
        <v>2074424</v>
      </c>
      <c r="J16" s="369">
        <v>2147007</v>
      </c>
      <c r="K16" s="369">
        <v>2219848</v>
      </c>
      <c r="L16" s="369">
        <v>2281638</v>
      </c>
      <c r="M16" s="369">
        <v>2327163</v>
      </c>
      <c r="N16" s="369">
        <v>2372351</v>
      </c>
      <c r="O16" s="369">
        <v>2419645</v>
      </c>
      <c r="P16" s="369">
        <v>2458823</v>
      </c>
      <c r="Q16" s="370">
        <v>2480574</v>
      </c>
      <c r="R16" s="369">
        <v>2479581</v>
      </c>
      <c r="S16" s="369">
        <v>2465837</v>
      </c>
      <c r="T16" s="369">
        <v>2438468</v>
      </c>
      <c r="U16" s="414">
        <f t="shared" si="2"/>
        <v>41836406</v>
      </c>
    </row>
    <row r="17" spans="1:30" x14ac:dyDescent="0.2">
      <c r="A17" s="356" t="s">
        <v>10</v>
      </c>
      <c r="B17" s="369">
        <v>2204368</v>
      </c>
      <c r="C17" s="369">
        <v>2152902</v>
      </c>
      <c r="D17" s="369">
        <v>2114107</v>
      </c>
      <c r="E17" s="369">
        <v>2108403</v>
      </c>
      <c r="F17" s="369">
        <v>2116781</v>
      </c>
      <c r="G17" s="369">
        <v>2105809</v>
      </c>
      <c r="H17" s="369">
        <v>2090754</v>
      </c>
      <c r="I17" s="369">
        <v>2083098</v>
      </c>
      <c r="J17" s="369">
        <v>2086603</v>
      </c>
      <c r="K17" s="369">
        <v>2099082</v>
      </c>
      <c r="L17" s="369">
        <v>2118187</v>
      </c>
      <c r="M17" s="369">
        <v>2148479</v>
      </c>
      <c r="N17" s="369">
        <v>2184750</v>
      </c>
      <c r="O17" s="369">
        <v>2214818</v>
      </c>
      <c r="P17" s="369">
        <v>2246157</v>
      </c>
      <c r="Q17" s="370">
        <v>2286834</v>
      </c>
      <c r="R17" s="369">
        <v>2325139</v>
      </c>
      <c r="S17" s="369">
        <v>2368767</v>
      </c>
      <c r="T17" s="369">
        <v>2419816</v>
      </c>
      <c r="U17" s="414">
        <f t="shared" si="2"/>
        <v>41474854</v>
      </c>
    </row>
    <row r="18" spans="1:30" x14ac:dyDescent="0.2">
      <c r="A18" s="356" t="s">
        <v>70</v>
      </c>
      <c r="B18" s="369">
        <v>34341971</v>
      </c>
      <c r="C18" s="369">
        <v>34589383</v>
      </c>
      <c r="D18" s="369">
        <v>34832704</v>
      </c>
      <c r="E18" s="369">
        <v>35428102</v>
      </c>
      <c r="F18" s="369">
        <v>36085896</v>
      </c>
      <c r="G18" s="369">
        <v>36655973</v>
      </c>
      <c r="H18" s="369">
        <v>37350532</v>
      </c>
      <c r="I18" s="369">
        <v>37915746</v>
      </c>
      <c r="J18" s="369">
        <v>38639875</v>
      </c>
      <c r="K18" s="369">
        <v>39225368</v>
      </c>
      <c r="L18" s="369">
        <v>39484016</v>
      </c>
      <c r="M18" s="369">
        <v>39598216</v>
      </c>
      <c r="N18" s="369">
        <v>39696250</v>
      </c>
      <c r="O18" s="369">
        <v>39684403</v>
      </c>
      <c r="P18" s="369">
        <v>39522640</v>
      </c>
      <c r="Q18" s="370">
        <v>39405365</v>
      </c>
      <c r="R18" s="369">
        <v>39381823</v>
      </c>
      <c r="S18" s="369">
        <v>39444693</v>
      </c>
      <c r="T18" s="369">
        <v>39554327</v>
      </c>
      <c r="U18" s="414">
        <f t="shared" si="2"/>
        <v>720837283</v>
      </c>
    </row>
    <row r="19" spans="1:30" s="374" customFormat="1" x14ac:dyDescent="0.2">
      <c r="A19" s="355" t="s">
        <v>23</v>
      </c>
      <c r="B19" s="371">
        <v>40369688</v>
      </c>
      <c r="C19" s="371">
        <v>40554414</v>
      </c>
      <c r="D19" s="371">
        <v>40766049</v>
      </c>
      <c r="E19" s="371">
        <v>41423513</v>
      </c>
      <c r="F19" s="371">
        <v>42196225</v>
      </c>
      <c r="G19" s="371">
        <v>42859169</v>
      </c>
      <c r="H19" s="371">
        <v>43662629</v>
      </c>
      <c r="I19" s="371">
        <v>44360519</v>
      </c>
      <c r="J19" s="371">
        <v>45236010</v>
      </c>
      <c r="K19" s="371">
        <v>45983180</v>
      </c>
      <c r="L19" s="371">
        <v>46367548</v>
      </c>
      <c r="M19" s="371">
        <v>46562479</v>
      </c>
      <c r="N19" s="371">
        <v>46736253</v>
      </c>
      <c r="O19" s="371">
        <v>46766409</v>
      </c>
      <c r="P19" s="371">
        <v>46593231</v>
      </c>
      <c r="Q19" s="372">
        <v>46455128</v>
      </c>
      <c r="R19" s="371">
        <v>46410166</v>
      </c>
      <c r="S19" s="371">
        <v>46449882</v>
      </c>
      <c r="T19" s="371">
        <v>46534044</v>
      </c>
      <c r="U19" s="371">
        <f t="shared" si="2"/>
        <v>846286536</v>
      </c>
      <c r="V19" s="373"/>
    </row>
    <row r="20" spans="1:30" ht="13.5" thickBot="1" x14ac:dyDescent="0.25"/>
    <row r="21" spans="1:30" ht="24" customHeight="1" thickBot="1" x14ac:dyDescent="0.25">
      <c r="A21" s="413" t="s">
        <v>72</v>
      </c>
      <c r="B21" s="57">
        <v>1999</v>
      </c>
      <c r="C21" s="57">
        <v>2000</v>
      </c>
      <c r="D21" s="57">
        <v>2001</v>
      </c>
      <c r="E21" s="57">
        <v>2002</v>
      </c>
      <c r="F21" s="57">
        <v>2003</v>
      </c>
      <c r="G21" s="57">
        <v>2004</v>
      </c>
      <c r="H21" s="57">
        <v>2005</v>
      </c>
      <c r="I21" s="57">
        <v>2006</v>
      </c>
      <c r="J21" s="57">
        <v>2007</v>
      </c>
      <c r="K21" s="57">
        <v>2008</v>
      </c>
      <c r="L21" s="57">
        <v>2009</v>
      </c>
      <c r="M21" s="482">
        <v>2010</v>
      </c>
      <c r="N21" s="482">
        <v>2011</v>
      </c>
      <c r="O21" s="482">
        <v>2012</v>
      </c>
      <c r="P21" s="482">
        <v>2013</v>
      </c>
      <c r="Q21" s="483">
        <v>2014</v>
      </c>
      <c r="R21" s="484">
        <v>2015</v>
      </c>
      <c r="S21" s="485">
        <v>2016</v>
      </c>
      <c r="T21" s="485">
        <v>2017</v>
      </c>
      <c r="U21" s="486" t="s">
        <v>205</v>
      </c>
      <c r="X21" s="506" t="s">
        <v>288</v>
      </c>
      <c r="Y21" s="507"/>
      <c r="Z21" s="507"/>
      <c r="AA21" s="507"/>
      <c r="AB21" s="507"/>
      <c r="AC21" s="507"/>
      <c r="AD21" s="508"/>
    </row>
    <row r="22" spans="1:30" x14ac:dyDescent="0.2">
      <c r="A22" s="392" t="s">
        <v>45</v>
      </c>
      <c r="B22" s="488">
        <f t="shared" ref="B22:B27" si="3">B6*100000/B14</f>
        <v>25.250331240904451</v>
      </c>
      <c r="C22" s="488">
        <f t="shared" ref="C22:T27" si="4">C6*100000/C14</f>
        <v>22.091119370013256</v>
      </c>
      <c r="D22" s="488">
        <f t="shared" si="4"/>
        <v>18.796380067817338</v>
      </c>
      <c r="E22" s="488">
        <f t="shared" si="4"/>
        <v>23.441620597370633</v>
      </c>
      <c r="F22" s="488">
        <f t="shared" si="4"/>
        <v>23.0681045008435</v>
      </c>
      <c r="G22" s="488">
        <f t="shared" si="4"/>
        <v>26.424793231639285</v>
      </c>
      <c r="H22" s="488">
        <f t="shared" si="4"/>
        <v>23.445425841241601</v>
      </c>
      <c r="I22" s="488">
        <f t="shared" si="4"/>
        <v>22.457294065554112</v>
      </c>
      <c r="J22" s="488">
        <f t="shared" si="4"/>
        <v>22.383512470518014</v>
      </c>
      <c r="K22" s="488">
        <f t="shared" si="4"/>
        <v>22.856733991342267</v>
      </c>
      <c r="L22" s="488">
        <f t="shared" si="4"/>
        <v>19.067973352507241</v>
      </c>
      <c r="M22" s="488">
        <f t="shared" si="4"/>
        <v>13.129704810890569</v>
      </c>
      <c r="N22" s="488">
        <f t="shared" si="4"/>
        <v>14.324142710591229</v>
      </c>
      <c r="O22" s="488">
        <f t="shared" si="4"/>
        <v>11.256117808260692</v>
      </c>
      <c r="P22" s="488">
        <f t="shared" si="4"/>
        <v>10.844085128375509</v>
      </c>
      <c r="Q22" s="489">
        <f t="shared" si="4"/>
        <v>10.465699857999482</v>
      </c>
      <c r="R22" s="488">
        <f t="shared" si="4"/>
        <v>8.8512087880542172</v>
      </c>
      <c r="S22" s="488">
        <f t="shared" si="4"/>
        <v>7.0720495531196272</v>
      </c>
      <c r="T22" s="488">
        <f t="shared" si="4"/>
        <v>6.3135298945640503</v>
      </c>
      <c r="U22" s="488">
        <f t="shared" ref="U22:U27" si="5">U6*100000/U14</f>
        <v>17.518519663519804</v>
      </c>
      <c r="X22" s="492"/>
      <c r="Y22" s="493" t="s">
        <v>45</v>
      </c>
      <c r="Z22" s="493" t="s">
        <v>46</v>
      </c>
      <c r="AA22" s="493" t="s">
        <v>47</v>
      </c>
      <c r="AB22" s="493" t="s">
        <v>10</v>
      </c>
      <c r="AC22" s="493" t="s">
        <v>70</v>
      </c>
      <c r="AD22" s="494" t="s">
        <v>23</v>
      </c>
    </row>
    <row r="23" spans="1:30" x14ac:dyDescent="0.2">
      <c r="A23" s="392" t="s">
        <v>46</v>
      </c>
      <c r="B23" s="488">
        <f t="shared" si="3"/>
        <v>11.193767528655021</v>
      </c>
      <c r="C23" s="488">
        <f t="shared" ref="C23:Q23" si="6">C7*100000/C15</f>
        <v>10.520064477814541</v>
      </c>
      <c r="D23" s="488">
        <f t="shared" si="6"/>
        <v>8.5275459721335789</v>
      </c>
      <c r="E23" s="488">
        <f t="shared" si="6"/>
        <v>7.6056708904770609</v>
      </c>
      <c r="F23" s="488">
        <f t="shared" si="6"/>
        <v>7.5834438742591619</v>
      </c>
      <c r="G23" s="488">
        <f t="shared" si="6"/>
        <v>7.6617378117958941</v>
      </c>
      <c r="H23" s="488">
        <f t="shared" si="6"/>
        <v>8.6509966004998233</v>
      </c>
      <c r="I23" s="488">
        <f t="shared" si="6"/>
        <v>7.7124617957696042</v>
      </c>
      <c r="J23" s="488">
        <f t="shared" si="6"/>
        <v>7.9786088178520842</v>
      </c>
      <c r="K23" s="488">
        <f t="shared" si="6"/>
        <v>6.0958347884125414</v>
      </c>
      <c r="L23" s="488">
        <f t="shared" si="6"/>
        <v>6.2113526356587192</v>
      </c>
      <c r="M23" s="488">
        <f t="shared" si="6"/>
        <v>4.4305212134849139</v>
      </c>
      <c r="N23" s="488">
        <f t="shared" si="6"/>
        <v>4.3820794859422394</v>
      </c>
      <c r="O23" s="488">
        <f t="shared" si="6"/>
        <v>2.8203459758699259</v>
      </c>
      <c r="P23" s="488">
        <f t="shared" si="6"/>
        <v>2.7947489771995064</v>
      </c>
      <c r="Q23" s="489">
        <f t="shared" si="6"/>
        <v>1.6649354918058319</v>
      </c>
      <c r="R23" s="488">
        <f t="shared" si="4"/>
        <v>2.3814785215559806</v>
      </c>
      <c r="S23" s="488">
        <f t="shared" si="4"/>
        <v>2.3288573830459183</v>
      </c>
      <c r="T23" s="488">
        <f t="shared" si="4"/>
        <v>1.9704913130310908</v>
      </c>
      <c r="U23" s="488">
        <f t="shared" si="5"/>
        <v>5.7379529842371415</v>
      </c>
      <c r="X23" s="56">
        <v>1999</v>
      </c>
      <c r="Y23" s="488">
        <v>25.250331240904451</v>
      </c>
      <c r="Z23" s="488">
        <v>11.193767528655021</v>
      </c>
      <c r="AA23" s="488">
        <v>3.86947117897259</v>
      </c>
      <c r="AB23" s="488">
        <v>1.5877566722071814</v>
      </c>
      <c r="AC23" s="488">
        <v>0.54161131287426689</v>
      </c>
      <c r="AD23" s="499">
        <v>1.3747938800022432</v>
      </c>
    </row>
    <row r="24" spans="1:30" x14ac:dyDescent="0.2">
      <c r="A24" s="392" t="s">
        <v>47</v>
      </c>
      <c r="B24" s="488">
        <f t="shared" si="3"/>
        <v>3.86947117897259</v>
      </c>
      <c r="C24" s="488">
        <f t="shared" si="4"/>
        <v>4.3500867970259733</v>
      </c>
      <c r="D24" s="488">
        <f t="shared" si="4"/>
        <v>3.126291223406334</v>
      </c>
      <c r="E24" s="488">
        <f t="shared" si="4"/>
        <v>2.9275565671889914</v>
      </c>
      <c r="F24" s="488">
        <f t="shared" si="4"/>
        <v>3.3691971410548076</v>
      </c>
      <c r="G24" s="488">
        <f t="shared" si="4"/>
        <v>2.4516338607410675</v>
      </c>
      <c r="H24" s="488">
        <f t="shared" si="4"/>
        <v>1.8924858847944237</v>
      </c>
      <c r="I24" s="488">
        <f t="shared" si="4"/>
        <v>2.2174830217930377</v>
      </c>
      <c r="J24" s="488">
        <f t="shared" si="4"/>
        <v>2.189093934020709</v>
      </c>
      <c r="K24" s="488">
        <f t="shared" si="4"/>
        <v>1.8469733062804301</v>
      </c>
      <c r="L24" s="488">
        <f t="shared" si="4"/>
        <v>1.8407828060367157</v>
      </c>
      <c r="M24" s="488">
        <f t="shared" si="4"/>
        <v>1.1602109521335635</v>
      </c>
      <c r="N24" s="488">
        <f t="shared" si="4"/>
        <v>1.643938860649204</v>
      </c>
      <c r="O24" s="488">
        <f t="shared" si="4"/>
        <v>0.66125402693370305</v>
      </c>
      <c r="P24" s="488">
        <f t="shared" si="4"/>
        <v>0.69138770867199473</v>
      </c>
      <c r="Q24" s="489">
        <f t="shared" si="4"/>
        <v>0.48375900094091123</v>
      </c>
      <c r="R24" s="488">
        <f t="shared" si="4"/>
        <v>0.52428212669801877</v>
      </c>
      <c r="S24" s="488">
        <f t="shared" si="4"/>
        <v>0.56775853391769204</v>
      </c>
      <c r="T24" s="488">
        <f t="shared" si="4"/>
        <v>0.12302806516222481</v>
      </c>
      <c r="U24" s="488">
        <f t="shared" si="5"/>
        <v>1.7831359605794055</v>
      </c>
      <c r="X24" s="56">
        <v>2000</v>
      </c>
      <c r="Y24" s="488">
        <v>22.091119370013256</v>
      </c>
      <c r="Z24" s="488">
        <v>10.520064477814541</v>
      </c>
      <c r="AA24" s="488">
        <v>4.3500867970259733</v>
      </c>
      <c r="AB24" s="488">
        <v>2.2295487671988785</v>
      </c>
      <c r="AC24" s="488">
        <v>0.5117177140742869</v>
      </c>
      <c r="AD24" s="499">
        <v>1.3562025578769306</v>
      </c>
    </row>
    <row r="25" spans="1:30" x14ac:dyDescent="0.2">
      <c r="A25" s="392" t="s">
        <v>10</v>
      </c>
      <c r="B25" s="488">
        <f t="shared" si="3"/>
        <v>1.5877566722071814</v>
      </c>
      <c r="C25" s="488">
        <f t="shared" si="4"/>
        <v>2.2295487671988785</v>
      </c>
      <c r="D25" s="488">
        <f t="shared" si="4"/>
        <v>1.1352310928444018</v>
      </c>
      <c r="E25" s="488">
        <f t="shared" si="4"/>
        <v>1.6600241984098865</v>
      </c>
      <c r="F25" s="488">
        <f t="shared" si="4"/>
        <v>2.2203525069433256</v>
      </c>
      <c r="G25" s="488">
        <f t="shared" si="4"/>
        <v>0.90226606496600592</v>
      </c>
      <c r="H25" s="488">
        <f t="shared" si="4"/>
        <v>1.0044223280213742</v>
      </c>
      <c r="I25" s="488">
        <f t="shared" si="4"/>
        <v>0.816092185773305</v>
      </c>
      <c r="J25" s="488">
        <f t="shared" si="4"/>
        <v>1.0543452683620218</v>
      </c>
      <c r="K25" s="488">
        <f t="shared" si="4"/>
        <v>0.80987784183752709</v>
      </c>
      <c r="L25" s="488">
        <f t="shared" si="4"/>
        <v>1.1802546234114364</v>
      </c>
      <c r="M25" s="488">
        <f t="shared" si="4"/>
        <v>0.55853466568674859</v>
      </c>
      <c r="N25" s="488">
        <f t="shared" si="4"/>
        <v>0.50349010184231602</v>
      </c>
      <c r="O25" s="488">
        <f t="shared" si="4"/>
        <v>0.54180524088209503</v>
      </c>
      <c r="P25" s="488">
        <f t="shared" si="4"/>
        <v>0.26712291260138982</v>
      </c>
      <c r="Q25" s="489">
        <f t="shared" si="4"/>
        <v>0.17491431385050249</v>
      </c>
      <c r="R25" s="488">
        <f t="shared" si="4"/>
        <v>0.47308999590992196</v>
      </c>
      <c r="S25" s="488">
        <f t="shared" si="4"/>
        <v>0.29551239104563681</v>
      </c>
      <c r="T25" s="488">
        <f t="shared" si="4"/>
        <v>0.28927819305269492</v>
      </c>
      <c r="U25" s="488">
        <f t="shared" si="5"/>
        <v>0.91621781236408939</v>
      </c>
      <c r="X25" s="56">
        <v>2001</v>
      </c>
      <c r="Y25" s="488">
        <v>18.796380067817338</v>
      </c>
      <c r="Z25" s="488">
        <v>8.5275459721335789</v>
      </c>
      <c r="AA25" s="488">
        <v>3.126291223406334</v>
      </c>
      <c r="AB25" s="488">
        <v>1.1352310928444018</v>
      </c>
      <c r="AC25" s="488">
        <v>0.4765636339917797</v>
      </c>
      <c r="AD25" s="499">
        <v>1.1112187987607041</v>
      </c>
    </row>
    <row r="26" spans="1:30" x14ac:dyDescent="0.2">
      <c r="A26" s="392" t="s">
        <v>70</v>
      </c>
      <c r="B26" s="488">
        <f t="shared" si="3"/>
        <v>0.54161131287426689</v>
      </c>
      <c r="C26" s="488">
        <f t="shared" si="4"/>
        <v>0.5117177140742869</v>
      </c>
      <c r="D26" s="488">
        <f t="shared" si="4"/>
        <v>0.4765636339917797</v>
      </c>
      <c r="E26" s="488">
        <f t="shared" si="4"/>
        <v>0.6068628796428327</v>
      </c>
      <c r="F26" s="488">
        <f t="shared" si="4"/>
        <v>0.5542331552471359</v>
      </c>
      <c r="G26" s="488">
        <f t="shared" si="4"/>
        <v>0.47741196230147814</v>
      </c>
      <c r="H26" s="488">
        <f t="shared" si="4"/>
        <v>0.48727552260835266</v>
      </c>
      <c r="I26" s="488">
        <f t="shared" si="4"/>
        <v>0.46946194860573232</v>
      </c>
      <c r="J26" s="488">
        <f t="shared" si="4"/>
        <v>0.50724801775368067</v>
      </c>
      <c r="K26" s="488">
        <f t="shared" si="4"/>
        <v>0.40280055498778239</v>
      </c>
      <c r="L26" s="488">
        <f t="shared" si="4"/>
        <v>0.35457386097705967</v>
      </c>
      <c r="M26" s="488">
        <f t="shared" si="4"/>
        <v>0.27021419348790865</v>
      </c>
      <c r="N26" s="488">
        <f t="shared" si="4"/>
        <v>0.27962339011871401</v>
      </c>
      <c r="O26" s="488">
        <f t="shared" si="4"/>
        <v>0.19655077084062472</v>
      </c>
      <c r="P26" s="488">
        <f t="shared" si="4"/>
        <v>0.17964386994391063</v>
      </c>
      <c r="Q26" s="489">
        <f t="shared" si="4"/>
        <v>0.13196172653139998</v>
      </c>
      <c r="R26" s="488">
        <f t="shared" si="4"/>
        <v>0.19552167506313764</v>
      </c>
      <c r="S26" s="488">
        <f t="shared" si="4"/>
        <v>0.13436535049214351</v>
      </c>
      <c r="T26" s="488">
        <f t="shared" si="4"/>
        <v>0.18708446233960699</v>
      </c>
      <c r="U26" s="488">
        <f t="shared" si="5"/>
        <v>0.36013675502408771</v>
      </c>
      <c r="X26" s="56">
        <v>2002</v>
      </c>
      <c r="Y26" s="488">
        <v>23.441620597370633</v>
      </c>
      <c r="Z26" s="488">
        <v>7.6056708904770609</v>
      </c>
      <c r="AA26" s="488">
        <v>2.9275565671889914</v>
      </c>
      <c r="AB26" s="488">
        <v>1.6600241984098865</v>
      </c>
      <c r="AC26" s="488">
        <v>0.6068628796428327</v>
      </c>
      <c r="AD26" s="499">
        <v>1.2577397769233141</v>
      </c>
    </row>
    <row r="27" spans="1:30" x14ac:dyDescent="0.2">
      <c r="A27" s="393" t="s">
        <v>23</v>
      </c>
      <c r="B27" s="490">
        <f t="shared" si="3"/>
        <v>1.3747938800022432</v>
      </c>
      <c r="C27" s="490">
        <f t="shared" si="4"/>
        <v>1.3562025578769306</v>
      </c>
      <c r="D27" s="490">
        <f t="shared" si="4"/>
        <v>1.1112187987607041</v>
      </c>
      <c r="E27" s="490">
        <f t="shared" si="4"/>
        <v>1.2577397769233141</v>
      </c>
      <c r="F27" s="490">
        <f t="shared" si="4"/>
        <v>1.2678859305542143</v>
      </c>
      <c r="G27" s="490">
        <f t="shared" si="4"/>
        <v>1.1409460598734427</v>
      </c>
      <c r="H27" s="490">
        <f t="shared" si="4"/>
        <v>1.1451440544269562</v>
      </c>
      <c r="I27" s="490">
        <f t="shared" si="4"/>
        <v>1.0978230439549186</v>
      </c>
      <c r="J27" s="490">
        <f t="shared" si="4"/>
        <v>1.1561585559822805</v>
      </c>
      <c r="K27" s="490">
        <f t="shared" si="4"/>
        <v>0.97644399539135829</v>
      </c>
      <c r="L27" s="490">
        <f t="shared" si="4"/>
        <v>0.91874601607141271</v>
      </c>
      <c r="M27" s="490">
        <f t="shared" si="4"/>
        <v>0.64000028864442549</v>
      </c>
      <c r="N27" s="490">
        <f t="shared" si="4"/>
        <v>0.67827431523019188</v>
      </c>
      <c r="O27" s="490">
        <f t="shared" si="4"/>
        <v>0.45759339785956199</v>
      </c>
      <c r="P27" s="490">
        <f t="shared" si="4"/>
        <v>0.4185157281751935</v>
      </c>
      <c r="Q27" s="491">
        <f t="shared" si="4"/>
        <v>0.30782392850149937</v>
      </c>
      <c r="R27" s="490">
        <f t="shared" si="4"/>
        <v>0.39000075974733639</v>
      </c>
      <c r="S27" s="490">
        <f t="shared" si="4"/>
        <v>0.31001155180544915</v>
      </c>
      <c r="T27" s="490">
        <f t="shared" si="4"/>
        <v>0.3073018970799099</v>
      </c>
      <c r="U27" s="488">
        <f t="shared" si="5"/>
        <v>0.8416771030846224</v>
      </c>
      <c r="X27" s="56">
        <v>2003</v>
      </c>
      <c r="Y27" s="488">
        <v>23.0681045008435</v>
      </c>
      <c r="Z27" s="488">
        <v>7.5834438742591619</v>
      </c>
      <c r="AA27" s="488">
        <v>3.3691971410548076</v>
      </c>
      <c r="AB27" s="488">
        <v>2.2203525069433256</v>
      </c>
      <c r="AC27" s="488">
        <v>0.5542331552471359</v>
      </c>
      <c r="AD27" s="499">
        <v>1.2678859305542143</v>
      </c>
    </row>
    <row r="28" spans="1:30" x14ac:dyDescent="0.2">
      <c r="X28" s="56">
        <v>2004</v>
      </c>
      <c r="Y28" s="488">
        <v>26.424793231639285</v>
      </c>
      <c r="Z28" s="488">
        <v>7.6617378117958941</v>
      </c>
      <c r="AA28" s="488">
        <v>2.4516338607410675</v>
      </c>
      <c r="AB28" s="488">
        <v>0.90226606496600592</v>
      </c>
      <c r="AC28" s="488">
        <v>0.47741196230147814</v>
      </c>
      <c r="AD28" s="499">
        <v>1.1409460598734427</v>
      </c>
    </row>
    <row r="29" spans="1:30" x14ac:dyDescent="0.2">
      <c r="X29" s="56">
        <v>2005</v>
      </c>
      <c r="Y29" s="488">
        <v>23.445425841241601</v>
      </c>
      <c r="Z29" s="488">
        <v>8.6509966004998233</v>
      </c>
      <c r="AA29" s="488">
        <v>1.8924858847944237</v>
      </c>
      <c r="AB29" s="488">
        <v>1.0044223280213742</v>
      </c>
      <c r="AC29" s="488">
        <v>0.48727552260835266</v>
      </c>
      <c r="AD29" s="499">
        <v>1.1451440544269562</v>
      </c>
    </row>
    <row r="30" spans="1:30" x14ac:dyDescent="0.2">
      <c r="X30" s="56">
        <v>2006</v>
      </c>
      <c r="Y30" s="488">
        <v>22.457294065554112</v>
      </c>
      <c r="Z30" s="488">
        <v>7.7124617957696042</v>
      </c>
      <c r="AA30" s="488">
        <v>2.2174830217930377</v>
      </c>
      <c r="AB30" s="488">
        <v>0.816092185773305</v>
      </c>
      <c r="AC30" s="488">
        <v>0.46946194860573232</v>
      </c>
      <c r="AD30" s="499">
        <v>1.0978230439549186</v>
      </c>
    </row>
    <row r="31" spans="1:30" x14ac:dyDescent="0.2">
      <c r="X31" s="56">
        <v>2007</v>
      </c>
      <c r="Y31" s="488">
        <v>22.383512470518014</v>
      </c>
      <c r="Z31" s="488">
        <v>7.9786088178520842</v>
      </c>
      <c r="AA31" s="488">
        <v>2.189093934020709</v>
      </c>
      <c r="AB31" s="488">
        <v>1.0543452683620218</v>
      </c>
      <c r="AC31" s="488">
        <v>0.50724801775368067</v>
      </c>
      <c r="AD31" s="499">
        <v>1.1561585559822805</v>
      </c>
    </row>
    <row r="32" spans="1:30" x14ac:dyDescent="0.2">
      <c r="X32" s="56">
        <v>2008</v>
      </c>
      <c r="Y32" s="488">
        <v>22.856733991342267</v>
      </c>
      <c r="Z32" s="488">
        <v>6.0958347884125414</v>
      </c>
      <c r="AA32" s="488">
        <v>1.8469733062804301</v>
      </c>
      <c r="AB32" s="488">
        <v>0.80987784183752709</v>
      </c>
      <c r="AC32" s="488">
        <v>0.40280055498778239</v>
      </c>
      <c r="AD32" s="499">
        <v>0.97644399539135829</v>
      </c>
    </row>
    <row r="33" spans="1:30" x14ac:dyDescent="0.2">
      <c r="X33" s="56">
        <v>2009</v>
      </c>
      <c r="Y33" s="488">
        <v>19.067973352507241</v>
      </c>
      <c r="Z33" s="488">
        <v>6.2113526356587192</v>
      </c>
      <c r="AA33" s="488">
        <v>1.8407828060367157</v>
      </c>
      <c r="AB33" s="488">
        <v>1.1802546234114364</v>
      </c>
      <c r="AC33" s="488">
        <v>0.35457386097705967</v>
      </c>
      <c r="AD33" s="499">
        <v>0.91874601607141271</v>
      </c>
    </row>
    <row r="34" spans="1:30" x14ac:dyDescent="0.2">
      <c r="X34" s="56">
        <v>2010</v>
      </c>
      <c r="Y34" s="488">
        <v>13.129704810890569</v>
      </c>
      <c r="Z34" s="488">
        <v>4.4305212134849139</v>
      </c>
      <c r="AA34" s="488">
        <v>1.1602109521335635</v>
      </c>
      <c r="AB34" s="488">
        <v>0.55853466568674859</v>
      </c>
      <c r="AC34" s="488">
        <v>0.27021419348790865</v>
      </c>
      <c r="AD34" s="499">
        <v>0.64000028864442549</v>
      </c>
    </row>
    <row r="35" spans="1:30" x14ac:dyDescent="0.2">
      <c r="X35" s="56">
        <v>2011</v>
      </c>
      <c r="Y35" s="488">
        <v>14.324142710591229</v>
      </c>
      <c r="Z35" s="488">
        <v>4.3820794859422394</v>
      </c>
      <c r="AA35" s="488">
        <v>1.643938860649204</v>
      </c>
      <c r="AB35" s="488">
        <v>0.50349010184231602</v>
      </c>
      <c r="AC35" s="488">
        <v>0.27962339011871401</v>
      </c>
      <c r="AD35" s="499">
        <v>0.67827431523019188</v>
      </c>
    </row>
    <row r="36" spans="1:30" x14ac:dyDescent="0.2">
      <c r="X36" s="56">
        <v>2012</v>
      </c>
      <c r="Y36" s="488">
        <v>11.256117808260692</v>
      </c>
      <c r="Z36" s="488">
        <v>2.8203459758699259</v>
      </c>
      <c r="AA36" s="488">
        <v>0.66125402693370305</v>
      </c>
      <c r="AB36" s="488">
        <v>0.54180524088209503</v>
      </c>
      <c r="AC36" s="488">
        <v>0.19655077084062472</v>
      </c>
      <c r="AD36" s="499">
        <v>0.45759339785956199</v>
      </c>
    </row>
    <row r="37" spans="1:30" x14ac:dyDescent="0.2">
      <c r="A37" s="353"/>
      <c r="Q37" s="284" t="s">
        <v>230</v>
      </c>
      <c r="R37" s="284" t="s">
        <v>231</v>
      </c>
      <c r="X37" s="56">
        <v>2013</v>
      </c>
      <c r="Y37" s="488">
        <v>10.844085128375509</v>
      </c>
      <c r="Z37" s="488">
        <v>2.7947489771995064</v>
      </c>
      <c r="AA37" s="488">
        <v>0.69138770867199473</v>
      </c>
      <c r="AB37" s="488">
        <v>0.26712291260138982</v>
      </c>
      <c r="AC37" s="488">
        <v>0.17964386994391063</v>
      </c>
      <c r="AD37" s="499">
        <v>0.4185157281751935</v>
      </c>
    </row>
    <row r="38" spans="1:30" x14ac:dyDescent="0.2">
      <c r="A38" s="353"/>
      <c r="Q38" s="468">
        <v>41852</v>
      </c>
      <c r="R38" s="468">
        <v>42278</v>
      </c>
      <c r="X38" s="471">
        <v>2014</v>
      </c>
      <c r="Y38" s="489">
        <v>10.465699857999482</v>
      </c>
      <c r="Z38" s="489">
        <v>1.6649354918058319</v>
      </c>
      <c r="AA38" s="489">
        <v>0.48375900094091123</v>
      </c>
      <c r="AB38" s="489">
        <v>0.17491431385050249</v>
      </c>
      <c r="AC38" s="489">
        <v>0.13196172653139998</v>
      </c>
      <c r="AD38" s="500">
        <v>0.30782392850149937</v>
      </c>
    </row>
    <row r="39" spans="1:30" x14ac:dyDescent="0.2">
      <c r="A39" s="379" t="s">
        <v>199</v>
      </c>
      <c r="B39" s="56">
        <v>1999</v>
      </c>
      <c r="C39" s="56">
        <v>2000</v>
      </c>
      <c r="D39" s="56">
        <v>2001</v>
      </c>
      <c r="E39" s="56">
        <v>2002</v>
      </c>
      <c r="F39" s="56">
        <v>2003</v>
      </c>
      <c r="G39" s="56">
        <v>2004</v>
      </c>
      <c r="H39" s="56">
        <v>2005</v>
      </c>
      <c r="I39" s="56">
        <v>2006</v>
      </c>
      <c r="J39" s="56">
        <v>2007</v>
      </c>
      <c r="K39" s="56">
        <v>2008</v>
      </c>
      <c r="L39" s="56">
        <v>2009</v>
      </c>
      <c r="M39" s="457">
        <v>2010</v>
      </c>
      <c r="N39" s="457">
        <v>2011</v>
      </c>
      <c r="O39" s="457">
        <v>2012</v>
      </c>
      <c r="P39" s="457">
        <v>2013</v>
      </c>
      <c r="Q39" s="471">
        <v>2014</v>
      </c>
      <c r="R39" s="458">
        <v>2015</v>
      </c>
      <c r="S39" s="456">
        <v>2016</v>
      </c>
      <c r="T39" s="456">
        <v>2017</v>
      </c>
      <c r="U39" s="415" t="s">
        <v>205</v>
      </c>
      <c r="X39" s="458">
        <v>2015</v>
      </c>
      <c r="Y39" s="488">
        <v>8.8512087880542172</v>
      </c>
      <c r="Z39" s="488">
        <v>2.3814785215559806</v>
      </c>
      <c r="AA39" s="488">
        <v>0.52428212669801877</v>
      </c>
      <c r="AB39" s="488">
        <v>0.47308999590992196</v>
      </c>
      <c r="AC39" s="488">
        <v>0.19552167506313764</v>
      </c>
      <c r="AD39" s="499">
        <v>0.39000075974733639</v>
      </c>
    </row>
    <row r="40" spans="1:30" x14ac:dyDescent="0.2">
      <c r="A40" s="353" t="s">
        <v>45</v>
      </c>
      <c r="B40" s="380">
        <v>8</v>
      </c>
      <c r="C40" s="380">
        <v>8</v>
      </c>
      <c r="D40" s="380">
        <v>1</v>
      </c>
      <c r="E40" s="380">
        <v>8</v>
      </c>
      <c r="F40" s="380">
        <v>5</v>
      </c>
      <c r="G40" s="380">
        <v>16</v>
      </c>
      <c r="H40" s="380">
        <v>11</v>
      </c>
      <c r="I40" s="380">
        <v>15</v>
      </c>
      <c r="J40" s="380">
        <v>9</v>
      </c>
      <c r="K40" s="380">
        <v>11</v>
      </c>
      <c r="L40" s="380">
        <v>9</v>
      </c>
      <c r="M40" s="380">
        <v>4</v>
      </c>
      <c r="N40" s="380">
        <v>5</v>
      </c>
      <c r="O40" s="380">
        <v>6</v>
      </c>
      <c r="P40" s="380">
        <v>4</v>
      </c>
      <c r="Q40" s="381">
        <v>5</v>
      </c>
      <c r="R40" s="380">
        <v>3</v>
      </c>
      <c r="S40" s="380">
        <v>3</v>
      </c>
      <c r="T40" s="380">
        <v>0</v>
      </c>
      <c r="U40" s="414">
        <f>SUM(B40:T40)</f>
        <v>131</v>
      </c>
      <c r="X40" s="456">
        <v>2016</v>
      </c>
      <c r="Y40" s="488">
        <v>7.0720495531196272</v>
      </c>
      <c r="Z40" s="488">
        <v>2.3288573830459183</v>
      </c>
      <c r="AA40" s="488">
        <v>0.56775853391769204</v>
      </c>
      <c r="AB40" s="488">
        <v>0.29551239104563681</v>
      </c>
      <c r="AC40" s="488">
        <v>0.13436535049214351</v>
      </c>
      <c r="AD40" s="499">
        <v>0.31001155180544915</v>
      </c>
    </row>
    <row r="41" spans="1:30" x14ac:dyDescent="0.2">
      <c r="A41" s="353" t="s">
        <v>46</v>
      </c>
      <c r="B41" s="380">
        <v>10</v>
      </c>
      <c r="C41" s="380">
        <v>11</v>
      </c>
      <c r="D41" s="380">
        <v>13</v>
      </c>
      <c r="E41" s="380">
        <v>9</v>
      </c>
      <c r="F41" s="380">
        <v>13</v>
      </c>
      <c r="G41" s="380">
        <v>10</v>
      </c>
      <c r="H41" s="380">
        <v>15</v>
      </c>
      <c r="I41" s="380">
        <v>16</v>
      </c>
      <c r="J41" s="380">
        <v>20</v>
      </c>
      <c r="K41" s="380">
        <v>14</v>
      </c>
      <c r="L41" s="380">
        <v>22</v>
      </c>
      <c r="M41" s="380">
        <v>7</v>
      </c>
      <c r="N41" s="380">
        <v>5</v>
      </c>
      <c r="O41" s="380">
        <v>6</v>
      </c>
      <c r="P41" s="380">
        <v>7</v>
      </c>
      <c r="Q41" s="381">
        <v>1</v>
      </c>
      <c r="R41" s="380">
        <v>4</v>
      </c>
      <c r="S41" s="380">
        <v>3</v>
      </c>
      <c r="T41" s="380">
        <v>3</v>
      </c>
      <c r="U41" s="414">
        <f>SUM(B41:T41)</f>
        <v>189</v>
      </c>
      <c r="X41" s="456">
        <v>2017</v>
      </c>
      <c r="Y41" s="488">
        <v>6.3135298945640503</v>
      </c>
      <c r="Z41" s="488">
        <v>1.9704913130310908</v>
      </c>
      <c r="AA41" s="488">
        <v>0.12302806516222481</v>
      </c>
      <c r="AB41" s="488">
        <v>0.28927819305269492</v>
      </c>
      <c r="AC41" s="488">
        <v>0.18708446233960699</v>
      </c>
      <c r="AD41" s="499">
        <v>0.3073018970799099</v>
      </c>
    </row>
    <row r="42" spans="1:30" ht="12.75" customHeight="1" x14ac:dyDescent="0.2">
      <c r="A42" s="353" t="s">
        <v>47</v>
      </c>
      <c r="B42" s="380">
        <v>10</v>
      </c>
      <c r="C42" s="380">
        <v>6</v>
      </c>
      <c r="D42" s="380">
        <v>3</v>
      </c>
      <c r="E42" s="380">
        <v>8</v>
      </c>
      <c r="F42" s="380">
        <v>2</v>
      </c>
      <c r="G42" s="380">
        <v>3</v>
      </c>
      <c r="H42" s="380">
        <v>3</v>
      </c>
      <c r="I42" s="380">
        <v>3</v>
      </c>
      <c r="J42" s="380">
        <v>2</v>
      </c>
      <c r="K42" s="380">
        <v>3</v>
      </c>
      <c r="L42" s="380">
        <v>4</v>
      </c>
      <c r="M42" s="380">
        <v>0</v>
      </c>
      <c r="N42" s="380">
        <v>1</v>
      </c>
      <c r="O42" s="380">
        <v>1</v>
      </c>
      <c r="P42" s="380">
        <v>2</v>
      </c>
      <c r="Q42" s="381">
        <v>1</v>
      </c>
      <c r="R42" s="380">
        <v>0</v>
      </c>
      <c r="S42" s="380">
        <v>1</v>
      </c>
      <c r="T42" s="380">
        <v>0</v>
      </c>
      <c r="U42" s="414">
        <f>SUM(B42:T42)</f>
        <v>53</v>
      </c>
      <c r="X42" s="509" t="s">
        <v>212</v>
      </c>
      <c r="Y42" s="510"/>
      <c r="Z42" s="510"/>
      <c r="AA42" s="510"/>
      <c r="AB42" s="510"/>
      <c r="AC42" s="510"/>
      <c r="AD42" s="510"/>
    </row>
    <row r="43" spans="1:30" x14ac:dyDescent="0.2">
      <c r="A43" s="353" t="s">
        <v>10</v>
      </c>
      <c r="B43" s="380">
        <v>4</v>
      </c>
      <c r="C43" s="380">
        <v>4</v>
      </c>
      <c r="D43" s="380">
        <v>2</v>
      </c>
      <c r="E43" s="380">
        <v>3</v>
      </c>
      <c r="F43" s="380">
        <v>7</v>
      </c>
      <c r="G43" s="380">
        <v>2</v>
      </c>
      <c r="H43" s="380">
        <v>1</v>
      </c>
      <c r="I43" s="380">
        <v>3</v>
      </c>
      <c r="J43" s="380">
        <v>1</v>
      </c>
      <c r="K43" s="380">
        <v>2</v>
      </c>
      <c r="L43" s="380">
        <v>0</v>
      </c>
      <c r="M43" s="380">
        <v>0</v>
      </c>
      <c r="N43" s="380">
        <v>0</v>
      </c>
      <c r="O43" s="380">
        <v>0</v>
      </c>
      <c r="P43" s="380">
        <v>1</v>
      </c>
      <c r="Q43" s="381">
        <v>0</v>
      </c>
      <c r="R43" s="380">
        <v>0</v>
      </c>
      <c r="S43" s="380">
        <v>0</v>
      </c>
      <c r="T43" s="380">
        <v>0</v>
      </c>
      <c r="U43" s="414">
        <f>SUM(B43:T43)</f>
        <v>30</v>
      </c>
    </row>
    <row r="44" spans="1:30" x14ac:dyDescent="0.2">
      <c r="A44" s="353" t="s">
        <v>70</v>
      </c>
      <c r="B44" s="380">
        <v>44</v>
      </c>
      <c r="C44" s="380">
        <v>35</v>
      </c>
      <c r="D44" s="380">
        <v>20</v>
      </c>
      <c r="E44" s="380">
        <v>43</v>
      </c>
      <c r="F44" s="380">
        <v>25</v>
      </c>
      <c r="G44" s="380">
        <v>31</v>
      </c>
      <c r="H44" s="380">
        <v>40</v>
      </c>
      <c r="I44" s="380">
        <v>32</v>
      </c>
      <c r="J44" s="380">
        <v>35</v>
      </c>
      <c r="K44" s="380">
        <v>37</v>
      </c>
      <c r="L44" s="380">
        <v>24</v>
      </c>
      <c r="M44" s="380">
        <v>13</v>
      </c>
      <c r="N44" s="380">
        <v>23</v>
      </c>
      <c r="O44" s="380">
        <v>8</v>
      </c>
      <c r="P44" s="380">
        <v>11</v>
      </c>
      <c r="Q44" s="381">
        <v>11</v>
      </c>
      <c r="R44" s="380">
        <v>17</v>
      </c>
      <c r="S44" s="380">
        <v>12</v>
      </c>
      <c r="T44" s="380">
        <v>5</v>
      </c>
      <c r="U44" s="414">
        <f>SUM(B44:T44)</f>
        <v>466</v>
      </c>
    </row>
    <row r="45" spans="1:30" x14ac:dyDescent="0.2">
      <c r="A45" s="354" t="s">
        <v>23</v>
      </c>
      <c r="B45" s="382">
        <f>SUM(B40:B44)</f>
        <v>76</v>
      </c>
      <c r="C45" s="382">
        <f t="shared" ref="C45:U45" si="7">SUM(C40:C44)</f>
        <v>64</v>
      </c>
      <c r="D45" s="382">
        <f t="shared" si="7"/>
        <v>39</v>
      </c>
      <c r="E45" s="382">
        <f t="shared" si="7"/>
        <v>71</v>
      </c>
      <c r="F45" s="382">
        <f t="shared" si="7"/>
        <v>52</v>
      </c>
      <c r="G45" s="382">
        <f t="shared" si="7"/>
        <v>62</v>
      </c>
      <c r="H45" s="382">
        <f t="shared" si="7"/>
        <v>70</v>
      </c>
      <c r="I45" s="382">
        <f t="shared" si="7"/>
        <v>69</v>
      </c>
      <c r="J45" s="382">
        <f t="shared" si="7"/>
        <v>67</v>
      </c>
      <c r="K45" s="382">
        <f t="shared" si="7"/>
        <v>67</v>
      </c>
      <c r="L45" s="382">
        <f t="shared" si="7"/>
        <v>59</v>
      </c>
      <c r="M45" s="382">
        <f t="shared" si="7"/>
        <v>24</v>
      </c>
      <c r="N45" s="382">
        <f t="shared" si="7"/>
        <v>34</v>
      </c>
      <c r="O45" s="382">
        <f t="shared" si="7"/>
        <v>21</v>
      </c>
      <c r="P45" s="382">
        <f t="shared" si="7"/>
        <v>25</v>
      </c>
      <c r="Q45" s="382">
        <f t="shared" si="7"/>
        <v>18</v>
      </c>
      <c r="R45" s="382">
        <f t="shared" si="7"/>
        <v>24</v>
      </c>
      <c r="S45" s="382">
        <f t="shared" si="7"/>
        <v>19</v>
      </c>
      <c r="T45" s="382">
        <f t="shared" si="7"/>
        <v>8</v>
      </c>
      <c r="U45" s="376">
        <f t="shared" si="7"/>
        <v>869</v>
      </c>
    </row>
    <row r="47" spans="1:30" ht="17.25" customHeight="1" x14ac:dyDescent="0.2">
      <c r="A47" s="355" t="s">
        <v>69</v>
      </c>
      <c r="B47" s="56">
        <v>1999</v>
      </c>
      <c r="C47" s="56">
        <v>2000</v>
      </c>
      <c r="D47" s="56">
        <v>2001</v>
      </c>
      <c r="E47" s="56">
        <v>2002</v>
      </c>
      <c r="F47" s="56">
        <v>2003</v>
      </c>
      <c r="G47" s="56">
        <v>2004</v>
      </c>
      <c r="H47" s="56">
        <v>2005</v>
      </c>
      <c r="I47" s="56">
        <v>2006</v>
      </c>
      <c r="J47" s="56">
        <v>2007</v>
      </c>
      <c r="K47" s="56">
        <v>2008</v>
      </c>
      <c r="L47" s="56">
        <v>2009</v>
      </c>
      <c r="M47" s="407">
        <v>2010</v>
      </c>
      <c r="N47" s="407">
        <v>2011</v>
      </c>
      <c r="O47" s="407">
        <v>2012</v>
      </c>
      <c r="P47" s="407">
        <v>2013</v>
      </c>
      <c r="Q47" s="408">
        <v>2014</v>
      </c>
      <c r="R47" s="409">
        <v>2015</v>
      </c>
      <c r="S47" s="409">
        <v>2016</v>
      </c>
      <c r="T47" s="409">
        <v>2017</v>
      </c>
      <c r="U47" s="415" t="s">
        <v>205</v>
      </c>
    </row>
    <row r="48" spans="1:30" x14ac:dyDescent="0.2">
      <c r="A48" s="356" t="s">
        <v>45</v>
      </c>
      <c r="B48" s="369">
        <v>368312</v>
      </c>
      <c r="C48" s="369">
        <v>384770</v>
      </c>
      <c r="D48" s="369">
        <v>399013</v>
      </c>
      <c r="E48" s="369">
        <v>409528</v>
      </c>
      <c r="F48" s="369">
        <v>429164</v>
      </c>
      <c r="G48" s="369">
        <v>442766</v>
      </c>
      <c r="H48" s="369">
        <v>456379</v>
      </c>
      <c r="I48" s="369">
        <v>472007</v>
      </c>
      <c r="J48" s="369">
        <v>482498</v>
      </c>
      <c r="K48" s="369">
        <v>503134</v>
      </c>
      <c r="L48" s="369">
        <v>503462</v>
      </c>
      <c r="M48" s="369">
        <v>479828</v>
      </c>
      <c r="N48" s="369">
        <v>474723</v>
      </c>
      <c r="O48" s="369">
        <v>461971</v>
      </c>
      <c r="P48" s="369">
        <v>433416</v>
      </c>
      <c r="Q48" s="370">
        <v>420421</v>
      </c>
      <c r="R48" s="369">
        <v>418022</v>
      </c>
      <c r="S48" s="369">
        <v>410065</v>
      </c>
      <c r="T48" s="369">
        <v>395975</v>
      </c>
      <c r="U48" s="414">
        <f t="shared" ref="U48:U53" si="8">SUM(B48:T48)</f>
        <v>8345454</v>
      </c>
    </row>
    <row r="49" spans="1:22" x14ac:dyDescent="0.2">
      <c r="A49" s="356" t="s">
        <v>46</v>
      </c>
      <c r="B49" s="369">
        <v>1465101</v>
      </c>
      <c r="C49" s="369">
        <v>1473375</v>
      </c>
      <c r="D49" s="369">
        <v>1501018</v>
      </c>
      <c r="E49" s="369">
        <v>1564622</v>
      </c>
      <c r="F49" s="369">
        <v>1635141</v>
      </c>
      <c r="G49" s="369">
        <v>1696743</v>
      </c>
      <c r="H49" s="369">
        <v>1757023</v>
      </c>
      <c r="I49" s="369">
        <v>1815244</v>
      </c>
      <c r="J49" s="369">
        <v>1880027</v>
      </c>
      <c r="K49" s="369">
        <v>1935748</v>
      </c>
      <c r="L49" s="369">
        <v>1980245</v>
      </c>
      <c r="M49" s="369">
        <v>2008793</v>
      </c>
      <c r="N49" s="369">
        <v>2008179</v>
      </c>
      <c r="O49" s="369">
        <v>1985572</v>
      </c>
      <c r="P49" s="369">
        <v>1932195</v>
      </c>
      <c r="Q49" s="370">
        <v>1861934</v>
      </c>
      <c r="R49" s="369">
        <v>1805601</v>
      </c>
      <c r="S49" s="369">
        <v>1760520</v>
      </c>
      <c r="T49" s="369">
        <v>1725458</v>
      </c>
      <c r="U49" s="414">
        <f t="shared" si="8"/>
        <v>33792539</v>
      </c>
    </row>
    <row r="50" spans="1:22" x14ac:dyDescent="0.2">
      <c r="A50" s="356" t="s">
        <v>47</v>
      </c>
      <c r="B50" s="369">
        <v>1989936</v>
      </c>
      <c r="C50" s="369">
        <v>1953984</v>
      </c>
      <c r="D50" s="369">
        <v>1919207</v>
      </c>
      <c r="E50" s="369">
        <v>1912858</v>
      </c>
      <c r="F50" s="369">
        <v>1929243</v>
      </c>
      <c r="G50" s="369">
        <v>1957878</v>
      </c>
      <c r="H50" s="369">
        <v>2007941</v>
      </c>
      <c r="I50" s="369">
        <v>2074424</v>
      </c>
      <c r="J50" s="369">
        <v>2147007</v>
      </c>
      <c r="K50" s="369">
        <v>2219848</v>
      </c>
      <c r="L50" s="369">
        <v>2281638</v>
      </c>
      <c r="M50" s="369">
        <v>2327163</v>
      </c>
      <c r="N50" s="369">
        <v>2372351</v>
      </c>
      <c r="O50" s="369">
        <v>2419645</v>
      </c>
      <c r="P50" s="369">
        <v>2458823</v>
      </c>
      <c r="Q50" s="370">
        <v>2480574</v>
      </c>
      <c r="R50" s="369">
        <v>2479581</v>
      </c>
      <c r="S50" s="369">
        <v>2465837</v>
      </c>
      <c r="T50" s="369">
        <v>2438468</v>
      </c>
      <c r="U50" s="414">
        <f t="shared" si="8"/>
        <v>41836406</v>
      </c>
    </row>
    <row r="51" spans="1:22" x14ac:dyDescent="0.2">
      <c r="A51" s="356" t="s">
        <v>10</v>
      </c>
      <c r="B51" s="369">
        <v>2204368</v>
      </c>
      <c r="C51" s="369">
        <v>2152902</v>
      </c>
      <c r="D51" s="369">
        <v>2114107</v>
      </c>
      <c r="E51" s="369">
        <v>2108403</v>
      </c>
      <c r="F51" s="369">
        <v>2116781</v>
      </c>
      <c r="G51" s="369">
        <v>2105809</v>
      </c>
      <c r="H51" s="369">
        <v>2090754</v>
      </c>
      <c r="I51" s="369">
        <v>2083098</v>
      </c>
      <c r="J51" s="369">
        <v>2086603</v>
      </c>
      <c r="K51" s="369">
        <v>2099082</v>
      </c>
      <c r="L51" s="369">
        <v>2118187</v>
      </c>
      <c r="M51" s="369">
        <v>2148479</v>
      </c>
      <c r="N51" s="369">
        <v>2184750</v>
      </c>
      <c r="O51" s="369">
        <v>2214818</v>
      </c>
      <c r="P51" s="369">
        <v>2246157</v>
      </c>
      <c r="Q51" s="370">
        <v>2286834</v>
      </c>
      <c r="R51" s="369">
        <v>2325139</v>
      </c>
      <c r="S51" s="369">
        <v>2368767</v>
      </c>
      <c r="T51" s="369">
        <v>2419816</v>
      </c>
      <c r="U51" s="414">
        <f t="shared" si="8"/>
        <v>41474854</v>
      </c>
    </row>
    <row r="52" spans="1:22" x14ac:dyDescent="0.2">
      <c r="A52" s="356" t="s">
        <v>70</v>
      </c>
      <c r="B52" s="369">
        <v>34341971</v>
      </c>
      <c r="C52" s="369">
        <v>34589383</v>
      </c>
      <c r="D52" s="369">
        <v>34832704</v>
      </c>
      <c r="E52" s="369">
        <v>35428102</v>
      </c>
      <c r="F52" s="369">
        <v>36085896</v>
      </c>
      <c r="G52" s="369">
        <v>36655973</v>
      </c>
      <c r="H52" s="369">
        <v>37350532</v>
      </c>
      <c r="I52" s="369">
        <v>37915746</v>
      </c>
      <c r="J52" s="369">
        <v>38639875</v>
      </c>
      <c r="K52" s="369">
        <v>39225368</v>
      </c>
      <c r="L52" s="369">
        <v>39484016</v>
      </c>
      <c r="M52" s="369">
        <v>39598216</v>
      </c>
      <c r="N52" s="369">
        <v>39696250</v>
      </c>
      <c r="O52" s="369">
        <v>39684403</v>
      </c>
      <c r="P52" s="369">
        <v>39522640</v>
      </c>
      <c r="Q52" s="370">
        <v>39405365</v>
      </c>
      <c r="R52" s="369">
        <v>39381823</v>
      </c>
      <c r="S52" s="369">
        <v>39444693</v>
      </c>
      <c r="T52" s="369">
        <v>39554327</v>
      </c>
      <c r="U52" s="414">
        <f t="shared" si="8"/>
        <v>720837283</v>
      </c>
    </row>
    <row r="53" spans="1:22" s="374" customFormat="1" x14ac:dyDescent="0.2">
      <c r="A53" s="355" t="s">
        <v>23</v>
      </c>
      <c r="B53" s="371">
        <v>40369688</v>
      </c>
      <c r="C53" s="371">
        <v>40554414</v>
      </c>
      <c r="D53" s="371">
        <v>40766049</v>
      </c>
      <c r="E53" s="371">
        <v>41423513</v>
      </c>
      <c r="F53" s="371">
        <v>42196225</v>
      </c>
      <c r="G53" s="371">
        <v>42859169</v>
      </c>
      <c r="H53" s="371">
        <v>43662629</v>
      </c>
      <c r="I53" s="371">
        <v>44360519</v>
      </c>
      <c r="J53" s="371">
        <v>45236010</v>
      </c>
      <c r="K53" s="371">
        <v>45983180</v>
      </c>
      <c r="L53" s="371">
        <v>46367548</v>
      </c>
      <c r="M53" s="371">
        <v>46562479</v>
      </c>
      <c r="N53" s="371">
        <v>46736253</v>
      </c>
      <c r="O53" s="371">
        <v>46766409</v>
      </c>
      <c r="P53" s="371">
        <v>46593231</v>
      </c>
      <c r="Q53" s="372">
        <v>46455128</v>
      </c>
      <c r="R53" s="371">
        <v>46410166</v>
      </c>
      <c r="S53" s="371">
        <v>46449882</v>
      </c>
      <c r="T53" s="371">
        <v>46534044</v>
      </c>
      <c r="U53" s="371">
        <f t="shared" si="8"/>
        <v>846286536</v>
      </c>
      <c r="V53" s="373"/>
    </row>
    <row r="54" spans="1:22" x14ac:dyDescent="0.2">
      <c r="S54" s="385"/>
    </row>
    <row r="55" spans="1:22" x14ac:dyDescent="0.2">
      <c r="A55" s="396" t="s">
        <v>73</v>
      </c>
      <c r="B55" s="57">
        <v>1999</v>
      </c>
      <c r="C55" s="57">
        <v>2000</v>
      </c>
      <c r="D55" s="57">
        <v>2001</v>
      </c>
      <c r="E55" s="57">
        <v>2002</v>
      </c>
      <c r="F55" s="57">
        <v>2003</v>
      </c>
      <c r="G55" s="57">
        <v>2004</v>
      </c>
      <c r="H55" s="57">
        <v>2005</v>
      </c>
      <c r="I55" s="57">
        <v>2006</v>
      </c>
      <c r="J55" s="57">
        <v>2007</v>
      </c>
      <c r="K55" s="57">
        <v>2008</v>
      </c>
      <c r="L55" s="57">
        <v>2009</v>
      </c>
      <c r="M55" s="482">
        <v>2010</v>
      </c>
      <c r="N55" s="482">
        <v>2011</v>
      </c>
      <c r="O55" s="482">
        <v>2012</v>
      </c>
      <c r="P55" s="482">
        <v>2013</v>
      </c>
      <c r="Q55" s="483">
        <v>2014</v>
      </c>
      <c r="R55" s="484">
        <v>2015</v>
      </c>
      <c r="S55" s="485">
        <v>2016</v>
      </c>
      <c r="T55" s="485">
        <v>2017</v>
      </c>
      <c r="U55" s="486" t="s">
        <v>205</v>
      </c>
    </row>
    <row r="56" spans="1:22" x14ac:dyDescent="0.2">
      <c r="A56" s="392" t="s">
        <v>45</v>
      </c>
      <c r="B56" s="397">
        <f>B40*100000/B48</f>
        <v>2.1720715045939314</v>
      </c>
      <c r="C56" s="397">
        <f t="shared" ref="C56:T56" si="9">C40*100000/C48</f>
        <v>2.0791641760012474</v>
      </c>
      <c r="D56" s="397">
        <f t="shared" si="9"/>
        <v>0.25061840090423121</v>
      </c>
      <c r="E56" s="397">
        <f t="shared" si="9"/>
        <v>1.9534683831142192</v>
      </c>
      <c r="F56" s="397">
        <f t="shared" si="9"/>
        <v>1.1650557828708838</v>
      </c>
      <c r="G56" s="397">
        <f t="shared" si="9"/>
        <v>3.6136469376600733</v>
      </c>
      <c r="H56" s="397">
        <f t="shared" si="9"/>
        <v>2.4102774229313795</v>
      </c>
      <c r="I56" s="397">
        <f t="shared" si="9"/>
        <v>3.1779189715406764</v>
      </c>
      <c r="J56" s="397">
        <f t="shared" si="9"/>
        <v>1.865292705876501</v>
      </c>
      <c r="K56" s="397">
        <f t="shared" si="9"/>
        <v>2.186296294824043</v>
      </c>
      <c r="L56" s="397">
        <f t="shared" si="9"/>
        <v>1.7876225017975538</v>
      </c>
      <c r="M56" s="397">
        <f t="shared" si="9"/>
        <v>0.83363205148511554</v>
      </c>
      <c r="N56" s="397">
        <f t="shared" si="9"/>
        <v>1.0532457875434726</v>
      </c>
      <c r="O56" s="397">
        <f t="shared" si="9"/>
        <v>1.2987828240300798</v>
      </c>
      <c r="P56" s="397">
        <f t="shared" si="9"/>
        <v>0.92290086198940513</v>
      </c>
      <c r="Q56" s="398">
        <f t="shared" si="9"/>
        <v>1.1892840747726683</v>
      </c>
      <c r="R56" s="397">
        <f t="shared" si="9"/>
        <v>0.71766557740980141</v>
      </c>
      <c r="S56" s="397">
        <f t="shared" si="9"/>
        <v>0.73159133308134072</v>
      </c>
      <c r="T56" s="397">
        <f t="shared" si="9"/>
        <v>0</v>
      </c>
      <c r="U56" s="397">
        <f t="shared" ref="U56:U61" si="10">U40*100000/U48</f>
        <v>1.5697168781950028</v>
      </c>
    </row>
    <row r="57" spans="1:22" x14ac:dyDescent="0.2">
      <c r="A57" s="392" t="s">
        <v>46</v>
      </c>
      <c r="B57" s="397">
        <f t="shared" ref="B57:T57" si="11">B41*100000/B49</f>
        <v>0.68254680052774519</v>
      </c>
      <c r="C57" s="397">
        <f t="shared" si="11"/>
        <v>0.74658522100619329</v>
      </c>
      <c r="D57" s="397">
        <f t="shared" si="11"/>
        <v>0.86607888779481657</v>
      </c>
      <c r="E57" s="397">
        <f t="shared" si="11"/>
        <v>0.57521880684280291</v>
      </c>
      <c r="F57" s="397">
        <f t="shared" si="11"/>
        <v>0.79503847068846045</v>
      </c>
      <c r="G57" s="397">
        <f t="shared" si="11"/>
        <v>0.5893644470612226</v>
      </c>
      <c r="H57" s="397">
        <f t="shared" si="11"/>
        <v>0.85371676978616673</v>
      </c>
      <c r="I57" s="397">
        <f t="shared" si="11"/>
        <v>0.881424205230812</v>
      </c>
      <c r="J57" s="397">
        <f t="shared" si="11"/>
        <v>1.0638145090469446</v>
      </c>
      <c r="K57" s="397">
        <f t="shared" si="11"/>
        <v>0.72323463591335235</v>
      </c>
      <c r="L57" s="397">
        <f t="shared" si="11"/>
        <v>1.11097364215034</v>
      </c>
      <c r="M57" s="397">
        <f t="shared" si="11"/>
        <v>0.34846796061117297</v>
      </c>
      <c r="N57" s="397">
        <f t="shared" si="11"/>
        <v>0.24898178897399087</v>
      </c>
      <c r="O57" s="397">
        <f t="shared" si="11"/>
        <v>0.30217992598606347</v>
      </c>
      <c r="P57" s="397">
        <f t="shared" si="11"/>
        <v>0.36228227482215825</v>
      </c>
      <c r="Q57" s="398">
        <f t="shared" si="11"/>
        <v>5.3707596509865549E-2</v>
      </c>
      <c r="R57" s="397">
        <f t="shared" si="11"/>
        <v>0.22153288572613772</v>
      </c>
      <c r="S57" s="397">
        <f t="shared" si="11"/>
        <v>0.17040419875945742</v>
      </c>
      <c r="T57" s="397">
        <f t="shared" si="11"/>
        <v>0.17386688056156685</v>
      </c>
      <c r="U57" s="397">
        <f t="shared" si="10"/>
        <v>0.55929505622528097</v>
      </c>
    </row>
    <row r="58" spans="1:22" x14ac:dyDescent="0.2">
      <c r="A58" s="392" t="s">
        <v>47</v>
      </c>
      <c r="B58" s="397">
        <f t="shared" ref="B58:T58" si="12">B42*100000/B50</f>
        <v>0.50252872454189479</v>
      </c>
      <c r="C58" s="397">
        <f t="shared" si="12"/>
        <v>0.307064950378304</v>
      </c>
      <c r="D58" s="397">
        <f t="shared" si="12"/>
        <v>0.1563145611703167</v>
      </c>
      <c r="E58" s="397">
        <f t="shared" si="12"/>
        <v>0.41822236674128449</v>
      </c>
      <c r="F58" s="397">
        <f t="shared" si="12"/>
        <v>0.10366760434014792</v>
      </c>
      <c r="G58" s="397">
        <f t="shared" si="12"/>
        <v>0.15322711629631672</v>
      </c>
      <c r="H58" s="397">
        <f t="shared" si="12"/>
        <v>0.14940678037850713</v>
      </c>
      <c r="I58" s="397">
        <f t="shared" si="12"/>
        <v>0.14461845794302419</v>
      </c>
      <c r="J58" s="397">
        <f t="shared" si="12"/>
        <v>9.3152933362583359E-2</v>
      </c>
      <c r="K58" s="397">
        <f t="shared" si="12"/>
        <v>0.13514438826442171</v>
      </c>
      <c r="L58" s="397">
        <f t="shared" si="12"/>
        <v>0.17531264819397294</v>
      </c>
      <c r="M58" s="397">
        <f t="shared" si="12"/>
        <v>0</v>
      </c>
      <c r="N58" s="397">
        <f t="shared" si="12"/>
        <v>4.2152278478184722E-2</v>
      </c>
      <c r="O58" s="397">
        <f t="shared" si="12"/>
        <v>4.1328376683356441E-2</v>
      </c>
      <c r="P58" s="397">
        <f t="shared" si="12"/>
        <v>8.133973043199938E-2</v>
      </c>
      <c r="Q58" s="398">
        <f t="shared" si="12"/>
        <v>4.0313250078409274E-2</v>
      </c>
      <c r="R58" s="397">
        <f t="shared" si="12"/>
        <v>0</v>
      </c>
      <c r="S58" s="397">
        <f t="shared" si="12"/>
        <v>4.0554180994120857E-2</v>
      </c>
      <c r="T58" s="397">
        <f t="shared" si="12"/>
        <v>0</v>
      </c>
      <c r="U58" s="397">
        <f t="shared" si="10"/>
        <v>0.126683922132317</v>
      </c>
    </row>
    <row r="59" spans="1:22" x14ac:dyDescent="0.2">
      <c r="A59" s="392" t="s">
        <v>10</v>
      </c>
      <c r="B59" s="397">
        <f t="shared" ref="B59:T59" si="13">B43*100000/B51</f>
        <v>0.18145790539510645</v>
      </c>
      <c r="C59" s="397">
        <f t="shared" si="13"/>
        <v>0.18579573059990653</v>
      </c>
      <c r="D59" s="397">
        <f t="shared" si="13"/>
        <v>9.4602591070366823E-2</v>
      </c>
      <c r="E59" s="397">
        <f t="shared" si="13"/>
        <v>0.14228778843513312</v>
      </c>
      <c r="F59" s="397">
        <f t="shared" si="13"/>
        <v>0.33069079890645275</v>
      </c>
      <c r="G59" s="397">
        <f t="shared" si="13"/>
        <v>9.4975375259579567E-2</v>
      </c>
      <c r="H59" s="397">
        <f t="shared" si="13"/>
        <v>4.782963466768448E-2</v>
      </c>
      <c r="I59" s="397">
        <f t="shared" si="13"/>
        <v>0.14401626807764206</v>
      </c>
      <c r="J59" s="397">
        <f t="shared" si="13"/>
        <v>4.792478492554645E-2</v>
      </c>
      <c r="K59" s="397">
        <f t="shared" si="13"/>
        <v>9.5279746098532597E-2</v>
      </c>
      <c r="L59" s="397">
        <f t="shared" si="13"/>
        <v>0</v>
      </c>
      <c r="M59" s="397">
        <f t="shared" si="13"/>
        <v>0</v>
      </c>
      <c r="N59" s="397">
        <f t="shared" si="13"/>
        <v>0</v>
      </c>
      <c r="O59" s="397">
        <f t="shared" si="13"/>
        <v>0</v>
      </c>
      <c r="P59" s="397">
        <f t="shared" si="13"/>
        <v>4.4520485433564974E-2</v>
      </c>
      <c r="Q59" s="398">
        <f t="shared" si="13"/>
        <v>0</v>
      </c>
      <c r="R59" s="397">
        <f t="shared" si="13"/>
        <v>0</v>
      </c>
      <c r="S59" s="397">
        <f t="shared" si="13"/>
        <v>0</v>
      </c>
      <c r="T59" s="397">
        <f t="shared" si="13"/>
        <v>0</v>
      </c>
      <c r="U59" s="397">
        <f t="shared" si="10"/>
        <v>7.2332985186638638E-2</v>
      </c>
    </row>
    <row r="60" spans="1:22" x14ac:dyDescent="0.2">
      <c r="A60" s="392" t="s">
        <v>70</v>
      </c>
      <c r="B60" s="397">
        <f t="shared" ref="B60:T60" si="14">B44*100000/B52</f>
        <v>0.12812310627133194</v>
      </c>
      <c r="C60" s="397">
        <f t="shared" si="14"/>
        <v>0.10118711860226012</v>
      </c>
      <c r="D60" s="397">
        <f t="shared" si="14"/>
        <v>5.7417305300214418E-2</v>
      </c>
      <c r="E60" s="397">
        <f t="shared" si="14"/>
        <v>0.12137257592856654</v>
      </c>
      <c r="F60" s="397">
        <f t="shared" si="14"/>
        <v>6.9279144405891988E-2</v>
      </c>
      <c r="G60" s="397">
        <f t="shared" si="14"/>
        <v>8.457011903626184E-2</v>
      </c>
      <c r="H60" s="397">
        <f t="shared" si="14"/>
        <v>0.10709352145238521</v>
      </c>
      <c r="I60" s="397">
        <f t="shared" si="14"/>
        <v>8.4397653681929405E-2</v>
      </c>
      <c r="J60" s="397">
        <f t="shared" si="14"/>
        <v>9.0580003170300114E-2</v>
      </c>
      <c r="K60" s="397">
        <f t="shared" si="14"/>
        <v>9.4326712243974362E-2</v>
      </c>
      <c r="L60" s="397">
        <f t="shared" si="14"/>
        <v>6.0784090453210232E-2</v>
      </c>
      <c r="M60" s="397">
        <f t="shared" si="14"/>
        <v>3.2829761825633762E-2</v>
      </c>
      <c r="N60" s="397">
        <f t="shared" si="14"/>
        <v>5.7939981736310105E-2</v>
      </c>
      <c r="O60" s="397">
        <f t="shared" si="14"/>
        <v>2.0159053419551255E-2</v>
      </c>
      <c r="P60" s="397">
        <f t="shared" si="14"/>
        <v>2.7832148864549534E-2</v>
      </c>
      <c r="Q60" s="398">
        <f t="shared" si="14"/>
        <v>2.7914980612411534E-2</v>
      </c>
      <c r="R60" s="397">
        <f t="shared" si="14"/>
        <v>4.3167123065887526E-2</v>
      </c>
      <c r="S60" s="397">
        <f t="shared" si="14"/>
        <v>3.0422343507655138E-2</v>
      </c>
      <c r="T60" s="397">
        <f t="shared" si="14"/>
        <v>1.2640842049973445E-2</v>
      </c>
      <c r="U60" s="397">
        <f t="shared" si="10"/>
        <v>6.4647044622967983E-2</v>
      </c>
    </row>
    <row r="61" spans="1:22" x14ac:dyDescent="0.2">
      <c r="A61" s="393" t="s">
        <v>23</v>
      </c>
      <c r="B61" s="399">
        <f t="shared" ref="B61:T61" si="15">B45*100000/B53</f>
        <v>0.18826006284715402</v>
      </c>
      <c r="C61" s="399">
        <f t="shared" si="15"/>
        <v>0.15781266128022464</v>
      </c>
      <c r="D61" s="399">
        <f t="shared" si="15"/>
        <v>9.5667843601914923E-2</v>
      </c>
      <c r="E61" s="399">
        <f t="shared" si="15"/>
        <v>0.17140023831392573</v>
      </c>
      <c r="F61" s="399">
        <f t="shared" si="15"/>
        <v>0.12323377268938157</v>
      </c>
      <c r="G61" s="399">
        <f t="shared" si="15"/>
        <v>0.14465982763221563</v>
      </c>
      <c r="H61" s="399">
        <f t="shared" si="15"/>
        <v>0.16032016761977388</v>
      </c>
      <c r="I61" s="399">
        <f t="shared" si="15"/>
        <v>0.15554371669997819</v>
      </c>
      <c r="J61" s="399">
        <f t="shared" si="15"/>
        <v>0.14811209034572237</v>
      </c>
      <c r="K61" s="399">
        <f t="shared" si="15"/>
        <v>0.14570545142810915</v>
      </c>
      <c r="L61" s="399">
        <f t="shared" si="15"/>
        <v>0.12724416654510176</v>
      </c>
      <c r="M61" s="399">
        <f t="shared" si="15"/>
        <v>5.154364740760474E-2</v>
      </c>
      <c r="N61" s="399">
        <f t="shared" si="15"/>
        <v>7.2748664725004811E-2</v>
      </c>
      <c r="O61" s="399">
        <f t="shared" si="15"/>
        <v>4.4904025023601878E-2</v>
      </c>
      <c r="P61" s="399">
        <f t="shared" si="15"/>
        <v>5.3655862586563269E-2</v>
      </c>
      <c r="Q61" s="400">
        <f t="shared" si="15"/>
        <v>3.8747067923265655E-2</v>
      </c>
      <c r="R61" s="399">
        <f t="shared" si="15"/>
        <v>5.1712807922298751E-2</v>
      </c>
      <c r="S61" s="399">
        <f t="shared" si="15"/>
        <v>4.0904301974330093E-2</v>
      </c>
      <c r="T61" s="399">
        <f t="shared" si="15"/>
        <v>1.7191714521953002E-2</v>
      </c>
      <c r="U61" s="399">
        <f t="shared" si="10"/>
        <v>0.10268389759659369</v>
      </c>
    </row>
    <row r="62" spans="1:22" x14ac:dyDescent="0.2">
      <c r="A62" s="393"/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5"/>
      <c r="R62" s="394"/>
      <c r="S62" s="394"/>
      <c r="T62" s="394"/>
    </row>
    <row r="67" spans="1:20" x14ac:dyDescent="0.2">
      <c r="A67" s="401" t="s">
        <v>74</v>
      </c>
      <c r="B67" s="56">
        <v>1999</v>
      </c>
      <c r="C67" s="56">
        <v>2000</v>
      </c>
      <c r="D67" s="56">
        <v>2001</v>
      </c>
      <c r="E67" s="56">
        <v>2002</v>
      </c>
      <c r="F67" s="56">
        <v>2003</v>
      </c>
      <c r="G67" s="56">
        <v>2004</v>
      </c>
      <c r="H67" s="56">
        <v>2005</v>
      </c>
      <c r="I67" s="56">
        <v>2006</v>
      </c>
      <c r="J67" s="56">
        <v>2007</v>
      </c>
      <c r="K67" s="56">
        <v>2008</v>
      </c>
      <c r="L67" s="56">
        <v>2009</v>
      </c>
      <c r="M67" s="56">
        <v>2010</v>
      </c>
      <c r="N67" s="56">
        <v>2011</v>
      </c>
      <c r="O67" s="56">
        <v>2012</v>
      </c>
      <c r="P67" s="56">
        <v>2013</v>
      </c>
      <c r="Q67" s="348">
        <v>2014</v>
      </c>
      <c r="R67" s="56">
        <v>2015</v>
      </c>
      <c r="S67" s="56">
        <v>2016</v>
      </c>
      <c r="T67" s="56">
        <v>2017</v>
      </c>
    </row>
    <row r="68" spans="1:20" x14ac:dyDescent="0.2">
      <c r="A68" s="401" t="s">
        <v>45</v>
      </c>
      <c r="B68" s="402">
        <f t="shared" ref="B68:B73" si="16">B40/B6</f>
        <v>8.6021505376344093E-2</v>
      </c>
      <c r="C68" s="402">
        <f t="shared" ref="C68:T73" si="17">C40/C6</f>
        <v>9.4117647058823528E-2</v>
      </c>
      <c r="D68" s="402">
        <f t="shared" si="17"/>
        <v>1.3333333333333334E-2</v>
      </c>
      <c r="E68" s="402">
        <f t="shared" si="17"/>
        <v>8.3333333333333329E-2</v>
      </c>
      <c r="F68" s="402">
        <f t="shared" si="17"/>
        <v>5.0505050505050504E-2</v>
      </c>
      <c r="G68" s="402">
        <f t="shared" si="17"/>
        <v>0.13675213675213677</v>
      </c>
      <c r="H68" s="402">
        <f t="shared" si="17"/>
        <v>0.10280373831775701</v>
      </c>
      <c r="I68" s="402">
        <f t="shared" si="17"/>
        <v>0.14150943396226415</v>
      </c>
      <c r="J68" s="402">
        <f t="shared" si="17"/>
        <v>8.3333333333333329E-2</v>
      </c>
      <c r="K68" s="402">
        <f t="shared" si="17"/>
        <v>9.5652173913043481E-2</v>
      </c>
      <c r="L68" s="402">
        <f t="shared" si="17"/>
        <v>9.375E-2</v>
      </c>
      <c r="M68" s="402">
        <f t="shared" si="17"/>
        <v>6.3492063492063489E-2</v>
      </c>
      <c r="N68" s="402">
        <f t="shared" si="17"/>
        <v>7.3529411764705885E-2</v>
      </c>
      <c r="O68" s="402">
        <f t="shared" si="17"/>
        <v>0.11538461538461539</v>
      </c>
      <c r="P68" s="402">
        <f t="shared" si="17"/>
        <v>8.5106382978723402E-2</v>
      </c>
      <c r="Q68" s="403">
        <f t="shared" si="17"/>
        <v>0.11363636363636363</v>
      </c>
      <c r="R68" s="402">
        <f t="shared" si="17"/>
        <v>8.1081081081081086E-2</v>
      </c>
      <c r="S68" s="402">
        <f t="shared" si="17"/>
        <v>0.10344827586206896</v>
      </c>
      <c r="T68" s="402">
        <f t="shared" si="17"/>
        <v>0</v>
      </c>
    </row>
    <row r="69" spans="1:20" x14ac:dyDescent="0.2">
      <c r="A69" s="401" t="s">
        <v>46</v>
      </c>
      <c r="B69" s="402">
        <f t="shared" si="16"/>
        <v>6.097560975609756E-2</v>
      </c>
      <c r="C69" s="402">
        <f t="shared" ref="C69:Q69" si="18">C41/C7</f>
        <v>7.0967741935483872E-2</v>
      </c>
      <c r="D69" s="402">
        <f t="shared" si="18"/>
        <v>0.1015625</v>
      </c>
      <c r="E69" s="402">
        <f t="shared" si="18"/>
        <v>7.5630252100840331E-2</v>
      </c>
      <c r="F69" s="402">
        <f t="shared" si="18"/>
        <v>0.10483870967741936</v>
      </c>
      <c r="G69" s="402">
        <f t="shared" si="18"/>
        <v>7.6923076923076927E-2</v>
      </c>
      <c r="H69" s="402">
        <f t="shared" si="18"/>
        <v>9.8684210526315791E-2</v>
      </c>
      <c r="I69" s="402">
        <f t="shared" si="18"/>
        <v>0.11428571428571428</v>
      </c>
      <c r="J69" s="402">
        <f t="shared" si="18"/>
        <v>0.13333333333333333</v>
      </c>
      <c r="K69" s="402">
        <f t="shared" si="18"/>
        <v>0.11864406779661017</v>
      </c>
      <c r="L69" s="402">
        <f t="shared" si="18"/>
        <v>0.17886178861788618</v>
      </c>
      <c r="M69" s="402">
        <f t="shared" si="18"/>
        <v>7.8651685393258425E-2</v>
      </c>
      <c r="N69" s="402">
        <f t="shared" si="18"/>
        <v>5.6818181818181816E-2</v>
      </c>
      <c r="O69" s="402">
        <f t="shared" si="18"/>
        <v>0.10714285714285714</v>
      </c>
      <c r="P69" s="402">
        <f t="shared" si="18"/>
        <v>0.12962962962962962</v>
      </c>
      <c r="Q69" s="403">
        <f t="shared" si="18"/>
        <v>3.2258064516129031E-2</v>
      </c>
      <c r="R69" s="402">
        <f t="shared" si="17"/>
        <v>9.3023255813953487E-2</v>
      </c>
      <c r="S69" s="402">
        <f t="shared" si="17"/>
        <v>7.3170731707317069E-2</v>
      </c>
      <c r="T69" s="402">
        <f t="shared" si="17"/>
        <v>8.8235294117647065E-2</v>
      </c>
    </row>
    <row r="70" spans="1:20" x14ac:dyDescent="0.2">
      <c r="A70" s="401" t="s">
        <v>47</v>
      </c>
      <c r="B70" s="402">
        <f t="shared" si="16"/>
        <v>0.12987012987012986</v>
      </c>
      <c r="C70" s="402">
        <f t="shared" si="17"/>
        <v>7.0588235294117646E-2</v>
      </c>
      <c r="D70" s="402">
        <f t="shared" si="17"/>
        <v>0.05</v>
      </c>
      <c r="E70" s="402">
        <f t="shared" si="17"/>
        <v>0.14285714285714285</v>
      </c>
      <c r="F70" s="402">
        <f t="shared" si="17"/>
        <v>3.0769230769230771E-2</v>
      </c>
      <c r="G70" s="402">
        <f t="shared" si="17"/>
        <v>6.25E-2</v>
      </c>
      <c r="H70" s="402">
        <f t="shared" si="17"/>
        <v>7.8947368421052627E-2</v>
      </c>
      <c r="I70" s="402">
        <f t="shared" si="17"/>
        <v>6.5217391304347824E-2</v>
      </c>
      <c r="J70" s="402">
        <f t="shared" si="17"/>
        <v>4.2553191489361701E-2</v>
      </c>
      <c r="K70" s="402">
        <f t="shared" si="17"/>
        <v>7.3170731707317069E-2</v>
      </c>
      <c r="L70" s="402">
        <f t="shared" si="17"/>
        <v>9.5238095238095233E-2</v>
      </c>
      <c r="M70" s="402">
        <f t="shared" si="17"/>
        <v>0</v>
      </c>
      <c r="N70" s="402">
        <f t="shared" si="17"/>
        <v>2.564102564102564E-2</v>
      </c>
      <c r="O70" s="402">
        <f t="shared" si="17"/>
        <v>6.25E-2</v>
      </c>
      <c r="P70" s="402">
        <f t="shared" si="17"/>
        <v>0.11764705882352941</v>
      </c>
      <c r="Q70" s="403">
        <f t="shared" si="17"/>
        <v>8.3333333333333329E-2</v>
      </c>
      <c r="R70" s="402">
        <f t="shared" si="17"/>
        <v>0</v>
      </c>
      <c r="S70" s="402">
        <f t="shared" si="17"/>
        <v>7.1428571428571425E-2</v>
      </c>
      <c r="T70" s="402">
        <f t="shared" si="17"/>
        <v>0</v>
      </c>
    </row>
    <row r="71" spans="1:20" x14ac:dyDescent="0.2">
      <c r="A71" s="401" t="s">
        <v>10</v>
      </c>
      <c r="B71" s="402">
        <f t="shared" si="16"/>
        <v>0.11428571428571428</v>
      </c>
      <c r="C71" s="402">
        <f t="shared" si="17"/>
        <v>8.3333333333333329E-2</v>
      </c>
      <c r="D71" s="402">
        <f t="shared" si="17"/>
        <v>8.3333333333333329E-2</v>
      </c>
      <c r="E71" s="402">
        <f t="shared" si="17"/>
        <v>8.5714285714285715E-2</v>
      </c>
      <c r="F71" s="402">
        <f t="shared" si="17"/>
        <v>0.14893617021276595</v>
      </c>
      <c r="G71" s="402">
        <f t="shared" si="17"/>
        <v>0.10526315789473684</v>
      </c>
      <c r="H71" s="402">
        <f t="shared" si="17"/>
        <v>4.7619047619047616E-2</v>
      </c>
      <c r="I71" s="402">
        <f t="shared" si="17"/>
        <v>0.17647058823529413</v>
      </c>
      <c r="J71" s="402">
        <f t="shared" si="17"/>
        <v>4.5454545454545456E-2</v>
      </c>
      <c r="K71" s="402">
        <f t="shared" si="17"/>
        <v>0.11764705882352941</v>
      </c>
      <c r="L71" s="402">
        <f t="shared" si="17"/>
        <v>0</v>
      </c>
      <c r="M71" s="402">
        <f t="shared" si="17"/>
        <v>0</v>
      </c>
      <c r="N71" s="402">
        <f t="shared" si="17"/>
        <v>0</v>
      </c>
      <c r="O71" s="402">
        <f t="shared" si="17"/>
        <v>0</v>
      </c>
      <c r="P71" s="402">
        <f t="shared" si="17"/>
        <v>0.16666666666666666</v>
      </c>
      <c r="Q71" s="403">
        <f t="shared" si="17"/>
        <v>0</v>
      </c>
      <c r="R71" s="402">
        <f t="shared" si="17"/>
        <v>0</v>
      </c>
      <c r="S71" s="402">
        <f t="shared" si="17"/>
        <v>0</v>
      </c>
      <c r="T71" s="402">
        <f t="shared" si="17"/>
        <v>0</v>
      </c>
    </row>
    <row r="72" spans="1:20" x14ac:dyDescent="0.2">
      <c r="A72" s="401" t="s">
        <v>70</v>
      </c>
      <c r="B72" s="402">
        <f t="shared" si="16"/>
        <v>0.23655913978494625</v>
      </c>
      <c r="C72" s="402">
        <f t="shared" si="17"/>
        <v>0.19774011299435029</v>
      </c>
      <c r="D72" s="402">
        <f t="shared" si="17"/>
        <v>0.12048192771084337</v>
      </c>
      <c r="E72" s="402">
        <f t="shared" si="17"/>
        <v>0.2</v>
      </c>
      <c r="F72" s="402">
        <f t="shared" si="17"/>
        <v>0.125</v>
      </c>
      <c r="G72" s="402">
        <f t="shared" si="17"/>
        <v>0.17714285714285713</v>
      </c>
      <c r="H72" s="402">
        <f t="shared" si="17"/>
        <v>0.21978021978021978</v>
      </c>
      <c r="I72" s="402">
        <f t="shared" si="17"/>
        <v>0.1797752808988764</v>
      </c>
      <c r="J72" s="402">
        <f t="shared" si="17"/>
        <v>0.17857142857142858</v>
      </c>
      <c r="K72" s="402">
        <f t="shared" si="17"/>
        <v>0.23417721518987342</v>
      </c>
      <c r="L72" s="402">
        <f t="shared" si="17"/>
        <v>0.17142857142857143</v>
      </c>
      <c r="M72" s="402">
        <f t="shared" si="17"/>
        <v>0.12149532710280374</v>
      </c>
      <c r="N72" s="402">
        <f t="shared" si="17"/>
        <v>0.2072072072072072</v>
      </c>
      <c r="O72" s="402">
        <f t="shared" si="17"/>
        <v>0.10256410256410256</v>
      </c>
      <c r="P72" s="402">
        <f t="shared" si="17"/>
        <v>0.15492957746478872</v>
      </c>
      <c r="Q72" s="403">
        <f t="shared" si="17"/>
        <v>0.21153846153846154</v>
      </c>
      <c r="R72" s="402">
        <f t="shared" si="17"/>
        <v>0.22077922077922077</v>
      </c>
      <c r="S72" s="402">
        <f t="shared" si="17"/>
        <v>0.22641509433962265</v>
      </c>
      <c r="T72" s="402">
        <f t="shared" si="17"/>
        <v>6.7567567567567571E-2</v>
      </c>
    </row>
    <row r="73" spans="1:20" x14ac:dyDescent="0.2">
      <c r="A73" s="404" t="s">
        <v>23</v>
      </c>
      <c r="B73" s="405">
        <f t="shared" si="16"/>
        <v>0.13693693693693693</v>
      </c>
      <c r="C73" s="405">
        <f t="shared" si="17"/>
        <v>0.11636363636363636</v>
      </c>
      <c r="D73" s="405">
        <f t="shared" si="17"/>
        <v>8.6092715231788075E-2</v>
      </c>
      <c r="E73" s="405">
        <f t="shared" si="17"/>
        <v>0.1362763915547025</v>
      </c>
      <c r="F73" s="405">
        <f t="shared" si="17"/>
        <v>9.719626168224299E-2</v>
      </c>
      <c r="G73" s="405">
        <f t="shared" si="17"/>
        <v>0.12678936605316973</v>
      </c>
      <c r="H73" s="405">
        <f t="shared" si="17"/>
        <v>0.14000000000000001</v>
      </c>
      <c r="I73" s="405">
        <f t="shared" si="17"/>
        <v>0.14168377823408623</v>
      </c>
      <c r="J73" s="405">
        <f t="shared" si="17"/>
        <v>0.12810707456978968</v>
      </c>
      <c r="K73" s="405">
        <f t="shared" si="17"/>
        <v>0.1492204899777283</v>
      </c>
      <c r="L73" s="405">
        <f t="shared" si="17"/>
        <v>0.13849765258215962</v>
      </c>
      <c r="M73" s="405">
        <f t="shared" si="17"/>
        <v>8.0536912751677847E-2</v>
      </c>
      <c r="N73" s="405">
        <f t="shared" si="17"/>
        <v>0.10725552050473186</v>
      </c>
      <c r="O73" s="405">
        <f t="shared" si="17"/>
        <v>9.8130841121495324E-2</v>
      </c>
      <c r="P73" s="405">
        <f t="shared" si="17"/>
        <v>0.12820512820512819</v>
      </c>
      <c r="Q73" s="406">
        <f t="shared" si="17"/>
        <v>0.12587412587412589</v>
      </c>
      <c r="R73" s="405">
        <f t="shared" si="17"/>
        <v>0.13259668508287292</v>
      </c>
      <c r="S73" s="405">
        <f t="shared" si="17"/>
        <v>0.13194444444444445</v>
      </c>
      <c r="T73" s="405">
        <f t="shared" si="17"/>
        <v>5.5944055944055944E-2</v>
      </c>
    </row>
    <row r="78" spans="1:20" ht="15" hidden="1" x14ac:dyDescent="0.2">
      <c r="A78" s="31" t="s">
        <v>63</v>
      </c>
      <c r="B78" s="1"/>
    </row>
    <row r="79" spans="1:20" ht="15" hidden="1" x14ac:dyDescent="0.2">
      <c r="A79" s="19" t="s">
        <v>0</v>
      </c>
      <c r="B79" s="12" t="s">
        <v>1</v>
      </c>
    </row>
    <row r="80" spans="1:20" ht="15" hidden="1" x14ac:dyDescent="0.2">
      <c r="A80" s="20" t="s">
        <v>45</v>
      </c>
      <c r="B80" s="30">
        <v>93</v>
      </c>
    </row>
    <row r="81" spans="1:2" ht="15" hidden="1" x14ac:dyDescent="0.2">
      <c r="A81" s="20" t="s">
        <v>46</v>
      </c>
      <c r="B81" s="30">
        <v>164</v>
      </c>
    </row>
    <row r="82" spans="1:2" ht="15" hidden="1" x14ac:dyDescent="0.2">
      <c r="A82" s="20" t="s">
        <v>47</v>
      </c>
      <c r="B82" s="30">
        <v>77</v>
      </c>
    </row>
    <row r="83" spans="1:2" ht="15" hidden="1" x14ac:dyDescent="0.2">
      <c r="A83" s="20" t="s">
        <v>10</v>
      </c>
      <c r="B83" s="30">
        <v>35</v>
      </c>
    </row>
    <row r="84" spans="1:2" ht="15" hidden="1" x14ac:dyDescent="0.2">
      <c r="A84" s="20" t="s">
        <v>11</v>
      </c>
      <c r="B84" s="30">
        <v>63</v>
      </c>
    </row>
    <row r="85" spans="1:2" ht="15" hidden="1" x14ac:dyDescent="0.2">
      <c r="A85" s="20" t="s">
        <v>12</v>
      </c>
      <c r="B85" s="30">
        <v>19</v>
      </c>
    </row>
    <row r="86" spans="1:2" ht="15" hidden="1" x14ac:dyDescent="0.2">
      <c r="A86" s="20" t="s">
        <v>13</v>
      </c>
      <c r="B86" s="30">
        <v>8</v>
      </c>
    </row>
    <row r="87" spans="1:2" ht="15" hidden="1" x14ac:dyDescent="0.2">
      <c r="A87" s="20" t="s">
        <v>14</v>
      </c>
      <c r="B87" s="30">
        <v>8</v>
      </c>
    </row>
    <row r="88" spans="1:2" ht="15" hidden="1" x14ac:dyDescent="0.2">
      <c r="A88" s="20" t="s">
        <v>15</v>
      </c>
      <c r="B88" s="30">
        <v>3</v>
      </c>
    </row>
    <row r="89" spans="1:2" ht="15" hidden="1" x14ac:dyDescent="0.2">
      <c r="A89" s="20" t="s">
        <v>16</v>
      </c>
      <c r="B89" s="30">
        <v>7</v>
      </c>
    </row>
    <row r="90" spans="1:2" ht="15" hidden="1" x14ac:dyDescent="0.2">
      <c r="A90" s="20" t="s">
        <v>17</v>
      </c>
      <c r="B90" s="30">
        <v>12</v>
      </c>
    </row>
    <row r="91" spans="1:2" ht="15" hidden="1" x14ac:dyDescent="0.2">
      <c r="A91" s="20" t="s">
        <v>18</v>
      </c>
      <c r="B91" s="30">
        <v>9</v>
      </c>
    </row>
    <row r="92" spans="1:2" ht="15" hidden="1" x14ac:dyDescent="0.2">
      <c r="A92" s="20" t="s">
        <v>19</v>
      </c>
      <c r="B92" s="30">
        <v>11</v>
      </c>
    </row>
    <row r="93" spans="1:2" ht="15" hidden="1" x14ac:dyDescent="0.2">
      <c r="A93" s="20" t="s">
        <v>20</v>
      </c>
      <c r="B93" s="30">
        <v>8</v>
      </c>
    </row>
    <row r="94" spans="1:2" ht="15" hidden="1" x14ac:dyDescent="0.2">
      <c r="A94" s="20" t="s">
        <v>21</v>
      </c>
      <c r="B94" s="30">
        <v>12</v>
      </c>
    </row>
    <row r="95" spans="1:2" ht="15" hidden="1" x14ac:dyDescent="0.2">
      <c r="A95" s="20" t="s">
        <v>22</v>
      </c>
      <c r="B95" s="30">
        <v>13</v>
      </c>
    </row>
    <row r="96" spans="1:2" ht="15" hidden="1" x14ac:dyDescent="0.2">
      <c r="A96" s="20" t="s">
        <v>48</v>
      </c>
      <c r="B96" s="30">
        <v>7</v>
      </c>
    </row>
    <row r="97" spans="1:2" ht="15" hidden="1" x14ac:dyDescent="0.2">
      <c r="A97" s="455" t="s">
        <v>49</v>
      </c>
      <c r="B97" s="30">
        <v>3</v>
      </c>
    </row>
    <row r="98" spans="1:2" ht="15" hidden="1" x14ac:dyDescent="0.2">
      <c r="A98" s="20" t="s">
        <v>50</v>
      </c>
      <c r="B98" s="30">
        <v>3</v>
      </c>
    </row>
    <row r="99" spans="1:2" ht="15" hidden="1" x14ac:dyDescent="0.2">
      <c r="A99" s="19" t="s">
        <v>23</v>
      </c>
      <c r="B99" s="32">
        <v>555</v>
      </c>
    </row>
    <row r="100" spans="1:2" ht="15" hidden="1" x14ac:dyDescent="0.2">
      <c r="A100" s="21" t="s">
        <v>24</v>
      </c>
      <c r="B100" s="7"/>
    </row>
    <row r="101" spans="1:2" ht="15" hidden="1" x14ac:dyDescent="0.2">
      <c r="A101" s="20"/>
      <c r="B101" s="1"/>
    </row>
    <row r="102" spans="1:2" ht="15" hidden="1" x14ac:dyDescent="0.2">
      <c r="A102" s="31" t="s">
        <v>63</v>
      </c>
      <c r="B102" s="1"/>
    </row>
    <row r="103" spans="1:2" ht="15" hidden="1" x14ac:dyDescent="0.2">
      <c r="A103" s="19" t="s">
        <v>25</v>
      </c>
      <c r="B103" s="12" t="s">
        <v>1</v>
      </c>
    </row>
    <row r="104" spans="1:2" ht="15" hidden="1" x14ac:dyDescent="0.2">
      <c r="A104" s="20" t="s">
        <v>45</v>
      </c>
      <c r="B104" s="30">
        <v>85</v>
      </c>
    </row>
    <row r="105" spans="1:2" ht="15" hidden="1" x14ac:dyDescent="0.2">
      <c r="A105" s="20" t="s">
        <v>46</v>
      </c>
      <c r="B105" s="30">
        <v>155</v>
      </c>
    </row>
    <row r="106" spans="1:2" ht="15" hidden="1" x14ac:dyDescent="0.2">
      <c r="A106" s="20" t="s">
        <v>47</v>
      </c>
      <c r="B106" s="30">
        <v>85</v>
      </c>
    </row>
    <row r="107" spans="1:2" ht="15" hidden="1" x14ac:dyDescent="0.2">
      <c r="A107" s="20" t="s">
        <v>10</v>
      </c>
      <c r="B107" s="30">
        <v>48</v>
      </c>
    </row>
    <row r="108" spans="1:2" ht="15" hidden="1" x14ac:dyDescent="0.2">
      <c r="A108" s="20" t="s">
        <v>11</v>
      </c>
      <c r="B108" s="30">
        <v>57</v>
      </c>
    </row>
    <row r="109" spans="1:2" ht="15" hidden="1" x14ac:dyDescent="0.2">
      <c r="A109" s="20" t="s">
        <v>12</v>
      </c>
      <c r="B109" s="30">
        <v>19</v>
      </c>
    </row>
    <row r="110" spans="1:2" ht="15" hidden="1" x14ac:dyDescent="0.2">
      <c r="A110" s="20" t="s">
        <v>13</v>
      </c>
      <c r="B110" s="30">
        <v>9</v>
      </c>
    </row>
    <row r="111" spans="1:2" ht="15" hidden="1" x14ac:dyDescent="0.2">
      <c r="A111" s="20" t="s">
        <v>14</v>
      </c>
      <c r="B111" s="30">
        <v>9</v>
      </c>
    </row>
    <row r="112" spans="1:2" ht="15" hidden="1" x14ac:dyDescent="0.2">
      <c r="A112" s="20" t="s">
        <v>15</v>
      </c>
      <c r="B112" s="30">
        <v>7</v>
      </c>
    </row>
    <row r="113" spans="1:2" ht="15" hidden="1" x14ac:dyDescent="0.2">
      <c r="A113" s="20" t="s">
        <v>16</v>
      </c>
      <c r="B113" s="30">
        <v>11</v>
      </c>
    </row>
    <row r="114" spans="1:2" ht="15" hidden="1" x14ac:dyDescent="0.2">
      <c r="A114" s="20" t="s">
        <v>17</v>
      </c>
      <c r="B114" s="30">
        <v>9</v>
      </c>
    </row>
    <row r="115" spans="1:2" ht="15" hidden="1" x14ac:dyDescent="0.2">
      <c r="A115" s="20" t="s">
        <v>18</v>
      </c>
      <c r="B115" s="30">
        <v>10</v>
      </c>
    </row>
    <row r="116" spans="1:2" ht="15" hidden="1" x14ac:dyDescent="0.2">
      <c r="A116" s="20" t="s">
        <v>19</v>
      </c>
      <c r="B116" s="30">
        <v>7</v>
      </c>
    </row>
    <row r="117" spans="1:2" ht="15" hidden="1" x14ac:dyDescent="0.2">
      <c r="A117" s="20" t="s">
        <v>20</v>
      </c>
      <c r="B117" s="30">
        <v>9</v>
      </c>
    </row>
    <row r="118" spans="1:2" ht="15" hidden="1" x14ac:dyDescent="0.2">
      <c r="A118" s="20" t="s">
        <v>21</v>
      </c>
      <c r="B118" s="30">
        <v>7</v>
      </c>
    </row>
    <row r="119" spans="1:2" ht="15" hidden="1" x14ac:dyDescent="0.2">
      <c r="A119" s="20" t="s">
        <v>22</v>
      </c>
      <c r="B119" s="30">
        <v>6</v>
      </c>
    </row>
    <row r="120" spans="1:2" ht="15" hidden="1" x14ac:dyDescent="0.2">
      <c r="A120" s="20" t="s">
        <v>48</v>
      </c>
      <c r="B120" s="30">
        <v>6</v>
      </c>
    </row>
    <row r="121" spans="1:2" ht="15" hidden="1" x14ac:dyDescent="0.2">
      <c r="A121" s="20" t="s">
        <v>49</v>
      </c>
      <c r="B121" s="30">
        <v>5</v>
      </c>
    </row>
    <row r="122" spans="1:2" ht="15" hidden="1" x14ac:dyDescent="0.2">
      <c r="A122" s="20" t="s">
        <v>50</v>
      </c>
      <c r="B122" s="30">
        <v>6</v>
      </c>
    </row>
    <row r="123" spans="1:2" ht="15" hidden="1" x14ac:dyDescent="0.2">
      <c r="A123" s="19" t="s">
        <v>23</v>
      </c>
      <c r="B123" s="32">
        <v>550</v>
      </c>
    </row>
    <row r="124" spans="1:2" ht="15" hidden="1" x14ac:dyDescent="0.2">
      <c r="A124" s="22" t="s">
        <v>26</v>
      </c>
      <c r="B124" s="10">
        <v>50</v>
      </c>
    </row>
    <row r="125" spans="1:2" ht="15" hidden="1" x14ac:dyDescent="0.2">
      <c r="A125" s="20"/>
      <c r="B125" s="1"/>
    </row>
    <row r="126" spans="1:2" ht="15" hidden="1" x14ac:dyDescent="0.2">
      <c r="A126" s="31" t="s">
        <v>63</v>
      </c>
      <c r="B126" s="1"/>
    </row>
    <row r="127" spans="1:2" ht="15" hidden="1" x14ac:dyDescent="0.2">
      <c r="A127" s="19" t="s">
        <v>27</v>
      </c>
      <c r="B127" s="12" t="s">
        <v>1</v>
      </c>
    </row>
    <row r="128" spans="1:2" ht="15" hidden="1" x14ac:dyDescent="0.2">
      <c r="A128" s="20" t="s">
        <v>45</v>
      </c>
      <c r="B128" s="30">
        <v>75</v>
      </c>
    </row>
    <row r="129" spans="1:2" ht="15" hidden="1" x14ac:dyDescent="0.2">
      <c r="A129" s="20" t="s">
        <v>46</v>
      </c>
      <c r="B129" s="30">
        <v>128</v>
      </c>
    </row>
    <row r="130" spans="1:2" ht="15" hidden="1" x14ac:dyDescent="0.2">
      <c r="A130" s="20" t="s">
        <v>47</v>
      </c>
      <c r="B130" s="30">
        <v>60</v>
      </c>
    </row>
    <row r="131" spans="1:2" ht="15" hidden="1" x14ac:dyDescent="0.2">
      <c r="A131" s="20" t="s">
        <v>10</v>
      </c>
      <c r="B131" s="30">
        <v>24</v>
      </c>
    </row>
    <row r="132" spans="1:2" ht="15" hidden="1" x14ac:dyDescent="0.2">
      <c r="A132" s="20" t="s">
        <v>11</v>
      </c>
      <c r="B132" s="30">
        <v>32</v>
      </c>
    </row>
    <row r="133" spans="1:2" ht="15" hidden="1" x14ac:dyDescent="0.2">
      <c r="A133" s="20" t="s">
        <v>12</v>
      </c>
      <c r="B133" s="30">
        <v>21</v>
      </c>
    </row>
    <row r="134" spans="1:2" ht="15" hidden="1" x14ac:dyDescent="0.2">
      <c r="A134" s="20" t="s">
        <v>13</v>
      </c>
      <c r="B134" s="30">
        <v>16</v>
      </c>
    </row>
    <row r="135" spans="1:2" ht="15" hidden="1" x14ac:dyDescent="0.2">
      <c r="A135" s="20" t="s">
        <v>14</v>
      </c>
      <c r="B135" s="30">
        <v>3</v>
      </c>
    </row>
    <row r="136" spans="1:2" ht="15" hidden="1" x14ac:dyDescent="0.2">
      <c r="A136" s="20" t="s">
        <v>15</v>
      </c>
      <c r="B136" s="30">
        <v>4</v>
      </c>
    </row>
    <row r="137" spans="1:2" ht="15" hidden="1" x14ac:dyDescent="0.2">
      <c r="A137" s="20" t="s">
        <v>16</v>
      </c>
      <c r="B137" s="30">
        <v>7</v>
      </c>
    </row>
    <row r="138" spans="1:2" ht="15" hidden="1" x14ac:dyDescent="0.2">
      <c r="A138" s="20" t="s">
        <v>17</v>
      </c>
      <c r="B138" s="30">
        <v>10</v>
      </c>
    </row>
    <row r="139" spans="1:2" ht="15" hidden="1" x14ac:dyDescent="0.2">
      <c r="A139" s="20" t="s">
        <v>18</v>
      </c>
      <c r="B139" s="30">
        <v>10</v>
      </c>
    </row>
    <row r="140" spans="1:2" ht="15" hidden="1" x14ac:dyDescent="0.2">
      <c r="A140" s="20" t="s">
        <v>19</v>
      </c>
      <c r="B140" s="30">
        <v>11</v>
      </c>
    </row>
    <row r="141" spans="1:2" ht="15" hidden="1" x14ac:dyDescent="0.2">
      <c r="A141" s="20" t="s">
        <v>20</v>
      </c>
      <c r="B141" s="30">
        <v>12</v>
      </c>
    </row>
    <row r="142" spans="1:2" ht="15" hidden="1" x14ac:dyDescent="0.2">
      <c r="A142" s="20" t="s">
        <v>21</v>
      </c>
      <c r="B142" s="30">
        <v>11</v>
      </c>
    </row>
    <row r="143" spans="1:2" ht="15" hidden="1" x14ac:dyDescent="0.2">
      <c r="A143" s="20" t="s">
        <v>22</v>
      </c>
      <c r="B143" s="30">
        <v>11</v>
      </c>
    </row>
    <row r="144" spans="1:2" ht="15" hidden="1" x14ac:dyDescent="0.2">
      <c r="A144" s="20" t="s">
        <v>48</v>
      </c>
      <c r="B144" s="30">
        <v>5</v>
      </c>
    </row>
    <row r="145" spans="1:8" ht="15" hidden="1" x14ac:dyDescent="0.2">
      <c r="A145" s="20" t="s">
        <v>49</v>
      </c>
      <c r="B145" s="30">
        <v>5</v>
      </c>
    </row>
    <row r="146" spans="1:8" ht="15" hidden="1" x14ac:dyDescent="0.2">
      <c r="A146" s="20" t="s">
        <v>50</v>
      </c>
      <c r="B146" s="30">
        <v>8</v>
      </c>
    </row>
    <row r="147" spans="1:8" ht="15" hidden="1" x14ac:dyDescent="0.2">
      <c r="A147" s="20" t="s">
        <v>23</v>
      </c>
      <c r="B147" s="32">
        <v>453</v>
      </c>
    </row>
    <row r="148" spans="1:8" ht="15" hidden="1" x14ac:dyDescent="0.2">
      <c r="A148" s="22" t="s">
        <v>26</v>
      </c>
      <c r="B148" s="10">
        <v>16</v>
      </c>
    </row>
    <row r="149" spans="1:8" ht="15" hidden="1" x14ac:dyDescent="0.2">
      <c r="A149" s="20"/>
      <c r="B149" s="1"/>
    </row>
    <row r="150" spans="1:8" ht="15" hidden="1" x14ac:dyDescent="0.2">
      <c r="A150" s="31" t="s">
        <v>63</v>
      </c>
      <c r="B150" s="1"/>
    </row>
    <row r="151" spans="1:8" ht="15" hidden="1" x14ac:dyDescent="0.2">
      <c r="A151" s="19" t="s">
        <v>29</v>
      </c>
      <c r="B151" s="12" t="s">
        <v>1</v>
      </c>
    </row>
    <row r="152" spans="1:8" ht="15" hidden="1" x14ac:dyDescent="0.2">
      <c r="A152" s="20" t="s">
        <v>45</v>
      </c>
      <c r="B152" s="30">
        <v>96</v>
      </c>
    </row>
    <row r="153" spans="1:8" ht="15" hidden="1" x14ac:dyDescent="0.2">
      <c r="A153" s="20" t="s">
        <v>46</v>
      </c>
      <c r="B153" s="30">
        <v>119</v>
      </c>
    </row>
    <row r="154" spans="1:8" ht="15" hidden="1" x14ac:dyDescent="0.2">
      <c r="A154" s="20" t="s">
        <v>47</v>
      </c>
      <c r="B154" s="30">
        <v>56</v>
      </c>
      <c r="H154" s="385"/>
    </row>
    <row r="155" spans="1:8" ht="15" hidden="1" x14ac:dyDescent="0.2">
      <c r="A155" s="23" t="s">
        <v>10</v>
      </c>
      <c r="B155" s="30">
        <v>35</v>
      </c>
      <c r="H155" s="385"/>
    </row>
    <row r="156" spans="1:8" ht="15" hidden="1" x14ac:dyDescent="0.2">
      <c r="A156" s="20" t="s">
        <v>11</v>
      </c>
      <c r="B156" s="30">
        <v>49</v>
      </c>
      <c r="H156" s="385"/>
    </row>
    <row r="157" spans="1:8" ht="15" hidden="1" x14ac:dyDescent="0.2">
      <c r="A157" s="20" t="s">
        <v>12</v>
      </c>
      <c r="B157" s="30">
        <v>25</v>
      </c>
    </row>
    <row r="158" spans="1:8" ht="15" hidden="1" x14ac:dyDescent="0.2">
      <c r="A158" s="20" t="s">
        <v>13</v>
      </c>
      <c r="B158" s="30">
        <v>16</v>
      </c>
    </row>
    <row r="159" spans="1:8" ht="15" hidden="1" x14ac:dyDescent="0.2">
      <c r="A159" s="20" t="s">
        <v>14</v>
      </c>
      <c r="B159" s="30">
        <v>14</v>
      </c>
    </row>
    <row r="160" spans="1:8" ht="15" hidden="1" x14ac:dyDescent="0.2">
      <c r="A160" s="20" t="s">
        <v>15</v>
      </c>
      <c r="B160" s="30">
        <v>12</v>
      </c>
    </row>
    <row r="161" spans="1:2" ht="15" hidden="1" x14ac:dyDescent="0.2">
      <c r="A161" s="20" t="s">
        <v>16</v>
      </c>
      <c r="B161" s="30">
        <v>8</v>
      </c>
    </row>
    <row r="162" spans="1:2" ht="15" hidden="1" x14ac:dyDescent="0.2">
      <c r="A162" s="20" t="s">
        <v>17</v>
      </c>
      <c r="B162" s="30">
        <v>9</v>
      </c>
    </row>
    <row r="163" spans="1:2" ht="15" hidden="1" x14ac:dyDescent="0.2">
      <c r="A163" s="20" t="s">
        <v>18</v>
      </c>
      <c r="B163" s="30">
        <v>8</v>
      </c>
    </row>
    <row r="164" spans="1:2" ht="15" hidden="1" x14ac:dyDescent="0.2">
      <c r="A164" s="20" t="s">
        <v>19</v>
      </c>
      <c r="B164" s="30">
        <v>15</v>
      </c>
    </row>
    <row r="165" spans="1:2" ht="15" hidden="1" x14ac:dyDescent="0.2">
      <c r="A165" s="20" t="s">
        <v>20</v>
      </c>
      <c r="B165" s="30">
        <v>10</v>
      </c>
    </row>
    <row r="166" spans="1:2" ht="15" hidden="1" x14ac:dyDescent="0.2">
      <c r="A166" s="20" t="s">
        <v>21</v>
      </c>
      <c r="B166" s="30">
        <v>10</v>
      </c>
    </row>
    <row r="167" spans="1:2" ht="15" hidden="1" x14ac:dyDescent="0.2">
      <c r="A167" s="20" t="s">
        <v>22</v>
      </c>
      <c r="B167" s="30">
        <v>17</v>
      </c>
    </row>
    <row r="168" spans="1:2" ht="15" hidden="1" x14ac:dyDescent="0.2">
      <c r="A168" s="20" t="s">
        <v>48</v>
      </c>
      <c r="B168" s="30">
        <v>13</v>
      </c>
    </row>
    <row r="169" spans="1:2" ht="15" hidden="1" x14ac:dyDescent="0.2">
      <c r="A169" s="20" t="s">
        <v>49</v>
      </c>
      <c r="B169" s="30">
        <v>3</v>
      </c>
    </row>
    <row r="170" spans="1:2" ht="15" hidden="1" x14ac:dyDescent="0.2">
      <c r="A170" s="20" t="s">
        <v>50</v>
      </c>
      <c r="B170" s="30">
        <v>6</v>
      </c>
    </row>
    <row r="171" spans="1:2" ht="15" hidden="1" x14ac:dyDescent="0.2">
      <c r="A171" s="19" t="s">
        <v>23</v>
      </c>
      <c r="B171" s="32">
        <v>521</v>
      </c>
    </row>
    <row r="172" spans="1:2" ht="15" hidden="1" x14ac:dyDescent="0.2">
      <c r="A172" s="22" t="s">
        <v>26</v>
      </c>
      <c r="B172" s="10">
        <v>17</v>
      </c>
    </row>
    <row r="173" spans="1:2" ht="15" hidden="1" x14ac:dyDescent="0.2">
      <c r="A173" s="20"/>
      <c r="B173" s="1"/>
    </row>
    <row r="174" spans="1:2" ht="15" hidden="1" x14ac:dyDescent="0.2">
      <c r="A174" s="31" t="s">
        <v>63</v>
      </c>
      <c r="B174" s="1"/>
    </row>
    <row r="175" spans="1:2" ht="15" hidden="1" x14ac:dyDescent="0.2">
      <c r="A175" s="19" t="s">
        <v>30</v>
      </c>
      <c r="B175" s="12" t="s">
        <v>1</v>
      </c>
    </row>
    <row r="176" spans="1:2" ht="15" hidden="1" x14ac:dyDescent="0.2">
      <c r="A176" s="20" t="s">
        <v>45</v>
      </c>
      <c r="B176" s="30">
        <v>99</v>
      </c>
    </row>
    <row r="177" spans="1:2" ht="15" hidden="1" x14ac:dyDescent="0.2">
      <c r="A177" s="20" t="s">
        <v>46</v>
      </c>
      <c r="B177" s="30">
        <v>124</v>
      </c>
    </row>
    <row r="178" spans="1:2" ht="15" hidden="1" x14ac:dyDescent="0.2">
      <c r="A178" s="20" t="s">
        <v>47</v>
      </c>
      <c r="B178" s="30">
        <v>65</v>
      </c>
    </row>
    <row r="179" spans="1:2" ht="15" hidden="1" x14ac:dyDescent="0.2">
      <c r="A179" s="20" t="s">
        <v>10</v>
      </c>
      <c r="B179" s="30">
        <v>47</v>
      </c>
    </row>
    <row r="180" spans="1:2" ht="15" hidden="1" x14ac:dyDescent="0.2">
      <c r="A180" s="20" t="s">
        <v>11</v>
      </c>
      <c r="B180" s="30">
        <v>55</v>
      </c>
    </row>
    <row r="181" spans="1:2" ht="15" hidden="1" x14ac:dyDescent="0.2">
      <c r="A181" s="20" t="s">
        <v>12</v>
      </c>
      <c r="B181" s="30">
        <v>24</v>
      </c>
    </row>
    <row r="182" spans="1:2" ht="15" hidden="1" x14ac:dyDescent="0.2">
      <c r="A182" s="20" t="s">
        <v>13</v>
      </c>
      <c r="B182" s="30">
        <v>11</v>
      </c>
    </row>
    <row r="183" spans="1:2" ht="15" hidden="1" x14ac:dyDescent="0.2">
      <c r="A183" s="20" t="s">
        <v>14</v>
      </c>
      <c r="B183" s="30">
        <v>9</v>
      </c>
    </row>
    <row r="184" spans="1:2" ht="15" hidden="1" x14ac:dyDescent="0.2">
      <c r="A184" s="20" t="s">
        <v>15</v>
      </c>
      <c r="B184" s="30">
        <v>10</v>
      </c>
    </row>
    <row r="185" spans="1:2" ht="15" hidden="1" x14ac:dyDescent="0.2">
      <c r="A185" s="20" t="s">
        <v>16</v>
      </c>
      <c r="B185" s="30">
        <v>7</v>
      </c>
    </row>
    <row r="186" spans="1:2" ht="15" hidden="1" x14ac:dyDescent="0.2">
      <c r="A186" s="20" t="s">
        <v>17</v>
      </c>
      <c r="B186" s="30">
        <v>12</v>
      </c>
    </row>
    <row r="187" spans="1:2" ht="15" hidden="1" x14ac:dyDescent="0.2">
      <c r="A187" s="20" t="s">
        <v>18</v>
      </c>
      <c r="B187" s="30">
        <v>6</v>
      </c>
    </row>
    <row r="188" spans="1:2" ht="15" hidden="1" x14ac:dyDescent="0.2">
      <c r="A188" s="20" t="s">
        <v>19</v>
      </c>
      <c r="B188" s="30">
        <v>14</v>
      </c>
    </row>
    <row r="189" spans="1:2" ht="15" hidden="1" x14ac:dyDescent="0.2">
      <c r="A189" s="20" t="s">
        <v>20</v>
      </c>
      <c r="B189" s="30">
        <v>7</v>
      </c>
    </row>
    <row r="190" spans="1:2" ht="15" hidden="1" x14ac:dyDescent="0.2">
      <c r="A190" s="20" t="s">
        <v>21</v>
      </c>
      <c r="B190" s="30">
        <v>10</v>
      </c>
    </row>
    <row r="191" spans="1:2" ht="15" hidden="1" x14ac:dyDescent="0.2">
      <c r="A191" s="20" t="s">
        <v>22</v>
      </c>
      <c r="B191" s="30">
        <v>13</v>
      </c>
    </row>
    <row r="192" spans="1:2" ht="15" hidden="1" x14ac:dyDescent="0.2">
      <c r="A192" s="20" t="s">
        <v>48</v>
      </c>
      <c r="B192" s="30">
        <v>8</v>
      </c>
    </row>
    <row r="193" spans="1:2" ht="15" hidden="1" x14ac:dyDescent="0.2">
      <c r="A193" s="20" t="s">
        <v>49</v>
      </c>
      <c r="B193" s="30">
        <v>4</v>
      </c>
    </row>
    <row r="194" spans="1:2" ht="15" hidden="1" x14ac:dyDescent="0.2">
      <c r="A194" s="20" t="s">
        <v>50</v>
      </c>
      <c r="B194" s="30">
        <v>10</v>
      </c>
    </row>
    <row r="195" spans="1:2" ht="15" hidden="1" x14ac:dyDescent="0.2">
      <c r="A195" s="19" t="s">
        <v>23</v>
      </c>
      <c r="B195" s="32">
        <v>535</v>
      </c>
    </row>
    <row r="196" spans="1:2" ht="15" hidden="1" x14ac:dyDescent="0.2">
      <c r="A196" s="22" t="s">
        <v>26</v>
      </c>
      <c r="B196" s="10">
        <v>0</v>
      </c>
    </row>
    <row r="197" spans="1:2" ht="15" hidden="1" x14ac:dyDescent="0.2">
      <c r="A197" s="22"/>
      <c r="B197" s="10"/>
    </row>
    <row r="198" spans="1:2" ht="15" hidden="1" x14ac:dyDescent="0.2">
      <c r="A198" s="31" t="s">
        <v>63</v>
      </c>
      <c r="B198" s="1"/>
    </row>
    <row r="199" spans="1:2" ht="15" hidden="1" x14ac:dyDescent="0.2">
      <c r="A199" s="19" t="s">
        <v>31</v>
      </c>
      <c r="B199" s="12" t="s">
        <v>1</v>
      </c>
    </row>
    <row r="200" spans="1:2" ht="15" hidden="1" x14ac:dyDescent="0.2">
      <c r="A200" s="20" t="s">
        <v>45</v>
      </c>
      <c r="B200" s="30">
        <v>117</v>
      </c>
    </row>
    <row r="201" spans="1:2" ht="15" hidden="1" x14ac:dyDescent="0.2">
      <c r="A201" s="20" t="s">
        <v>46</v>
      </c>
      <c r="B201" s="30">
        <v>130</v>
      </c>
    </row>
    <row r="202" spans="1:2" ht="15" hidden="1" x14ac:dyDescent="0.2">
      <c r="A202" s="20" t="s">
        <v>47</v>
      </c>
      <c r="B202" s="30">
        <v>48</v>
      </c>
    </row>
    <row r="203" spans="1:2" ht="15" hidden="1" x14ac:dyDescent="0.2">
      <c r="A203" s="20" t="s">
        <v>10</v>
      </c>
      <c r="B203" s="30">
        <v>19</v>
      </c>
    </row>
    <row r="204" spans="1:2" ht="15" hidden="1" x14ac:dyDescent="0.2">
      <c r="A204" s="20" t="s">
        <v>11</v>
      </c>
      <c r="B204" s="30">
        <v>47</v>
      </c>
    </row>
    <row r="205" spans="1:2" ht="15" hidden="1" x14ac:dyDescent="0.2">
      <c r="A205" s="20" t="s">
        <v>12</v>
      </c>
      <c r="B205" s="30">
        <v>17</v>
      </c>
    </row>
    <row r="206" spans="1:2" ht="15" hidden="1" x14ac:dyDescent="0.2">
      <c r="A206" s="20" t="s">
        <v>13</v>
      </c>
      <c r="B206" s="30">
        <v>9</v>
      </c>
    </row>
    <row r="207" spans="1:2" ht="15" hidden="1" x14ac:dyDescent="0.2">
      <c r="A207" s="20" t="s">
        <v>14</v>
      </c>
      <c r="B207" s="30">
        <v>8</v>
      </c>
    </row>
    <row r="208" spans="1:2" ht="15" hidden="1" x14ac:dyDescent="0.2">
      <c r="A208" s="20" t="s">
        <v>15</v>
      </c>
      <c r="B208" s="30">
        <v>10</v>
      </c>
    </row>
    <row r="209" spans="1:2" ht="15" hidden="1" x14ac:dyDescent="0.2">
      <c r="A209" s="20" t="s">
        <v>16</v>
      </c>
      <c r="B209" s="30">
        <v>4</v>
      </c>
    </row>
    <row r="210" spans="1:2" ht="15" hidden="1" x14ac:dyDescent="0.2">
      <c r="A210" s="20" t="s">
        <v>17</v>
      </c>
      <c r="B210" s="30">
        <v>5</v>
      </c>
    </row>
    <row r="211" spans="1:2" ht="15" hidden="1" x14ac:dyDescent="0.2">
      <c r="A211" s="20" t="s">
        <v>18</v>
      </c>
      <c r="B211" s="30">
        <v>7</v>
      </c>
    </row>
    <row r="212" spans="1:2" ht="15" hidden="1" x14ac:dyDescent="0.2">
      <c r="A212" s="20" t="s">
        <v>19</v>
      </c>
      <c r="B212" s="30">
        <v>7</v>
      </c>
    </row>
    <row r="213" spans="1:2" ht="15" hidden="1" x14ac:dyDescent="0.2">
      <c r="A213" s="20" t="s">
        <v>20</v>
      </c>
      <c r="B213" s="30">
        <v>11</v>
      </c>
    </row>
    <row r="214" spans="1:2" ht="15" hidden="1" x14ac:dyDescent="0.2">
      <c r="A214" s="20" t="s">
        <v>21</v>
      </c>
      <c r="B214" s="30">
        <v>7</v>
      </c>
    </row>
    <row r="215" spans="1:2" ht="15" hidden="1" x14ac:dyDescent="0.2">
      <c r="A215" s="20" t="s">
        <v>22</v>
      </c>
      <c r="B215" s="30">
        <v>9</v>
      </c>
    </row>
    <row r="216" spans="1:2" ht="15" hidden="1" x14ac:dyDescent="0.2">
      <c r="A216" s="20" t="s">
        <v>48</v>
      </c>
      <c r="B216" s="30">
        <v>8</v>
      </c>
    </row>
    <row r="217" spans="1:2" ht="15" hidden="1" x14ac:dyDescent="0.2">
      <c r="A217" s="20" t="s">
        <v>49</v>
      </c>
      <c r="B217" s="30">
        <v>11</v>
      </c>
    </row>
    <row r="218" spans="1:2" ht="15" hidden="1" x14ac:dyDescent="0.2">
      <c r="A218" s="20" t="s">
        <v>50</v>
      </c>
      <c r="B218" s="30">
        <v>15</v>
      </c>
    </row>
    <row r="219" spans="1:2" ht="15" hidden="1" x14ac:dyDescent="0.2">
      <c r="A219" s="19" t="s">
        <v>23</v>
      </c>
      <c r="B219" s="32">
        <v>489</v>
      </c>
    </row>
    <row r="220" spans="1:2" ht="15" hidden="1" x14ac:dyDescent="0.2">
      <c r="A220" s="22" t="s">
        <v>26</v>
      </c>
      <c r="B220" s="10">
        <v>2</v>
      </c>
    </row>
    <row r="221" spans="1:2" ht="15" hidden="1" x14ac:dyDescent="0.2">
      <c r="A221" s="20"/>
      <c r="B221" s="1"/>
    </row>
    <row r="222" spans="1:2" ht="15" x14ac:dyDescent="0.2">
      <c r="A222" s="31" t="s">
        <v>63</v>
      </c>
      <c r="B222" s="1"/>
    </row>
    <row r="223" spans="1:2" ht="15" x14ac:dyDescent="0.2">
      <c r="A223" s="19" t="s">
        <v>32</v>
      </c>
      <c r="B223" s="12" t="s">
        <v>1</v>
      </c>
    </row>
    <row r="224" spans="1:2" ht="15" x14ac:dyDescent="0.2">
      <c r="A224" s="20" t="s">
        <v>45</v>
      </c>
      <c r="B224" s="30">
        <v>107</v>
      </c>
    </row>
    <row r="225" spans="1:2" ht="15" x14ac:dyDescent="0.2">
      <c r="A225" s="20" t="s">
        <v>46</v>
      </c>
      <c r="B225" s="30">
        <v>152</v>
      </c>
    </row>
    <row r="226" spans="1:2" ht="15" x14ac:dyDescent="0.2">
      <c r="A226" s="20" t="s">
        <v>47</v>
      </c>
      <c r="B226" s="30">
        <v>38</v>
      </c>
    </row>
    <row r="227" spans="1:2" ht="15" x14ac:dyDescent="0.2">
      <c r="A227" s="20" t="s">
        <v>10</v>
      </c>
      <c r="B227" s="30">
        <v>21</v>
      </c>
    </row>
    <row r="228" spans="1:2" ht="15" x14ac:dyDescent="0.2">
      <c r="A228" s="20" t="s">
        <v>11</v>
      </c>
      <c r="B228" s="30">
        <v>45</v>
      </c>
    </row>
    <row r="229" spans="1:2" ht="15" x14ac:dyDescent="0.2">
      <c r="A229" s="20" t="s">
        <v>12</v>
      </c>
      <c r="B229" s="30">
        <v>22</v>
      </c>
    </row>
    <row r="230" spans="1:2" ht="15" x14ac:dyDescent="0.2">
      <c r="A230" s="20" t="s">
        <v>13</v>
      </c>
      <c r="B230" s="30">
        <v>13</v>
      </c>
    </row>
    <row r="231" spans="1:2" ht="15" x14ac:dyDescent="0.2">
      <c r="A231" s="20" t="s">
        <v>14</v>
      </c>
      <c r="B231" s="30">
        <v>10</v>
      </c>
    </row>
    <row r="232" spans="1:2" ht="15" x14ac:dyDescent="0.2">
      <c r="A232" s="20" t="s">
        <v>15</v>
      </c>
      <c r="B232" s="30">
        <v>4</v>
      </c>
    </row>
    <row r="233" spans="1:2" ht="15" x14ac:dyDescent="0.2">
      <c r="A233" s="20" t="s">
        <v>16</v>
      </c>
      <c r="B233" s="30">
        <v>4</v>
      </c>
    </row>
    <row r="234" spans="1:2" ht="15" x14ac:dyDescent="0.2">
      <c r="A234" s="20" t="s">
        <v>17</v>
      </c>
      <c r="B234" s="30">
        <v>4</v>
      </c>
    </row>
    <row r="235" spans="1:2" ht="15" x14ac:dyDescent="0.2">
      <c r="A235" s="20" t="s">
        <v>18</v>
      </c>
      <c r="B235" s="30">
        <v>15</v>
      </c>
    </row>
    <row r="236" spans="1:2" ht="15" x14ac:dyDescent="0.2">
      <c r="A236" s="20" t="s">
        <v>19</v>
      </c>
      <c r="B236" s="30">
        <v>8</v>
      </c>
    </row>
    <row r="237" spans="1:2" ht="15" x14ac:dyDescent="0.2">
      <c r="A237" s="20" t="s">
        <v>20</v>
      </c>
      <c r="B237" s="30">
        <v>10</v>
      </c>
    </row>
    <row r="238" spans="1:2" ht="15" x14ac:dyDescent="0.2">
      <c r="A238" s="20" t="s">
        <v>21</v>
      </c>
      <c r="B238" s="30">
        <v>11</v>
      </c>
    </row>
    <row r="239" spans="1:2" ht="15" x14ac:dyDescent="0.2">
      <c r="A239" s="20" t="s">
        <v>22</v>
      </c>
      <c r="B239" s="30">
        <v>14</v>
      </c>
    </row>
    <row r="240" spans="1:2" ht="15" x14ac:dyDescent="0.2">
      <c r="A240" s="20" t="s">
        <v>48</v>
      </c>
      <c r="B240" s="30">
        <v>11</v>
      </c>
    </row>
    <row r="241" spans="1:2" ht="15" x14ac:dyDescent="0.2">
      <c r="A241" s="20" t="s">
        <v>49</v>
      </c>
      <c r="B241" s="30">
        <v>4</v>
      </c>
    </row>
    <row r="242" spans="1:2" ht="15" x14ac:dyDescent="0.2">
      <c r="A242" s="20" t="s">
        <v>50</v>
      </c>
      <c r="B242" s="30">
        <v>7</v>
      </c>
    </row>
    <row r="243" spans="1:2" ht="15" x14ac:dyDescent="0.2">
      <c r="A243" s="19" t="s">
        <v>23</v>
      </c>
      <c r="B243" s="32">
        <v>500</v>
      </c>
    </row>
    <row r="244" spans="1:2" ht="15" x14ac:dyDescent="0.2">
      <c r="A244" s="22" t="s">
        <v>26</v>
      </c>
      <c r="B244" s="10">
        <v>0</v>
      </c>
    </row>
    <row r="245" spans="1:2" ht="15" x14ac:dyDescent="0.2">
      <c r="A245" s="20"/>
      <c r="B245" s="1"/>
    </row>
    <row r="246" spans="1:2" ht="15" x14ac:dyDescent="0.2">
      <c r="A246" s="31" t="s">
        <v>63</v>
      </c>
      <c r="B246" s="1"/>
    </row>
    <row r="247" spans="1:2" ht="15" x14ac:dyDescent="0.2">
      <c r="A247" s="19" t="s">
        <v>33</v>
      </c>
      <c r="B247" s="12" t="s">
        <v>1</v>
      </c>
    </row>
    <row r="248" spans="1:2" ht="15" x14ac:dyDescent="0.2">
      <c r="A248" s="20" t="s">
        <v>45</v>
      </c>
      <c r="B248" s="30">
        <v>106</v>
      </c>
    </row>
    <row r="249" spans="1:2" ht="15" x14ac:dyDescent="0.2">
      <c r="A249" s="20" t="s">
        <v>46</v>
      </c>
      <c r="B249" s="30">
        <v>140</v>
      </c>
    </row>
    <row r="250" spans="1:2" ht="15" x14ac:dyDescent="0.2">
      <c r="A250" s="20" t="s">
        <v>47</v>
      </c>
      <c r="B250" s="30">
        <v>46</v>
      </c>
    </row>
    <row r="251" spans="1:2" ht="15" x14ac:dyDescent="0.2">
      <c r="A251" s="20" t="s">
        <v>10</v>
      </c>
      <c r="B251" s="30">
        <v>17</v>
      </c>
    </row>
    <row r="252" spans="1:2" ht="15" x14ac:dyDescent="0.2">
      <c r="A252" s="20" t="s">
        <v>11</v>
      </c>
      <c r="B252" s="30">
        <v>46</v>
      </c>
    </row>
    <row r="253" spans="1:2" ht="15" x14ac:dyDescent="0.2">
      <c r="A253" s="20" t="s">
        <v>12</v>
      </c>
      <c r="B253" s="30">
        <v>28</v>
      </c>
    </row>
    <row r="254" spans="1:2" ht="15" x14ac:dyDescent="0.2">
      <c r="A254" s="20" t="s">
        <v>13</v>
      </c>
      <c r="B254" s="30">
        <v>11</v>
      </c>
    </row>
    <row r="255" spans="1:2" ht="15" x14ac:dyDescent="0.2">
      <c r="A255" s="20" t="s">
        <v>14</v>
      </c>
      <c r="B255" s="30">
        <v>10</v>
      </c>
    </row>
    <row r="256" spans="1:2" ht="15" x14ac:dyDescent="0.2">
      <c r="A256" s="20" t="s">
        <v>15</v>
      </c>
      <c r="B256" s="30">
        <v>4</v>
      </c>
    </row>
    <row r="257" spans="1:2" ht="15" x14ac:dyDescent="0.2">
      <c r="A257" s="20" t="s">
        <v>16</v>
      </c>
      <c r="B257" s="30">
        <v>10</v>
      </c>
    </row>
    <row r="258" spans="1:2" ht="15" x14ac:dyDescent="0.2">
      <c r="A258" s="20" t="s">
        <v>17</v>
      </c>
      <c r="B258" s="30">
        <v>14</v>
      </c>
    </row>
    <row r="259" spans="1:2" ht="15" x14ac:dyDescent="0.2">
      <c r="A259" s="20" t="s">
        <v>18</v>
      </c>
      <c r="B259" s="30">
        <v>6</v>
      </c>
    </row>
    <row r="260" spans="1:2" ht="15" x14ac:dyDescent="0.2">
      <c r="A260" s="20" t="s">
        <v>19</v>
      </c>
      <c r="B260" s="30">
        <v>9</v>
      </c>
    </row>
    <row r="261" spans="1:2" ht="15" x14ac:dyDescent="0.2">
      <c r="A261" s="20" t="s">
        <v>20</v>
      </c>
      <c r="B261" s="30">
        <v>9</v>
      </c>
    </row>
    <row r="262" spans="1:2" ht="15" x14ac:dyDescent="0.2">
      <c r="A262" s="20" t="s">
        <v>21</v>
      </c>
      <c r="B262" s="30">
        <v>7</v>
      </c>
    </row>
    <row r="263" spans="1:2" ht="15" x14ac:dyDescent="0.2">
      <c r="A263" s="20" t="s">
        <v>22</v>
      </c>
      <c r="B263" s="30">
        <v>9</v>
      </c>
    </row>
    <row r="264" spans="1:2" ht="15" x14ac:dyDescent="0.2">
      <c r="A264" s="20" t="s">
        <v>48</v>
      </c>
      <c r="B264" s="30">
        <v>3</v>
      </c>
    </row>
    <row r="265" spans="1:2" ht="15" x14ac:dyDescent="0.2">
      <c r="A265" s="20" t="s">
        <v>49</v>
      </c>
      <c r="B265" s="30">
        <v>5</v>
      </c>
    </row>
    <row r="266" spans="1:2" ht="15" x14ac:dyDescent="0.2">
      <c r="A266" s="20" t="s">
        <v>50</v>
      </c>
      <c r="B266" s="30">
        <v>7</v>
      </c>
    </row>
    <row r="267" spans="1:2" ht="15" x14ac:dyDescent="0.2">
      <c r="A267" s="19" t="s">
        <v>23</v>
      </c>
      <c r="B267" s="32">
        <v>487</v>
      </c>
    </row>
    <row r="268" spans="1:2" ht="15" x14ac:dyDescent="0.2">
      <c r="A268" s="22" t="s">
        <v>26</v>
      </c>
      <c r="B268" s="10">
        <v>2</v>
      </c>
    </row>
    <row r="269" spans="1:2" ht="15" x14ac:dyDescent="0.2">
      <c r="A269" s="20"/>
      <c r="B269" s="1"/>
    </row>
    <row r="270" spans="1:2" ht="15" x14ac:dyDescent="0.2">
      <c r="A270" s="31" t="s">
        <v>63</v>
      </c>
      <c r="B270" s="1"/>
    </row>
    <row r="271" spans="1:2" ht="15" x14ac:dyDescent="0.2">
      <c r="A271" s="19" t="s">
        <v>34</v>
      </c>
      <c r="B271" s="12" t="s">
        <v>1</v>
      </c>
    </row>
    <row r="272" spans="1:2" ht="15" x14ac:dyDescent="0.2">
      <c r="A272" s="20" t="s">
        <v>45</v>
      </c>
      <c r="B272" s="30">
        <v>108</v>
      </c>
    </row>
    <row r="273" spans="1:2" ht="15" x14ac:dyDescent="0.2">
      <c r="A273" s="20" t="s">
        <v>46</v>
      </c>
      <c r="B273" s="30">
        <v>150</v>
      </c>
    </row>
    <row r="274" spans="1:2" ht="15" x14ac:dyDescent="0.2">
      <c r="A274" s="20" t="s">
        <v>47</v>
      </c>
      <c r="B274" s="30">
        <v>47</v>
      </c>
    </row>
    <row r="275" spans="1:2" ht="15" x14ac:dyDescent="0.2">
      <c r="A275" s="20" t="s">
        <v>10</v>
      </c>
      <c r="B275" s="30">
        <v>22</v>
      </c>
    </row>
    <row r="276" spans="1:2" ht="15" x14ac:dyDescent="0.2">
      <c r="A276" s="20" t="s">
        <v>11</v>
      </c>
      <c r="B276" s="30">
        <v>47</v>
      </c>
    </row>
    <row r="277" spans="1:2" ht="15" x14ac:dyDescent="0.2">
      <c r="A277" s="20" t="s">
        <v>12</v>
      </c>
      <c r="B277" s="30">
        <v>20</v>
      </c>
    </row>
    <row r="278" spans="1:2" ht="15" x14ac:dyDescent="0.2">
      <c r="A278" s="20" t="s">
        <v>13</v>
      </c>
      <c r="B278" s="30">
        <v>12</v>
      </c>
    </row>
    <row r="279" spans="1:2" ht="15" x14ac:dyDescent="0.2">
      <c r="A279" s="20" t="s">
        <v>14</v>
      </c>
      <c r="B279" s="30">
        <v>11</v>
      </c>
    </row>
    <row r="280" spans="1:2" ht="15" x14ac:dyDescent="0.2">
      <c r="A280" s="20" t="s">
        <v>15</v>
      </c>
      <c r="B280" s="30">
        <v>10</v>
      </c>
    </row>
    <row r="281" spans="1:2" ht="15" x14ac:dyDescent="0.2">
      <c r="A281" s="20" t="s">
        <v>16</v>
      </c>
      <c r="B281" s="30">
        <v>8</v>
      </c>
    </row>
    <row r="282" spans="1:2" ht="15" x14ac:dyDescent="0.2">
      <c r="A282" s="20" t="s">
        <v>17</v>
      </c>
      <c r="B282" s="30">
        <v>7</v>
      </c>
    </row>
    <row r="283" spans="1:2" ht="15" x14ac:dyDescent="0.2">
      <c r="A283" s="20" t="s">
        <v>18</v>
      </c>
      <c r="B283" s="30">
        <v>16</v>
      </c>
    </row>
    <row r="284" spans="1:2" ht="15" x14ac:dyDescent="0.2">
      <c r="A284" s="20" t="s">
        <v>19</v>
      </c>
      <c r="B284" s="30">
        <v>5</v>
      </c>
    </row>
    <row r="285" spans="1:2" ht="15" x14ac:dyDescent="0.2">
      <c r="A285" s="20" t="s">
        <v>20</v>
      </c>
      <c r="B285" s="30">
        <v>6</v>
      </c>
    </row>
    <row r="286" spans="1:2" ht="15" x14ac:dyDescent="0.2">
      <c r="A286" s="20" t="s">
        <v>21</v>
      </c>
      <c r="B286" s="30">
        <v>9</v>
      </c>
    </row>
    <row r="287" spans="1:2" ht="15" x14ac:dyDescent="0.2">
      <c r="A287" s="20" t="s">
        <v>22</v>
      </c>
      <c r="B287" s="30">
        <v>5</v>
      </c>
    </row>
    <row r="288" spans="1:2" ht="15" x14ac:dyDescent="0.2">
      <c r="A288" s="20" t="s">
        <v>48</v>
      </c>
      <c r="B288" s="30">
        <v>10</v>
      </c>
    </row>
    <row r="289" spans="1:2" ht="15" x14ac:dyDescent="0.2">
      <c r="A289" s="20" t="s">
        <v>49</v>
      </c>
      <c r="B289" s="30">
        <v>13</v>
      </c>
    </row>
    <row r="290" spans="1:2" ht="15" x14ac:dyDescent="0.2">
      <c r="A290" s="20" t="s">
        <v>50</v>
      </c>
      <c r="B290" s="30">
        <v>17</v>
      </c>
    </row>
    <row r="291" spans="1:2" ht="15" x14ac:dyDescent="0.2">
      <c r="A291" s="19" t="s">
        <v>23</v>
      </c>
      <c r="B291" s="32">
        <v>523</v>
      </c>
    </row>
    <row r="292" spans="1:2" ht="15" x14ac:dyDescent="0.2">
      <c r="A292" s="22" t="s">
        <v>26</v>
      </c>
      <c r="B292" s="10">
        <v>0</v>
      </c>
    </row>
    <row r="293" spans="1:2" ht="15" x14ac:dyDescent="0.2">
      <c r="A293" s="20"/>
      <c r="B293" s="1"/>
    </row>
    <row r="294" spans="1:2" ht="15" x14ac:dyDescent="0.2">
      <c r="A294" s="31" t="s">
        <v>63</v>
      </c>
      <c r="B294" s="1"/>
    </row>
    <row r="295" spans="1:2" ht="15" x14ac:dyDescent="0.2">
      <c r="A295" s="19" t="s">
        <v>35</v>
      </c>
      <c r="B295" s="12" t="s">
        <v>1</v>
      </c>
    </row>
    <row r="296" spans="1:2" ht="15" x14ac:dyDescent="0.2">
      <c r="A296" s="20" t="s">
        <v>45</v>
      </c>
      <c r="B296" s="30">
        <v>115</v>
      </c>
    </row>
    <row r="297" spans="1:2" ht="15" x14ac:dyDescent="0.2">
      <c r="A297" s="20" t="s">
        <v>46</v>
      </c>
      <c r="B297" s="30">
        <v>118</v>
      </c>
    </row>
    <row r="298" spans="1:2" ht="15" x14ac:dyDescent="0.2">
      <c r="A298" s="20" t="s">
        <v>47</v>
      </c>
      <c r="B298" s="30">
        <v>41</v>
      </c>
    </row>
    <row r="299" spans="1:2" ht="15" x14ac:dyDescent="0.2">
      <c r="A299" s="20" t="s">
        <v>10</v>
      </c>
      <c r="B299" s="30">
        <v>17</v>
      </c>
    </row>
    <row r="300" spans="1:2" ht="15" x14ac:dyDescent="0.2">
      <c r="A300" s="20" t="s">
        <v>11</v>
      </c>
      <c r="B300" s="30">
        <v>34</v>
      </c>
    </row>
    <row r="301" spans="1:2" ht="15" x14ac:dyDescent="0.2">
      <c r="A301" s="20" t="s">
        <v>12</v>
      </c>
      <c r="B301" s="30">
        <v>13</v>
      </c>
    </row>
    <row r="302" spans="1:2" ht="15" x14ac:dyDescent="0.2">
      <c r="A302" s="20" t="s">
        <v>13</v>
      </c>
      <c r="B302" s="30">
        <v>18</v>
      </c>
    </row>
    <row r="303" spans="1:2" ht="15" x14ac:dyDescent="0.2">
      <c r="A303" s="20" t="s">
        <v>14</v>
      </c>
      <c r="B303" s="30">
        <v>7</v>
      </c>
    </row>
    <row r="304" spans="1:2" ht="15" x14ac:dyDescent="0.2">
      <c r="A304" s="20" t="s">
        <v>15</v>
      </c>
      <c r="B304" s="30">
        <v>5</v>
      </c>
    </row>
    <row r="305" spans="1:2" ht="15" x14ac:dyDescent="0.2">
      <c r="A305" s="20" t="s">
        <v>16</v>
      </c>
      <c r="B305" s="30">
        <v>5</v>
      </c>
    </row>
    <row r="306" spans="1:2" ht="15" x14ac:dyDescent="0.2">
      <c r="A306" s="20" t="s">
        <v>17</v>
      </c>
      <c r="B306" s="30">
        <v>10</v>
      </c>
    </row>
    <row r="307" spans="1:2" ht="15" x14ac:dyDescent="0.2">
      <c r="A307" s="20" t="s">
        <v>18</v>
      </c>
      <c r="B307" s="30">
        <v>7</v>
      </c>
    </row>
    <row r="308" spans="1:2" ht="15" x14ac:dyDescent="0.2">
      <c r="A308" s="20" t="s">
        <v>19</v>
      </c>
      <c r="B308" s="30">
        <v>7</v>
      </c>
    </row>
    <row r="309" spans="1:2" ht="15" x14ac:dyDescent="0.2">
      <c r="A309" s="20" t="s">
        <v>20</v>
      </c>
      <c r="B309" s="30">
        <v>7</v>
      </c>
    </row>
    <row r="310" spans="1:2" ht="15" x14ac:dyDescent="0.2">
      <c r="A310" s="20" t="s">
        <v>21</v>
      </c>
      <c r="B310" s="30">
        <v>5</v>
      </c>
    </row>
    <row r="311" spans="1:2" ht="15" x14ac:dyDescent="0.2">
      <c r="A311" s="20" t="s">
        <v>22</v>
      </c>
      <c r="B311" s="30">
        <v>9</v>
      </c>
    </row>
    <row r="312" spans="1:2" ht="15" x14ac:dyDescent="0.2">
      <c r="A312" s="20" t="s">
        <v>48</v>
      </c>
      <c r="B312" s="30">
        <v>8</v>
      </c>
    </row>
    <row r="313" spans="1:2" ht="15" x14ac:dyDescent="0.2">
      <c r="A313" s="20" t="s">
        <v>49</v>
      </c>
      <c r="B313" s="30">
        <v>9</v>
      </c>
    </row>
    <row r="314" spans="1:2" ht="15" x14ac:dyDescent="0.2">
      <c r="A314" s="20" t="s">
        <v>50</v>
      </c>
      <c r="B314" s="30">
        <v>14</v>
      </c>
    </row>
    <row r="315" spans="1:2" ht="15" x14ac:dyDescent="0.2">
      <c r="A315" s="19" t="s">
        <v>23</v>
      </c>
      <c r="B315" s="32">
        <v>449</v>
      </c>
    </row>
    <row r="316" spans="1:2" ht="15" x14ac:dyDescent="0.2">
      <c r="A316" s="22" t="s">
        <v>26</v>
      </c>
      <c r="B316" s="10">
        <v>0</v>
      </c>
    </row>
    <row r="317" spans="1:2" ht="15" x14ac:dyDescent="0.2">
      <c r="A317" s="20"/>
      <c r="B317" s="1"/>
    </row>
    <row r="318" spans="1:2" ht="15" x14ac:dyDescent="0.2">
      <c r="A318" s="31" t="s">
        <v>63</v>
      </c>
      <c r="B318" s="1"/>
    </row>
    <row r="319" spans="1:2" ht="15" x14ac:dyDescent="0.2">
      <c r="A319" s="19" t="s">
        <v>36</v>
      </c>
      <c r="B319" s="12" t="s">
        <v>1</v>
      </c>
    </row>
    <row r="320" spans="1:2" ht="15" x14ac:dyDescent="0.2">
      <c r="A320" s="20" t="s">
        <v>45</v>
      </c>
      <c r="B320" s="30">
        <v>96</v>
      </c>
    </row>
    <row r="321" spans="1:2" ht="15" x14ac:dyDescent="0.2">
      <c r="A321" s="20" t="s">
        <v>46</v>
      </c>
      <c r="B321" s="30">
        <v>123</v>
      </c>
    </row>
    <row r="322" spans="1:2" ht="15" x14ac:dyDescent="0.2">
      <c r="A322" s="20" t="s">
        <v>47</v>
      </c>
      <c r="B322" s="30">
        <v>42</v>
      </c>
    </row>
    <row r="323" spans="1:2" ht="15" x14ac:dyDescent="0.2">
      <c r="A323" s="20" t="s">
        <v>10</v>
      </c>
      <c r="B323" s="30">
        <v>25</v>
      </c>
    </row>
    <row r="324" spans="1:2" ht="15" x14ac:dyDescent="0.2">
      <c r="A324" s="20" t="s">
        <v>11</v>
      </c>
      <c r="B324" s="30">
        <v>28</v>
      </c>
    </row>
    <row r="325" spans="1:2" ht="15" x14ac:dyDescent="0.2">
      <c r="A325" s="20" t="s">
        <v>12</v>
      </c>
      <c r="B325" s="30">
        <v>14</v>
      </c>
    </row>
    <row r="326" spans="1:2" ht="15" x14ac:dyDescent="0.2">
      <c r="A326" s="20" t="s">
        <v>13</v>
      </c>
      <c r="B326" s="30">
        <v>5</v>
      </c>
    </row>
    <row r="327" spans="1:2" ht="15" x14ac:dyDescent="0.2">
      <c r="A327" s="20" t="s">
        <v>14</v>
      </c>
      <c r="B327" s="30">
        <v>11</v>
      </c>
    </row>
    <row r="328" spans="1:2" ht="15" x14ac:dyDescent="0.2">
      <c r="A328" s="20" t="s">
        <v>15</v>
      </c>
      <c r="B328" s="30">
        <v>6</v>
      </c>
    </row>
    <row r="329" spans="1:2" ht="15" x14ac:dyDescent="0.2">
      <c r="A329" s="20" t="s">
        <v>16</v>
      </c>
      <c r="B329" s="30">
        <v>3</v>
      </c>
    </row>
    <row r="330" spans="1:2" ht="15" x14ac:dyDescent="0.2">
      <c r="A330" s="20" t="s">
        <v>17</v>
      </c>
      <c r="B330" s="30">
        <v>9</v>
      </c>
    </row>
    <row r="331" spans="1:2" ht="15" x14ac:dyDescent="0.2">
      <c r="A331" s="20" t="s">
        <v>18</v>
      </c>
      <c r="B331" s="30">
        <v>10</v>
      </c>
    </row>
    <row r="332" spans="1:2" ht="15" x14ac:dyDescent="0.2">
      <c r="A332" s="20" t="s">
        <v>19</v>
      </c>
      <c r="B332" s="30">
        <v>11</v>
      </c>
    </row>
    <row r="333" spans="1:2" ht="15" x14ac:dyDescent="0.2">
      <c r="A333" s="20" t="s">
        <v>20</v>
      </c>
      <c r="B333" s="30">
        <v>8</v>
      </c>
    </row>
    <row r="334" spans="1:2" ht="15" x14ac:dyDescent="0.2">
      <c r="A334" s="20" t="s">
        <v>21</v>
      </c>
      <c r="B334" s="30">
        <v>7</v>
      </c>
    </row>
    <row r="335" spans="1:2" ht="15" x14ac:dyDescent="0.2">
      <c r="A335" s="20" t="s">
        <v>22</v>
      </c>
      <c r="B335" s="30">
        <v>7</v>
      </c>
    </row>
    <row r="336" spans="1:2" ht="15" x14ac:dyDescent="0.2">
      <c r="A336" s="20" t="s">
        <v>48</v>
      </c>
      <c r="B336" s="30">
        <v>8</v>
      </c>
    </row>
    <row r="337" spans="1:2" ht="15" x14ac:dyDescent="0.2">
      <c r="A337" s="20" t="s">
        <v>49</v>
      </c>
      <c r="B337" s="30">
        <v>4</v>
      </c>
    </row>
    <row r="338" spans="1:2" ht="15" x14ac:dyDescent="0.2">
      <c r="A338" s="20" t="s">
        <v>50</v>
      </c>
      <c r="B338" s="30">
        <v>9</v>
      </c>
    </row>
    <row r="339" spans="1:2" ht="15" x14ac:dyDescent="0.2">
      <c r="A339" s="19" t="s">
        <v>23</v>
      </c>
      <c r="B339" s="32">
        <v>426</v>
      </c>
    </row>
    <row r="340" spans="1:2" ht="15" x14ac:dyDescent="0.2">
      <c r="A340" s="22" t="s">
        <v>26</v>
      </c>
      <c r="B340" s="10">
        <v>0</v>
      </c>
    </row>
    <row r="341" spans="1:2" ht="15" x14ac:dyDescent="0.2">
      <c r="A341" s="20"/>
      <c r="B341" s="1"/>
    </row>
    <row r="342" spans="1:2" ht="15" x14ac:dyDescent="0.2">
      <c r="A342" s="31" t="s">
        <v>63</v>
      </c>
      <c r="B342" s="1"/>
    </row>
    <row r="343" spans="1:2" ht="15" x14ac:dyDescent="0.2">
      <c r="A343" s="19" t="s">
        <v>37</v>
      </c>
      <c r="B343" s="12" t="s">
        <v>1</v>
      </c>
    </row>
    <row r="344" spans="1:2" ht="15" x14ac:dyDescent="0.2">
      <c r="A344" s="20" t="s">
        <v>45</v>
      </c>
      <c r="B344" s="30">
        <v>63</v>
      </c>
    </row>
    <row r="345" spans="1:2" ht="15" x14ac:dyDescent="0.2">
      <c r="A345" s="20" t="s">
        <v>46</v>
      </c>
      <c r="B345" s="30">
        <v>89</v>
      </c>
    </row>
    <row r="346" spans="1:2" ht="15" x14ac:dyDescent="0.2">
      <c r="A346" s="20" t="s">
        <v>47</v>
      </c>
      <c r="B346" s="30">
        <v>27</v>
      </c>
    </row>
    <row r="347" spans="1:2" ht="15" x14ac:dyDescent="0.2">
      <c r="A347" s="20" t="s">
        <v>10</v>
      </c>
      <c r="B347" s="30">
        <v>12</v>
      </c>
    </row>
    <row r="348" spans="1:2" ht="15" x14ac:dyDescent="0.2">
      <c r="A348" s="20" t="s">
        <v>11</v>
      </c>
      <c r="B348" s="30">
        <v>19</v>
      </c>
    </row>
    <row r="349" spans="1:2" ht="15" x14ac:dyDescent="0.2">
      <c r="A349" s="20" t="s">
        <v>12</v>
      </c>
      <c r="B349" s="30">
        <v>13</v>
      </c>
    </row>
    <row r="350" spans="1:2" ht="15" x14ac:dyDescent="0.2">
      <c r="A350" s="20" t="s">
        <v>13</v>
      </c>
      <c r="B350" s="30">
        <v>10</v>
      </c>
    </row>
    <row r="351" spans="1:2" ht="15" x14ac:dyDescent="0.2">
      <c r="A351" s="20" t="s">
        <v>14</v>
      </c>
      <c r="B351" s="30">
        <v>7</v>
      </c>
    </row>
    <row r="352" spans="1:2" ht="15" x14ac:dyDescent="0.2">
      <c r="A352" s="20" t="s">
        <v>15</v>
      </c>
      <c r="B352" s="30">
        <v>3</v>
      </c>
    </row>
    <row r="353" spans="1:2" ht="15" x14ac:dyDescent="0.2">
      <c r="A353" s="20" t="s">
        <v>16</v>
      </c>
      <c r="B353" s="30">
        <v>4</v>
      </c>
    </row>
    <row r="354" spans="1:2" ht="15" x14ac:dyDescent="0.2">
      <c r="A354" s="20" t="s">
        <v>17</v>
      </c>
      <c r="B354" s="30">
        <v>6</v>
      </c>
    </row>
    <row r="355" spans="1:2" ht="15" x14ac:dyDescent="0.2">
      <c r="A355" s="20" t="s">
        <v>18</v>
      </c>
      <c r="B355" s="30">
        <v>6</v>
      </c>
    </row>
    <row r="356" spans="1:2" ht="15" x14ac:dyDescent="0.2">
      <c r="A356" s="20" t="s">
        <v>19</v>
      </c>
      <c r="B356" s="30">
        <v>7</v>
      </c>
    </row>
    <row r="357" spans="1:2" ht="15" x14ac:dyDescent="0.2">
      <c r="A357" s="20" t="s">
        <v>20</v>
      </c>
      <c r="B357" s="30">
        <v>4</v>
      </c>
    </row>
    <row r="358" spans="1:2" ht="15" x14ac:dyDescent="0.2">
      <c r="A358" s="20" t="s">
        <v>21</v>
      </c>
      <c r="B358" s="30">
        <v>3</v>
      </c>
    </row>
    <row r="359" spans="1:2" ht="15" x14ac:dyDescent="0.2">
      <c r="A359" s="20" t="s">
        <v>22</v>
      </c>
      <c r="B359" s="30">
        <v>7</v>
      </c>
    </row>
    <row r="360" spans="1:2" ht="15" x14ac:dyDescent="0.2">
      <c r="A360" s="20" t="s">
        <v>48</v>
      </c>
      <c r="B360" s="30">
        <v>9</v>
      </c>
    </row>
    <row r="361" spans="1:2" ht="15" x14ac:dyDescent="0.2">
      <c r="A361" s="20" t="s">
        <v>49</v>
      </c>
      <c r="B361" s="30">
        <v>4</v>
      </c>
    </row>
    <row r="362" spans="1:2" ht="15" x14ac:dyDescent="0.2">
      <c r="A362" s="20" t="s">
        <v>50</v>
      </c>
      <c r="B362" s="30">
        <v>5</v>
      </c>
    </row>
    <row r="363" spans="1:2" ht="15" x14ac:dyDescent="0.2">
      <c r="A363" s="19" t="s">
        <v>23</v>
      </c>
      <c r="B363" s="32">
        <v>298</v>
      </c>
    </row>
    <row r="364" spans="1:2" ht="15" x14ac:dyDescent="0.2">
      <c r="A364" s="22" t="s">
        <v>26</v>
      </c>
      <c r="B364" s="10">
        <v>1</v>
      </c>
    </row>
    <row r="365" spans="1:2" ht="15" x14ac:dyDescent="0.2">
      <c r="A365" s="20"/>
      <c r="B365" s="1"/>
    </row>
    <row r="366" spans="1:2" ht="15" x14ac:dyDescent="0.2">
      <c r="A366" s="31" t="s">
        <v>63</v>
      </c>
      <c r="B366" s="1"/>
    </row>
    <row r="367" spans="1:2" ht="15" x14ac:dyDescent="0.2">
      <c r="A367" s="19" t="s">
        <v>38</v>
      </c>
      <c r="B367" s="12" t="s">
        <v>1</v>
      </c>
    </row>
    <row r="368" spans="1:2" ht="15" x14ac:dyDescent="0.2">
      <c r="A368" s="20" t="s">
        <v>45</v>
      </c>
      <c r="B368" s="30">
        <v>68</v>
      </c>
    </row>
    <row r="369" spans="1:2" ht="15" x14ac:dyDescent="0.2">
      <c r="A369" s="20" t="s">
        <v>46</v>
      </c>
      <c r="B369" s="30">
        <v>88</v>
      </c>
    </row>
    <row r="370" spans="1:2" ht="15" x14ac:dyDescent="0.2">
      <c r="A370" s="20" t="s">
        <v>47</v>
      </c>
      <c r="B370" s="30">
        <v>39</v>
      </c>
    </row>
    <row r="371" spans="1:2" ht="15" x14ac:dyDescent="0.2">
      <c r="A371" s="20" t="s">
        <v>10</v>
      </c>
      <c r="B371" s="30">
        <v>11</v>
      </c>
    </row>
    <row r="372" spans="1:2" ht="15" x14ac:dyDescent="0.2">
      <c r="A372" s="20" t="s">
        <v>11</v>
      </c>
      <c r="B372" s="30">
        <v>19</v>
      </c>
    </row>
    <row r="373" spans="1:2" ht="15" x14ac:dyDescent="0.2">
      <c r="A373" s="20" t="s">
        <v>12</v>
      </c>
      <c r="B373" s="30">
        <v>11</v>
      </c>
    </row>
    <row r="374" spans="1:2" ht="15" x14ac:dyDescent="0.2">
      <c r="A374" s="20" t="s">
        <v>13</v>
      </c>
      <c r="B374" s="30">
        <v>8</v>
      </c>
    </row>
    <row r="375" spans="1:2" ht="15" x14ac:dyDescent="0.2">
      <c r="A375" s="20" t="s">
        <v>14</v>
      </c>
      <c r="B375" s="30">
        <v>5</v>
      </c>
    </row>
    <row r="376" spans="1:2" ht="15" x14ac:dyDescent="0.2">
      <c r="A376" s="20" t="s">
        <v>15</v>
      </c>
      <c r="B376" s="30">
        <v>6</v>
      </c>
    </row>
    <row r="377" spans="1:2" ht="15" x14ac:dyDescent="0.2">
      <c r="A377" s="20" t="s">
        <v>16</v>
      </c>
      <c r="B377" s="30">
        <v>4</v>
      </c>
    </row>
    <row r="378" spans="1:2" ht="15" x14ac:dyDescent="0.2">
      <c r="A378" s="20" t="s">
        <v>17</v>
      </c>
      <c r="B378" s="30">
        <v>2</v>
      </c>
    </row>
    <row r="379" spans="1:2" ht="15" x14ac:dyDescent="0.2">
      <c r="A379" s="20" t="s">
        <v>18</v>
      </c>
      <c r="B379" s="30">
        <v>5</v>
      </c>
    </row>
    <row r="380" spans="1:2" ht="15" x14ac:dyDescent="0.2">
      <c r="A380" s="20" t="s">
        <v>19</v>
      </c>
      <c r="B380" s="30">
        <v>6</v>
      </c>
    </row>
    <row r="381" spans="1:2" ht="15" x14ac:dyDescent="0.2">
      <c r="A381" s="20" t="s">
        <v>20</v>
      </c>
      <c r="B381" s="30">
        <v>4</v>
      </c>
    </row>
    <row r="382" spans="1:2" ht="15" x14ac:dyDescent="0.2">
      <c r="A382" s="20" t="s">
        <v>21</v>
      </c>
      <c r="B382" s="30">
        <v>10</v>
      </c>
    </row>
    <row r="383" spans="1:2" ht="15" x14ac:dyDescent="0.2">
      <c r="A383" s="20" t="s">
        <v>22</v>
      </c>
      <c r="B383" s="30">
        <v>6</v>
      </c>
    </row>
    <row r="384" spans="1:2" ht="15" x14ac:dyDescent="0.2">
      <c r="A384" s="20" t="s">
        <v>48</v>
      </c>
      <c r="B384" s="30">
        <v>9</v>
      </c>
    </row>
    <row r="385" spans="1:2" ht="15" x14ac:dyDescent="0.2">
      <c r="A385" s="20" t="s">
        <v>49</v>
      </c>
      <c r="B385" s="30">
        <v>7</v>
      </c>
    </row>
    <row r="386" spans="1:2" ht="15" x14ac:dyDescent="0.2">
      <c r="A386" s="20" t="s">
        <v>50</v>
      </c>
      <c r="B386" s="30">
        <v>9</v>
      </c>
    </row>
    <row r="387" spans="1:2" ht="15" x14ac:dyDescent="0.2">
      <c r="A387" s="19" t="s">
        <v>23</v>
      </c>
      <c r="B387" s="32">
        <v>317</v>
      </c>
    </row>
    <row r="388" spans="1:2" ht="15" x14ac:dyDescent="0.2">
      <c r="A388" s="22" t="s">
        <v>26</v>
      </c>
      <c r="B388" s="10">
        <v>4</v>
      </c>
    </row>
    <row r="389" spans="1:2" ht="15" x14ac:dyDescent="0.2">
      <c r="A389" s="20"/>
      <c r="B389" s="1"/>
    </row>
    <row r="390" spans="1:2" ht="15" x14ac:dyDescent="0.2">
      <c r="A390" s="31" t="s">
        <v>63</v>
      </c>
      <c r="B390" s="1"/>
    </row>
    <row r="391" spans="1:2" ht="15" x14ac:dyDescent="0.2">
      <c r="A391" s="19" t="s">
        <v>39</v>
      </c>
      <c r="B391" s="12" t="s">
        <v>1</v>
      </c>
    </row>
    <row r="392" spans="1:2" ht="15" x14ac:dyDescent="0.2">
      <c r="A392" s="20" t="s">
        <v>45</v>
      </c>
      <c r="B392" s="30">
        <v>52</v>
      </c>
    </row>
    <row r="393" spans="1:2" ht="15" x14ac:dyDescent="0.2">
      <c r="A393" s="20" t="s">
        <v>46</v>
      </c>
      <c r="B393" s="30">
        <v>56</v>
      </c>
    </row>
    <row r="394" spans="1:2" ht="15" x14ac:dyDescent="0.2">
      <c r="A394" s="20" t="s">
        <v>47</v>
      </c>
      <c r="B394" s="30">
        <v>16</v>
      </c>
    </row>
    <row r="395" spans="1:2" ht="15" x14ac:dyDescent="0.2">
      <c r="A395" s="20" t="s">
        <v>10</v>
      </c>
      <c r="B395" s="30">
        <v>12</v>
      </c>
    </row>
    <row r="396" spans="1:2" ht="15" x14ac:dyDescent="0.2">
      <c r="A396" s="20" t="s">
        <v>11</v>
      </c>
      <c r="B396" s="30">
        <v>12</v>
      </c>
    </row>
    <row r="397" spans="1:2" ht="15" x14ac:dyDescent="0.2">
      <c r="A397" s="20" t="s">
        <v>12</v>
      </c>
      <c r="B397" s="30">
        <v>4</v>
      </c>
    </row>
    <row r="398" spans="1:2" ht="15" x14ac:dyDescent="0.2">
      <c r="A398" s="20" t="s">
        <v>13</v>
      </c>
      <c r="B398" s="30">
        <v>2</v>
      </c>
    </row>
    <row r="399" spans="1:2" ht="15" x14ac:dyDescent="0.2">
      <c r="A399" s="20" t="s">
        <v>14</v>
      </c>
      <c r="B399" s="30">
        <v>2</v>
      </c>
    </row>
    <row r="400" spans="1:2" ht="15" x14ac:dyDescent="0.2">
      <c r="A400" s="20" t="s">
        <v>15</v>
      </c>
      <c r="B400" s="30">
        <v>2</v>
      </c>
    </row>
    <row r="401" spans="1:2" ht="15" x14ac:dyDescent="0.2">
      <c r="A401" s="20" t="s">
        <v>16</v>
      </c>
      <c r="B401" s="30">
        <v>5</v>
      </c>
    </row>
    <row r="402" spans="1:2" ht="15" x14ac:dyDescent="0.2">
      <c r="A402" s="20" t="s">
        <v>17</v>
      </c>
      <c r="B402" s="30">
        <v>8</v>
      </c>
    </row>
    <row r="403" spans="1:2" ht="15" x14ac:dyDescent="0.2">
      <c r="A403" s="20" t="s">
        <v>18</v>
      </c>
      <c r="B403" s="30">
        <v>7</v>
      </c>
    </row>
    <row r="404" spans="1:2" ht="15" x14ac:dyDescent="0.2">
      <c r="A404" s="20" t="s">
        <v>19</v>
      </c>
      <c r="B404" s="30">
        <v>8</v>
      </c>
    </row>
    <row r="405" spans="1:2" ht="15" x14ac:dyDescent="0.2">
      <c r="A405" s="20" t="s">
        <v>20</v>
      </c>
      <c r="B405" s="30">
        <v>5</v>
      </c>
    </row>
    <row r="406" spans="1:2" ht="15" x14ac:dyDescent="0.2">
      <c r="A406" s="20" t="s">
        <v>21</v>
      </c>
      <c r="B406" s="30">
        <v>3</v>
      </c>
    </row>
    <row r="407" spans="1:2" ht="15" x14ac:dyDescent="0.2">
      <c r="A407" s="20" t="s">
        <v>22</v>
      </c>
      <c r="B407" s="30">
        <v>5</v>
      </c>
    </row>
    <row r="408" spans="1:2" ht="15" x14ac:dyDescent="0.2">
      <c r="A408" s="20" t="s">
        <v>48</v>
      </c>
      <c r="B408" s="30">
        <v>4</v>
      </c>
    </row>
    <row r="409" spans="1:2" ht="15" x14ac:dyDescent="0.2">
      <c r="A409" s="20" t="s">
        <v>49</v>
      </c>
      <c r="B409" s="30">
        <v>5</v>
      </c>
    </row>
    <row r="410" spans="1:2" ht="15" x14ac:dyDescent="0.2">
      <c r="A410" s="20" t="s">
        <v>50</v>
      </c>
      <c r="B410" s="30">
        <v>6</v>
      </c>
    </row>
    <row r="411" spans="1:2" ht="15" x14ac:dyDescent="0.2">
      <c r="A411" s="19" t="s">
        <v>23</v>
      </c>
      <c r="B411" s="32">
        <v>214</v>
      </c>
    </row>
    <row r="412" spans="1:2" ht="15" x14ac:dyDescent="0.2">
      <c r="A412" s="22" t="s">
        <v>26</v>
      </c>
      <c r="B412" s="10">
        <v>3</v>
      </c>
    </row>
    <row r="413" spans="1:2" ht="15" x14ac:dyDescent="0.2">
      <c r="A413" s="20"/>
      <c r="B413" s="1"/>
    </row>
    <row r="414" spans="1:2" ht="15" x14ac:dyDescent="0.2">
      <c r="A414" s="31" t="s">
        <v>63</v>
      </c>
      <c r="B414" s="1"/>
    </row>
    <row r="415" spans="1:2" ht="15" x14ac:dyDescent="0.2">
      <c r="A415" s="19" t="s">
        <v>40</v>
      </c>
      <c r="B415" s="12" t="s">
        <v>1</v>
      </c>
    </row>
    <row r="416" spans="1:2" ht="15" x14ac:dyDescent="0.2">
      <c r="A416" s="20" t="s">
        <v>45</v>
      </c>
      <c r="B416" s="30">
        <v>47</v>
      </c>
    </row>
    <row r="417" spans="1:2" ht="15" x14ac:dyDescent="0.2">
      <c r="A417" s="20" t="s">
        <v>46</v>
      </c>
      <c r="B417" s="30">
        <v>54</v>
      </c>
    </row>
    <row r="418" spans="1:2" ht="15" x14ac:dyDescent="0.2">
      <c r="A418" s="20" t="s">
        <v>47</v>
      </c>
      <c r="B418" s="30">
        <v>17</v>
      </c>
    </row>
    <row r="419" spans="1:2" ht="15" x14ac:dyDescent="0.2">
      <c r="A419" s="20" t="s">
        <v>10</v>
      </c>
      <c r="B419" s="30">
        <v>6</v>
      </c>
    </row>
    <row r="420" spans="1:2" ht="15" x14ac:dyDescent="0.2">
      <c r="A420" s="20" t="s">
        <v>11</v>
      </c>
      <c r="B420" s="30">
        <v>9</v>
      </c>
    </row>
    <row r="421" spans="1:2" ht="15" x14ac:dyDescent="0.2">
      <c r="A421" s="20" t="s">
        <v>12</v>
      </c>
      <c r="B421" s="30">
        <v>3</v>
      </c>
    </row>
    <row r="422" spans="1:2" ht="15" x14ac:dyDescent="0.2">
      <c r="A422" s="20" t="s">
        <v>13</v>
      </c>
      <c r="B422" s="30">
        <v>5</v>
      </c>
    </row>
    <row r="423" spans="1:2" ht="15" x14ac:dyDescent="0.2">
      <c r="A423" s="20" t="s">
        <v>14</v>
      </c>
      <c r="B423" s="30">
        <v>1</v>
      </c>
    </row>
    <row r="424" spans="1:2" ht="15" x14ac:dyDescent="0.2">
      <c r="A424" s="20" t="s">
        <v>15</v>
      </c>
      <c r="B424" s="30">
        <v>5</v>
      </c>
    </row>
    <row r="425" spans="1:2" ht="15" x14ac:dyDescent="0.2">
      <c r="A425" s="20" t="s">
        <v>16</v>
      </c>
      <c r="B425" s="30">
        <v>2</v>
      </c>
    </row>
    <row r="426" spans="1:2" ht="15" x14ac:dyDescent="0.2">
      <c r="A426" s="20" t="s">
        <v>17</v>
      </c>
      <c r="B426" s="30">
        <v>4</v>
      </c>
    </row>
    <row r="427" spans="1:2" ht="15" x14ac:dyDescent="0.2">
      <c r="A427" s="20" t="s">
        <v>18</v>
      </c>
      <c r="B427" s="30">
        <v>4</v>
      </c>
    </row>
    <row r="428" spans="1:2" ht="15" x14ac:dyDescent="0.2">
      <c r="A428" s="20" t="s">
        <v>19</v>
      </c>
      <c r="B428" s="30">
        <v>6</v>
      </c>
    </row>
    <row r="429" spans="1:2" ht="15" x14ac:dyDescent="0.2">
      <c r="A429" s="20" t="s">
        <v>20</v>
      </c>
      <c r="B429" s="30">
        <v>5</v>
      </c>
    </row>
    <row r="430" spans="1:2" ht="15" x14ac:dyDescent="0.2">
      <c r="A430" s="20" t="s">
        <v>21</v>
      </c>
      <c r="B430" s="30">
        <v>7</v>
      </c>
    </row>
    <row r="431" spans="1:2" ht="15" x14ac:dyDescent="0.2">
      <c r="A431" s="20" t="s">
        <v>22</v>
      </c>
      <c r="B431" s="30">
        <v>4</v>
      </c>
    </row>
    <row r="432" spans="1:2" ht="15" x14ac:dyDescent="0.2">
      <c r="A432" s="20" t="s">
        <v>48</v>
      </c>
      <c r="B432" s="30">
        <v>3</v>
      </c>
    </row>
    <row r="433" spans="1:2" ht="15" x14ac:dyDescent="0.2">
      <c r="A433" s="20" t="s">
        <v>49</v>
      </c>
      <c r="B433" s="30">
        <v>4</v>
      </c>
    </row>
    <row r="434" spans="1:2" ht="15" x14ac:dyDescent="0.2">
      <c r="A434" s="20" t="s">
        <v>50</v>
      </c>
      <c r="B434" s="30">
        <v>9</v>
      </c>
    </row>
    <row r="435" spans="1:2" ht="15" x14ac:dyDescent="0.2">
      <c r="A435" s="19" t="s">
        <v>23</v>
      </c>
      <c r="B435" s="32">
        <v>195</v>
      </c>
    </row>
    <row r="436" spans="1:2" ht="15" x14ac:dyDescent="0.2">
      <c r="A436" s="22" t="s">
        <v>26</v>
      </c>
      <c r="B436" s="10">
        <v>1</v>
      </c>
    </row>
    <row r="437" spans="1:2" ht="15" x14ac:dyDescent="0.2">
      <c r="A437" s="20"/>
      <c r="B437" s="1"/>
    </row>
    <row r="438" spans="1:2" ht="15" x14ac:dyDescent="0.2">
      <c r="A438" s="31" t="s">
        <v>63</v>
      </c>
      <c r="B438" s="1"/>
    </row>
    <row r="439" spans="1:2" ht="15" x14ac:dyDescent="0.2">
      <c r="A439" s="19" t="s">
        <v>41</v>
      </c>
      <c r="B439" s="12" t="s">
        <v>1</v>
      </c>
    </row>
    <row r="440" spans="1:2" ht="15" x14ac:dyDescent="0.2">
      <c r="A440" s="20" t="s">
        <v>45</v>
      </c>
      <c r="B440" s="30">
        <v>44</v>
      </c>
    </row>
    <row r="441" spans="1:2" ht="15" x14ac:dyDescent="0.2">
      <c r="A441" s="20" t="s">
        <v>46</v>
      </c>
      <c r="B441" s="30">
        <v>31</v>
      </c>
    </row>
    <row r="442" spans="1:2" ht="15" x14ac:dyDescent="0.2">
      <c r="A442" s="20" t="s">
        <v>47</v>
      </c>
      <c r="B442" s="30">
        <v>12</v>
      </c>
    </row>
    <row r="443" spans="1:2" ht="15" x14ac:dyDescent="0.2">
      <c r="A443" s="20" t="s">
        <v>10</v>
      </c>
      <c r="B443" s="30">
        <v>4</v>
      </c>
    </row>
    <row r="444" spans="1:2" ht="15" x14ac:dyDescent="0.2">
      <c r="A444" s="20" t="s">
        <v>11</v>
      </c>
      <c r="B444" s="30">
        <v>7</v>
      </c>
    </row>
    <row r="445" spans="1:2" ht="15" x14ac:dyDescent="0.2">
      <c r="A445" s="20" t="s">
        <v>12</v>
      </c>
      <c r="B445" s="30">
        <v>4</v>
      </c>
    </row>
    <row r="446" spans="1:2" ht="15" x14ac:dyDescent="0.2">
      <c r="A446" s="20" t="s">
        <v>13</v>
      </c>
      <c r="B446" s="30">
        <v>5</v>
      </c>
    </row>
    <row r="447" spans="1:2" ht="15" x14ac:dyDescent="0.2">
      <c r="A447" s="20" t="s">
        <v>14</v>
      </c>
      <c r="B447" s="30">
        <v>2</v>
      </c>
    </row>
    <row r="448" spans="1:2" ht="15" x14ac:dyDescent="0.2">
      <c r="A448" s="20" t="s">
        <v>15</v>
      </c>
      <c r="B448" s="30">
        <v>2</v>
      </c>
    </row>
    <row r="449" spans="1:2" ht="15" x14ac:dyDescent="0.2">
      <c r="A449" s="20" t="s">
        <v>16</v>
      </c>
      <c r="B449" s="30">
        <v>1</v>
      </c>
    </row>
    <row r="450" spans="1:2" ht="15" x14ac:dyDescent="0.2">
      <c r="A450" s="20" t="s">
        <v>17</v>
      </c>
      <c r="B450" s="30">
        <v>6</v>
      </c>
    </row>
    <row r="451" spans="1:2" ht="15" x14ac:dyDescent="0.2">
      <c r="A451" s="20" t="s">
        <v>18</v>
      </c>
      <c r="B451" s="30">
        <v>2</v>
      </c>
    </row>
    <row r="452" spans="1:2" ht="15" x14ac:dyDescent="0.2">
      <c r="A452" s="20" t="s">
        <v>19</v>
      </c>
      <c r="B452" s="30">
        <v>4</v>
      </c>
    </row>
    <row r="453" spans="1:2" ht="15" x14ac:dyDescent="0.2">
      <c r="A453" s="20" t="s">
        <v>20</v>
      </c>
      <c r="B453" s="30">
        <v>3</v>
      </c>
    </row>
    <row r="454" spans="1:2" ht="15" x14ac:dyDescent="0.2">
      <c r="A454" s="20" t="s">
        <v>21</v>
      </c>
      <c r="B454" s="30">
        <v>2</v>
      </c>
    </row>
    <row r="455" spans="1:2" ht="15" x14ac:dyDescent="0.2">
      <c r="A455" s="20" t="s">
        <v>22</v>
      </c>
      <c r="B455" s="30">
        <v>3</v>
      </c>
    </row>
    <row r="456" spans="1:2" ht="15" x14ac:dyDescent="0.2">
      <c r="A456" s="20" t="s">
        <v>48</v>
      </c>
      <c r="B456" s="30">
        <v>4</v>
      </c>
    </row>
    <row r="457" spans="1:2" ht="15" x14ac:dyDescent="0.2">
      <c r="A457" s="20" t="s">
        <v>49</v>
      </c>
      <c r="B457" s="30">
        <v>3</v>
      </c>
    </row>
    <row r="458" spans="1:2" ht="15" x14ac:dyDescent="0.2">
      <c r="A458" s="20" t="s">
        <v>50</v>
      </c>
      <c r="B458" s="30">
        <v>4</v>
      </c>
    </row>
    <row r="459" spans="1:2" ht="15" x14ac:dyDescent="0.2">
      <c r="A459" s="19" t="s">
        <v>23</v>
      </c>
      <c r="B459" s="32">
        <v>143</v>
      </c>
    </row>
    <row r="460" spans="1:2" ht="15" x14ac:dyDescent="0.2">
      <c r="A460" s="22" t="s">
        <v>26</v>
      </c>
      <c r="B460" s="10">
        <v>0</v>
      </c>
    </row>
    <row r="461" spans="1:2" ht="15" x14ac:dyDescent="0.2">
      <c r="A461" s="20"/>
      <c r="B461" s="1"/>
    </row>
    <row r="462" spans="1:2" ht="15" x14ac:dyDescent="0.2">
      <c r="A462" s="31" t="s">
        <v>63</v>
      </c>
      <c r="B462" s="1"/>
    </row>
    <row r="463" spans="1:2" ht="15" x14ac:dyDescent="0.2">
      <c r="A463" s="19" t="s">
        <v>42</v>
      </c>
      <c r="B463" s="12" t="s">
        <v>1</v>
      </c>
    </row>
    <row r="464" spans="1:2" ht="15" x14ac:dyDescent="0.2">
      <c r="A464" s="20" t="s">
        <v>45</v>
      </c>
      <c r="B464" s="30">
        <v>37</v>
      </c>
    </row>
    <row r="465" spans="1:2" ht="15" x14ac:dyDescent="0.2">
      <c r="A465" s="20" t="s">
        <v>46</v>
      </c>
      <c r="B465" s="30">
        <v>43</v>
      </c>
    </row>
    <row r="466" spans="1:2" ht="15" x14ac:dyDescent="0.2">
      <c r="A466" s="20" t="s">
        <v>47</v>
      </c>
      <c r="B466" s="30">
        <v>13</v>
      </c>
    </row>
    <row r="467" spans="1:2" ht="15" x14ac:dyDescent="0.2">
      <c r="A467" s="20" t="s">
        <v>10</v>
      </c>
      <c r="B467" s="30">
        <v>11</v>
      </c>
    </row>
    <row r="468" spans="1:2" ht="15" x14ac:dyDescent="0.2">
      <c r="A468" s="20" t="s">
        <v>11</v>
      </c>
      <c r="B468" s="30">
        <v>6</v>
      </c>
    </row>
    <row r="469" spans="1:2" ht="15" x14ac:dyDescent="0.2">
      <c r="A469" s="20" t="s">
        <v>12</v>
      </c>
      <c r="B469" s="30">
        <v>8</v>
      </c>
    </row>
    <row r="470" spans="1:2" ht="15" x14ac:dyDescent="0.2">
      <c r="A470" s="20" t="s">
        <v>13</v>
      </c>
      <c r="B470" s="30">
        <v>1</v>
      </c>
    </row>
    <row r="471" spans="1:2" ht="15" x14ac:dyDescent="0.2">
      <c r="A471" s="20" t="s">
        <v>14</v>
      </c>
      <c r="B471" s="30">
        <v>3</v>
      </c>
    </row>
    <row r="472" spans="1:2" ht="15" x14ac:dyDescent="0.2">
      <c r="A472" s="20" t="s">
        <v>15</v>
      </c>
      <c r="B472" s="30">
        <v>2</v>
      </c>
    </row>
    <row r="473" spans="1:2" ht="15" x14ac:dyDescent="0.2">
      <c r="A473" s="20" t="s">
        <v>16</v>
      </c>
      <c r="B473" s="30">
        <v>4</v>
      </c>
    </row>
    <row r="474" spans="1:2" ht="15" x14ac:dyDescent="0.2">
      <c r="A474" s="20" t="s">
        <v>17</v>
      </c>
      <c r="B474" s="30">
        <v>3</v>
      </c>
    </row>
    <row r="475" spans="1:2" ht="15" x14ac:dyDescent="0.2">
      <c r="A475" s="20" t="s">
        <v>18</v>
      </c>
      <c r="B475" s="30">
        <v>7</v>
      </c>
    </row>
    <row r="476" spans="1:2" ht="15" x14ac:dyDescent="0.2">
      <c r="A476" s="20" t="s">
        <v>19</v>
      </c>
      <c r="B476" s="30">
        <v>9</v>
      </c>
    </row>
    <row r="477" spans="1:2" ht="15" x14ac:dyDescent="0.2">
      <c r="A477" s="20" t="s">
        <v>20</v>
      </c>
      <c r="B477" s="30">
        <v>6</v>
      </c>
    </row>
    <row r="478" spans="1:2" ht="15" x14ac:dyDescent="0.2">
      <c r="A478" s="20" t="s">
        <v>21</v>
      </c>
      <c r="B478" s="30">
        <v>8</v>
      </c>
    </row>
    <row r="479" spans="1:2" ht="15" x14ac:dyDescent="0.2">
      <c r="A479" s="20" t="s">
        <v>22</v>
      </c>
      <c r="B479" s="30">
        <v>4</v>
      </c>
    </row>
    <row r="480" spans="1:2" ht="15" x14ac:dyDescent="0.2">
      <c r="A480" s="20" t="s">
        <v>48</v>
      </c>
      <c r="B480" s="30">
        <v>4</v>
      </c>
    </row>
    <row r="481" spans="1:3" ht="15" x14ac:dyDescent="0.2">
      <c r="A481" s="20" t="s">
        <v>49</v>
      </c>
      <c r="B481" s="30">
        <v>3</v>
      </c>
    </row>
    <row r="482" spans="1:3" ht="15" x14ac:dyDescent="0.2">
      <c r="A482" s="20" t="s">
        <v>50</v>
      </c>
      <c r="B482" s="30">
        <v>9</v>
      </c>
    </row>
    <row r="483" spans="1:3" ht="15" x14ac:dyDescent="0.2">
      <c r="A483" s="19" t="s">
        <v>23</v>
      </c>
      <c r="B483" s="32">
        <f>SUM(B464:B482)</f>
        <v>181</v>
      </c>
      <c r="C483" s="365">
        <f>SUM(B464:B482)</f>
        <v>181</v>
      </c>
    </row>
    <row r="484" spans="1:3" ht="15" x14ac:dyDescent="0.2">
      <c r="A484" s="22" t="s">
        <v>26</v>
      </c>
      <c r="B484" s="10">
        <v>0</v>
      </c>
    </row>
    <row r="485" spans="1:3" ht="15" x14ac:dyDescent="0.2">
      <c r="A485" s="20"/>
      <c r="B485" s="1"/>
    </row>
    <row r="486" spans="1:3" ht="15" x14ac:dyDescent="0.2">
      <c r="A486" s="31" t="s">
        <v>63</v>
      </c>
      <c r="B486" s="1"/>
    </row>
    <row r="487" spans="1:3" ht="15" x14ac:dyDescent="0.2">
      <c r="A487" s="19" t="s">
        <v>43</v>
      </c>
      <c r="B487" s="12" t="s">
        <v>1</v>
      </c>
    </row>
    <row r="488" spans="1:3" ht="15" x14ac:dyDescent="0.2">
      <c r="A488" s="20" t="s">
        <v>45</v>
      </c>
      <c r="B488" s="30">
        <v>29</v>
      </c>
    </row>
    <row r="489" spans="1:3" ht="15" x14ac:dyDescent="0.2">
      <c r="A489" s="20" t="s">
        <v>46</v>
      </c>
      <c r="B489" s="30">
        <v>41</v>
      </c>
    </row>
    <row r="490" spans="1:3" ht="15" x14ac:dyDescent="0.2">
      <c r="A490" s="20" t="s">
        <v>47</v>
      </c>
      <c r="B490" s="30">
        <v>14</v>
      </c>
    </row>
    <row r="491" spans="1:3" ht="15" x14ac:dyDescent="0.2">
      <c r="A491" s="20" t="s">
        <v>10</v>
      </c>
      <c r="B491" s="30">
        <v>7</v>
      </c>
    </row>
    <row r="492" spans="1:3" ht="15" x14ac:dyDescent="0.2">
      <c r="A492" s="20" t="s">
        <v>11</v>
      </c>
      <c r="B492" s="30">
        <v>7</v>
      </c>
    </row>
    <row r="493" spans="1:3" ht="15" x14ac:dyDescent="0.2">
      <c r="A493" s="20" t="s">
        <v>12</v>
      </c>
      <c r="B493" s="30">
        <v>4</v>
      </c>
    </row>
    <row r="494" spans="1:3" ht="15" x14ac:dyDescent="0.2">
      <c r="A494" s="20" t="s">
        <v>13</v>
      </c>
      <c r="B494" s="30">
        <v>4</v>
      </c>
    </row>
    <row r="495" spans="1:3" ht="15" x14ac:dyDescent="0.2">
      <c r="A495" s="20" t="s">
        <v>14</v>
      </c>
      <c r="B495" s="30">
        <v>1</v>
      </c>
    </row>
    <row r="496" spans="1:3" ht="15" x14ac:dyDescent="0.2">
      <c r="A496" s="20" t="s">
        <v>15</v>
      </c>
      <c r="B496" s="30">
        <v>2</v>
      </c>
    </row>
    <row r="497" spans="1:2" ht="15" x14ac:dyDescent="0.2">
      <c r="A497" s="20" t="s">
        <v>16</v>
      </c>
      <c r="B497" s="30">
        <v>1</v>
      </c>
    </row>
    <row r="498" spans="1:2" ht="15" x14ac:dyDescent="0.2">
      <c r="A498" s="20" t="s">
        <v>17</v>
      </c>
      <c r="B498" s="30">
        <v>5</v>
      </c>
    </row>
    <row r="499" spans="1:2" ht="15" x14ac:dyDescent="0.2">
      <c r="A499" s="20" t="s">
        <v>18</v>
      </c>
      <c r="B499" s="30">
        <v>6</v>
      </c>
    </row>
    <row r="500" spans="1:2" ht="15" x14ac:dyDescent="0.2">
      <c r="A500" s="20" t="s">
        <v>19</v>
      </c>
      <c r="B500" s="30">
        <v>4</v>
      </c>
    </row>
    <row r="501" spans="1:2" ht="15" x14ac:dyDescent="0.2">
      <c r="A501" s="20" t="s">
        <v>20</v>
      </c>
      <c r="B501" s="30">
        <v>3</v>
      </c>
    </row>
    <row r="502" spans="1:2" ht="15" x14ac:dyDescent="0.2">
      <c r="A502" s="20" t="s">
        <v>21</v>
      </c>
      <c r="B502" s="30">
        <v>2</v>
      </c>
    </row>
    <row r="503" spans="1:2" ht="15" x14ac:dyDescent="0.2">
      <c r="A503" s="20" t="s">
        <v>22</v>
      </c>
      <c r="B503" s="30">
        <v>3</v>
      </c>
    </row>
    <row r="504" spans="1:2" ht="15" x14ac:dyDescent="0.2">
      <c r="A504" s="20" t="s">
        <v>48</v>
      </c>
      <c r="B504" s="30">
        <v>1</v>
      </c>
    </row>
    <row r="505" spans="1:2" ht="15" x14ac:dyDescent="0.2">
      <c r="A505" s="20" t="s">
        <v>49</v>
      </c>
      <c r="B505" s="30">
        <v>3</v>
      </c>
    </row>
    <row r="506" spans="1:2" ht="15" x14ac:dyDescent="0.2">
      <c r="A506" s="20" t="s">
        <v>50</v>
      </c>
      <c r="B506" s="30">
        <v>7</v>
      </c>
    </row>
    <row r="507" spans="1:2" ht="15" x14ac:dyDescent="0.2">
      <c r="A507" s="19" t="s">
        <v>23</v>
      </c>
      <c r="B507" s="32">
        <v>144</v>
      </c>
    </row>
    <row r="508" spans="1:2" ht="15" x14ac:dyDescent="0.2">
      <c r="A508" s="22" t="s">
        <v>26</v>
      </c>
      <c r="B508" s="10">
        <v>0</v>
      </c>
    </row>
    <row r="509" spans="1:2" ht="15" x14ac:dyDescent="0.2">
      <c r="A509" s="20"/>
      <c r="B509" s="1"/>
    </row>
    <row r="510" spans="1:2" ht="15" x14ac:dyDescent="0.2">
      <c r="A510" s="31" t="s">
        <v>63</v>
      </c>
      <c r="B510" s="1"/>
    </row>
    <row r="511" spans="1:2" ht="15" x14ac:dyDescent="0.2">
      <c r="A511" s="25" t="s">
        <v>44</v>
      </c>
      <c r="B511" s="26" t="s">
        <v>1</v>
      </c>
    </row>
    <row r="512" spans="1:2" ht="15" x14ac:dyDescent="0.2">
      <c r="A512" s="27" t="s">
        <v>45</v>
      </c>
      <c r="B512" s="30">
        <v>25</v>
      </c>
    </row>
    <row r="513" spans="1:2" ht="15" x14ac:dyDescent="0.2">
      <c r="A513" s="27" t="s">
        <v>46</v>
      </c>
      <c r="B513" s="30">
        <v>34</v>
      </c>
    </row>
    <row r="514" spans="1:2" ht="15" x14ac:dyDescent="0.2">
      <c r="A514" s="27" t="s">
        <v>47</v>
      </c>
      <c r="B514" s="30">
        <v>3</v>
      </c>
    </row>
    <row r="515" spans="1:2" ht="15" x14ac:dyDescent="0.2">
      <c r="A515" s="28" t="s">
        <v>10</v>
      </c>
      <c r="B515" s="30">
        <v>7</v>
      </c>
    </row>
    <row r="516" spans="1:2" ht="15" x14ac:dyDescent="0.2">
      <c r="A516" s="27" t="s">
        <v>11</v>
      </c>
      <c r="B516" s="30">
        <v>9</v>
      </c>
    </row>
    <row r="517" spans="1:2" ht="15" x14ac:dyDescent="0.2">
      <c r="A517" s="27" t="s">
        <v>12</v>
      </c>
      <c r="B517" s="30">
        <v>5</v>
      </c>
    </row>
    <row r="518" spans="1:2" ht="15" x14ac:dyDescent="0.2">
      <c r="A518" s="27" t="s">
        <v>13</v>
      </c>
      <c r="B518" s="30">
        <v>7</v>
      </c>
    </row>
    <row r="519" spans="1:2" ht="15" x14ac:dyDescent="0.2">
      <c r="A519" s="27" t="s">
        <v>14</v>
      </c>
      <c r="B519" s="30">
        <v>1</v>
      </c>
    </row>
    <row r="520" spans="1:2" ht="15" x14ac:dyDescent="0.2">
      <c r="A520" s="27" t="s">
        <v>15</v>
      </c>
      <c r="B520" s="30">
        <v>3</v>
      </c>
    </row>
    <row r="521" spans="1:2" ht="15" x14ac:dyDescent="0.2">
      <c r="A521" s="27" t="s">
        <v>16</v>
      </c>
      <c r="B521" s="30">
        <v>3</v>
      </c>
    </row>
    <row r="522" spans="1:2" ht="15" x14ac:dyDescent="0.2">
      <c r="A522" s="27" t="s">
        <v>17</v>
      </c>
      <c r="B522" s="30">
        <v>2</v>
      </c>
    </row>
    <row r="523" spans="1:2" ht="15" x14ac:dyDescent="0.2">
      <c r="A523" s="27" t="s">
        <v>18</v>
      </c>
      <c r="B523" s="30">
        <v>7</v>
      </c>
    </row>
    <row r="524" spans="1:2" ht="15" x14ac:dyDescent="0.2">
      <c r="A524" s="27" t="s">
        <v>19</v>
      </c>
      <c r="B524" s="30">
        <v>8</v>
      </c>
    </row>
    <row r="525" spans="1:2" ht="15" x14ac:dyDescent="0.2">
      <c r="A525" s="27" t="s">
        <v>20</v>
      </c>
      <c r="B525" s="30">
        <v>5</v>
      </c>
    </row>
    <row r="526" spans="1:2" ht="15" x14ac:dyDescent="0.2">
      <c r="A526" s="27" t="s">
        <v>21</v>
      </c>
      <c r="B526" s="30">
        <v>2</v>
      </c>
    </row>
    <row r="527" spans="1:2" ht="15" x14ac:dyDescent="0.2">
      <c r="A527" s="27" t="s">
        <v>22</v>
      </c>
      <c r="B527" s="30">
        <v>2</v>
      </c>
    </row>
    <row r="528" spans="1:2" ht="15" x14ac:dyDescent="0.2">
      <c r="A528" s="27" t="s">
        <v>48</v>
      </c>
      <c r="B528" s="30">
        <v>2</v>
      </c>
    </row>
    <row r="529" spans="1:2" ht="15" x14ac:dyDescent="0.2">
      <c r="A529" s="27" t="s">
        <v>49</v>
      </c>
      <c r="B529" s="30">
        <v>6</v>
      </c>
    </row>
    <row r="530" spans="1:2" ht="15" x14ac:dyDescent="0.2">
      <c r="A530" s="27" t="s">
        <v>50</v>
      </c>
      <c r="B530" s="30">
        <v>12</v>
      </c>
    </row>
    <row r="531" spans="1:2" ht="15" x14ac:dyDescent="0.2">
      <c r="A531" s="29" t="s">
        <v>23</v>
      </c>
      <c r="B531" s="32">
        <v>143</v>
      </c>
    </row>
    <row r="532" spans="1:2" ht="15" x14ac:dyDescent="0.2">
      <c r="A532" s="22" t="s">
        <v>26</v>
      </c>
      <c r="B532" s="10">
        <v>0</v>
      </c>
    </row>
  </sheetData>
  <mergeCells count="2">
    <mergeCell ref="X21:AD21"/>
    <mergeCell ref="X42:AD42"/>
  </mergeCells>
  <pageMargins left="0.7" right="0.7" top="0.75" bottom="0.75" header="0.3" footer="0.3"/>
  <pageSetup paperSize="9" orientation="portrait" horizontalDpi="300" verticalDpi="300" r:id="rId1"/>
  <ignoredErrors>
    <ignoredError sqref="B45:U45 B11:U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zoomScale="85" zoomScaleNormal="85" workbookViewId="0"/>
  </sheetViews>
  <sheetFormatPr baseColWidth="10" defaultRowHeight="15" x14ac:dyDescent="0.25"/>
  <cols>
    <col min="1" max="1" width="14.42578125" style="418" customWidth="1"/>
    <col min="2" max="2" width="12.5703125" style="418" customWidth="1"/>
    <col min="3" max="16384" width="11.42578125" style="418"/>
  </cols>
  <sheetData>
    <row r="2" spans="1:20" x14ac:dyDescent="0.25">
      <c r="A2" s="379" t="s">
        <v>206</v>
      </c>
      <c r="B2" s="419">
        <v>1999</v>
      </c>
      <c r="C2" s="419">
        <v>2000</v>
      </c>
      <c r="D2" s="419">
        <v>2001</v>
      </c>
      <c r="E2" s="419">
        <v>2002</v>
      </c>
      <c r="F2" s="419">
        <v>2003</v>
      </c>
      <c r="G2" s="419">
        <v>2004</v>
      </c>
      <c r="H2" s="419">
        <v>2005</v>
      </c>
      <c r="I2" s="419">
        <v>2006</v>
      </c>
      <c r="J2" s="419">
        <v>2007</v>
      </c>
      <c r="K2" s="419">
        <v>2008</v>
      </c>
      <c r="L2" s="419">
        <v>2009</v>
      </c>
      <c r="M2" s="419">
        <v>2010</v>
      </c>
      <c r="N2" s="419">
        <v>2011</v>
      </c>
      <c r="O2" s="419">
        <v>2012</v>
      </c>
      <c r="P2" s="419">
        <v>2013</v>
      </c>
      <c r="Q2" s="419">
        <v>2014</v>
      </c>
      <c r="R2" s="419">
        <v>2015</v>
      </c>
      <c r="S2" s="419">
        <v>2016</v>
      </c>
      <c r="T2" s="424" t="s">
        <v>208</v>
      </c>
    </row>
    <row r="3" spans="1:20" x14ac:dyDescent="0.25">
      <c r="A3" s="353" t="s">
        <v>45</v>
      </c>
      <c r="B3" s="421">
        <v>1700</v>
      </c>
      <c r="C3" s="421">
        <v>1740</v>
      </c>
      <c r="D3" s="421">
        <v>1657</v>
      </c>
      <c r="E3" s="421">
        <v>1737</v>
      </c>
      <c r="F3" s="421">
        <v>1733</v>
      </c>
      <c r="G3" s="421">
        <v>1813</v>
      </c>
      <c r="H3" s="421">
        <v>1765</v>
      </c>
      <c r="I3" s="421">
        <v>1704</v>
      </c>
      <c r="J3" s="421">
        <v>1704</v>
      </c>
      <c r="K3" s="421">
        <v>1741</v>
      </c>
      <c r="L3" s="421">
        <v>1609</v>
      </c>
      <c r="M3" s="421">
        <v>1553</v>
      </c>
      <c r="N3" s="421">
        <v>1505</v>
      </c>
      <c r="O3" s="421">
        <v>1404</v>
      </c>
      <c r="P3" s="421">
        <v>1164</v>
      </c>
      <c r="Q3" s="421">
        <v>1232</v>
      </c>
      <c r="R3" s="421">
        <v>1139</v>
      </c>
      <c r="S3" s="421">
        <v>1120</v>
      </c>
      <c r="T3" s="420">
        <f>SUM(B3:S3)</f>
        <v>28020</v>
      </c>
    </row>
    <row r="4" spans="1:20" x14ac:dyDescent="0.25">
      <c r="A4" s="353" t="s">
        <v>46</v>
      </c>
      <c r="B4" s="422">
        <v>411</v>
      </c>
      <c r="C4" s="422">
        <v>383</v>
      </c>
      <c r="D4" s="422">
        <v>370</v>
      </c>
      <c r="E4" s="422">
        <v>396</v>
      </c>
      <c r="F4" s="422">
        <v>442</v>
      </c>
      <c r="G4" s="422">
        <v>379</v>
      </c>
      <c r="H4" s="422">
        <v>380</v>
      </c>
      <c r="I4" s="422">
        <v>357</v>
      </c>
      <c r="J4" s="422">
        <v>385</v>
      </c>
      <c r="K4" s="422">
        <v>345</v>
      </c>
      <c r="L4" s="422">
        <v>396</v>
      </c>
      <c r="M4" s="422">
        <v>357</v>
      </c>
      <c r="N4" s="422">
        <v>329</v>
      </c>
      <c r="O4" s="422">
        <v>308</v>
      </c>
      <c r="P4" s="422">
        <v>290</v>
      </c>
      <c r="Q4" s="422">
        <v>264</v>
      </c>
      <c r="R4" s="422">
        <v>221</v>
      </c>
      <c r="S4" s="422">
        <v>248</v>
      </c>
      <c r="T4" s="420">
        <v>6261</v>
      </c>
    </row>
    <row r="5" spans="1:20" x14ac:dyDescent="0.25">
      <c r="A5" s="353" t="s">
        <v>47</v>
      </c>
      <c r="B5" s="422">
        <v>299</v>
      </c>
      <c r="C5" s="422">
        <v>300</v>
      </c>
      <c r="D5" s="422">
        <v>259</v>
      </c>
      <c r="E5" s="422">
        <v>278</v>
      </c>
      <c r="F5" s="422">
        <v>254</v>
      </c>
      <c r="G5" s="422">
        <v>222</v>
      </c>
      <c r="H5" s="422">
        <v>229</v>
      </c>
      <c r="I5" s="422">
        <v>240</v>
      </c>
      <c r="J5" s="422">
        <v>226</v>
      </c>
      <c r="K5" s="422">
        <v>252</v>
      </c>
      <c r="L5" s="422">
        <v>206</v>
      </c>
      <c r="M5" s="422">
        <v>199</v>
      </c>
      <c r="N5" s="422">
        <v>206</v>
      </c>
      <c r="O5" s="422">
        <v>226</v>
      </c>
      <c r="P5" s="422">
        <v>217</v>
      </c>
      <c r="Q5" s="422">
        <v>188</v>
      </c>
      <c r="R5" s="422">
        <v>205</v>
      </c>
      <c r="S5" s="422">
        <v>179</v>
      </c>
      <c r="T5" s="420">
        <v>4185</v>
      </c>
    </row>
    <row r="6" spans="1:20" x14ac:dyDescent="0.25">
      <c r="A6" s="353" t="s">
        <v>10</v>
      </c>
      <c r="B6" s="422">
        <v>375</v>
      </c>
      <c r="C6" s="422">
        <v>365</v>
      </c>
      <c r="D6" s="422">
        <v>346</v>
      </c>
      <c r="E6" s="422">
        <v>320</v>
      </c>
      <c r="F6" s="422">
        <v>341</v>
      </c>
      <c r="G6" s="422">
        <v>308</v>
      </c>
      <c r="H6" s="422">
        <v>281</v>
      </c>
      <c r="I6" s="422">
        <v>262</v>
      </c>
      <c r="J6" s="422">
        <v>273</v>
      </c>
      <c r="K6" s="422">
        <v>248</v>
      </c>
      <c r="L6" s="422">
        <v>228</v>
      </c>
      <c r="M6" s="422">
        <v>227</v>
      </c>
      <c r="N6" s="422">
        <v>237</v>
      </c>
      <c r="O6" s="422">
        <v>213</v>
      </c>
      <c r="P6" s="422">
        <v>193</v>
      </c>
      <c r="Q6" s="422">
        <v>211</v>
      </c>
      <c r="R6" s="422">
        <v>203</v>
      </c>
      <c r="S6" s="422">
        <v>183</v>
      </c>
      <c r="T6" s="420">
        <v>4814</v>
      </c>
    </row>
    <row r="7" spans="1:20" x14ac:dyDescent="0.25">
      <c r="A7" s="353" t="s">
        <v>11</v>
      </c>
      <c r="B7" s="421">
        <v>1262</v>
      </c>
      <c r="C7" s="421">
        <v>1198</v>
      </c>
      <c r="D7" s="421">
        <v>1043</v>
      </c>
      <c r="E7" s="422">
        <v>972</v>
      </c>
      <c r="F7" s="421">
        <v>1032</v>
      </c>
      <c r="G7" s="422">
        <v>923</v>
      </c>
      <c r="H7" s="422">
        <v>914</v>
      </c>
      <c r="I7" s="422">
        <v>786</v>
      </c>
      <c r="J7" s="422">
        <v>789</v>
      </c>
      <c r="K7" s="422">
        <v>751</v>
      </c>
      <c r="L7" s="422">
        <v>616</v>
      </c>
      <c r="M7" s="422">
        <v>505</v>
      </c>
      <c r="N7" s="422">
        <v>500</v>
      </c>
      <c r="O7" s="422">
        <v>429</v>
      </c>
      <c r="P7" s="422">
        <v>381</v>
      </c>
      <c r="Q7" s="422">
        <v>362</v>
      </c>
      <c r="R7" s="422">
        <v>394</v>
      </c>
      <c r="S7" s="422">
        <v>393</v>
      </c>
      <c r="T7" s="420">
        <v>13250</v>
      </c>
    </row>
    <row r="8" spans="1:20" x14ac:dyDescent="0.25">
      <c r="A8" s="353" t="s">
        <v>12</v>
      </c>
      <c r="B8" s="421">
        <v>2004</v>
      </c>
      <c r="C8" s="421">
        <v>1996</v>
      </c>
      <c r="D8" s="421">
        <v>1794</v>
      </c>
      <c r="E8" s="421">
        <v>1816</v>
      </c>
      <c r="F8" s="421">
        <v>1746</v>
      </c>
      <c r="G8" s="421">
        <v>1524</v>
      </c>
      <c r="H8" s="421">
        <v>1430</v>
      </c>
      <c r="I8" s="421">
        <v>1270</v>
      </c>
      <c r="J8" s="421">
        <v>1178</v>
      </c>
      <c r="K8" s="421">
        <v>1090</v>
      </c>
      <c r="L8" s="422">
        <v>921</v>
      </c>
      <c r="M8" s="422">
        <v>814</v>
      </c>
      <c r="N8" s="422">
        <v>779</v>
      </c>
      <c r="O8" s="422">
        <v>700</v>
      </c>
      <c r="P8" s="422">
        <v>607</v>
      </c>
      <c r="Q8" s="422">
        <v>659</v>
      </c>
      <c r="R8" s="422">
        <v>580</v>
      </c>
      <c r="S8" s="422">
        <v>574</v>
      </c>
      <c r="T8" s="420">
        <v>21482</v>
      </c>
    </row>
    <row r="9" spans="1:20" x14ac:dyDescent="0.25">
      <c r="A9" s="353" t="s">
        <v>13</v>
      </c>
      <c r="B9" s="421">
        <v>2338</v>
      </c>
      <c r="C9" s="421">
        <v>2339</v>
      </c>
      <c r="D9" s="421">
        <v>2179</v>
      </c>
      <c r="E9" s="421">
        <v>2180</v>
      </c>
      <c r="F9" s="421">
        <v>2136</v>
      </c>
      <c r="G9" s="421">
        <v>2063</v>
      </c>
      <c r="H9" s="421">
        <v>1846</v>
      </c>
      <c r="I9" s="421">
        <v>1739</v>
      </c>
      <c r="J9" s="421">
        <v>1688</v>
      </c>
      <c r="K9" s="421">
        <v>1543</v>
      </c>
      <c r="L9" s="421">
        <v>1426</v>
      </c>
      <c r="M9" s="421">
        <v>1136</v>
      </c>
      <c r="N9" s="421">
        <v>1048</v>
      </c>
      <c r="O9" s="422">
        <v>978</v>
      </c>
      <c r="P9" s="422">
        <v>852</v>
      </c>
      <c r="Q9" s="422">
        <v>766</v>
      </c>
      <c r="R9" s="422">
        <v>800</v>
      </c>
      <c r="S9" s="422">
        <v>756</v>
      </c>
      <c r="T9" s="420">
        <v>27813</v>
      </c>
    </row>
    <row r="10" spans="1:20" x14ac:dyDescent="0.25">
      <c r="A10" s="353" t="s">
        <v>14</v>
      </c>
      <c r="B10" s="421">
        <v>3218</v>
      </c>
      <c r="C10" s="421">
        <v>2975</v>
      </c>
      <c r="D10" s="421">
        <v>2993</v>
      </c>
      <c r="E10" s="421">
        <v>2848</v>
      </c>
      <c r="F10" s="421">
        <v>2872</v>
      </c>
      <c r="G10" s="421">
        <v>2596</v>
      </c>
      <c r="H10" s="421">
        <v>2568</v>
      </c>
      <c r="I10" s="421">
        <v>2358</v>
      </c>
      <c r="J10" s="421">
        <v>2268</v>
      </c>
      <c r="K10" s="421">
        <v>2141</v>
      </c>
      <c r="L10" s="421">
        <v>2013</v>
      </c>
      <c r="M10" s="421">
        <v>1824</v>
      </c>
      <c r="N10" s="421">
        <v>1738</v>
      </c>
      <c r="O10" s="421">
        <v>1637</v>
      </c>
      <c r="P10" s="421">
        <v>1389</v>
      </c>
      <c r="Q10" s="421">
        <v>1347</v>
      </c>
      <c r="R10" s="421">
        <v>1187</v>
      </c>
      <c r="S10" s="421">
        <v>1211</v>
      </c>
      <c r="T10" s="420">
        <v>39183</v>
      </c>
    </row>
    <row r="11" spans="1:20" x14ac:dyDescent="0.25">
      <c r="A11" s="353" t="s">
        <v>15</v>
      </c>
      <c r="B11" s="421">
        <v>4011</v>
      </c>
      <c r="C11" s="421">
        <v>4052</v>
      </c>
      <c r="D11" s="421">
        <v>4084</v>
      </c>
      <c r="E11" s="421">
        <v>3963</v>
      </c>
      <c r="F11" s="421">
        <v>3933</v>
      </c>
      <c r="G11" s="421">
        <v>3894</v>
      </c>
      <c r="H11" s="421">
        <v>3763</v>
      </c>
      <c r="I11" s="421">
        <v>3582</v>
      </c>
      <c r="J11" s="421">
        <v>3422</v>
      </c>
      <c r="K11" s="421">
        <v>3259</v>
      </c>
      <c r="L11" s="421">
        <v>2966</v>
      </c>
      <c r="M11" s="421">
        <v>2772</v>
      </c>
      <c r="N11" s="421">
        <v>2687</v>
      </c>
      <c r="O11" s="421">
        <v>2589</v>
      </c>
      <c r="P11" s="421">
        <v>2389</v>
      </c>
      <c r="Q11" s="421">
        <v>2101</v>
      </c>
      <c r="R11" s="421">
        <v>2189</v>
      </c>
      <c r="S11" s="421">
        <v>2070</v>
      </c>
      <c r="T11" s="420">
        <v>57726</v>
      </c>
    </row>
    <row r="12" spans="1:20" x14ac:dyDescent="0.25">
      <c r="A12" s="353" t="s">
        <v>16</v>
      </c>
      <c r="B12" s="421">
        <v>5013</v>
      </c>
      <c r="C12" s="421">
        <v>5267</v>
      </c>
      <c r="D12" s="421">
        <v>5069</v>
      </c>
      <c r="E12" s="421">
        <v>5276</v>
      </c>
      <c r="F12" s="421">
        <v>5545</v>
      </c>
      <c r="G12" s="421">
        <v>5209</v>
      </c>
      <c r="H12" s="421">
        <v>5310</v>
      </c>
      <c r="I12" s="421">
        <v>5282</v>
      </c>
      <c r="J12" s="421">
        <v>5416</v>
      </c>
      <c r="K12" s="421">
        <v>5205</v>
      </c>
      <c r="L12" s="421">
        <v>4830</v>
      </c>
      <c r="M12" s="421">
        <v>4658</v>
      </c>
      <c r="N12" s="421">
        <v>4459</v>
      </c>
      <c r="O12" s="421">
        <v>4237</v>
      </c>
      <c r="P12" s="421">
        <v>3874</v>
      </c>
      <c r="Q12" s="421">
        <v>3842</v>
      </c>
      <c r="R12" s="421">
        <v>3683</v>
      </c>
      <c r="S12" s="421">
        <v>3568</v>
      </c>
      <c r="T12" s="420">
        <v>85743</v>
      </c>
    </row>
    <row r="13" spans="1:20" x14ac:dyDescent="0.25">
      <c r="A13" s="353" t="s">
        <v>17</v>
      </c>
      <c r="B13" s="421">
        <v>6602</v>
      </c>
      <c r="C13" s="421">
        <v>6523</v>
      </c>
      <c r="D13" s="421">
        <v>6663</v>
      </c>
      <c r="E13" s="421">
        <v>6950</v>
      </c>
      <c r="F13" s="421">
        <v>7193</v>
      </c>
      <c r="G13" s="421">
        <v>7371</v>
      </c>
      <c r="H13" s="421">
        <v>7307</v>
      </c>
      <c r="I13" s="421">
        <v>7297</v>
      </c>
      <c r="J13" s="421">
        <v>7475</v>
      </c>
      <c r="K13" s="421">
        <v>7703</v>
      </c>
      <c r="L13" s="421">
        <v>7467</v>
      </c>
      <c r="M13" s="421">
        <v>7266</v>
      </c>
      <c r="N13" s="421">
        <v>7100</v>
      </c>
      <c r="O13" s="421">
        <v>7095</v>
      </c>
      <c r="P13" s="421">
        <v>6888</v>
      </c>
      <c r="Q13" s="421">
        <v>6732</v>
      </c>
      <c r="R13" s="421">
        <v>6359</v>
      </c>
      <c r="S13" s="421">
        <v>6149</v>
      </c>
      <c r="T13" s="420">
        <v>126140</v>
      </c>
    </row>
    <row r="14" spans="1:20" x14ac:dyDescent="0.25">
      <c r="A14" s="353" t="s">
        <v>18</v>
      </c>
      <c r="B14" s="421">
        <v>9426</v>
      </c>
      <c r="C14" s="421">
        <v>9331</v>
      </c>
      <c r="D14" s="421">
        <v>9342</v>
      </c>
      <c r="E14" s="421">
        <v>9381</v>
      </c>
      <c r="F14" s="421">
        <v>9401</v>
      </c>
      <c r="G14" s="421">
        <v>9442</v>
      </c>
      <c r="H14" s="421">
        <v>9505</v>
      </c>
      <c r="I14" s="421">
        <v>9715</v>
      </c>
      <c r="J14" s="421">
        <v>9916</v>
      </c>
      <c r="K14" s="421">
        <v>10168</v>
      </c>
      <c r="L14" s="421">
        <v>10114</v>
      </c>
      <c r="M14" s="421">
        <v>10289</v>
      </c>
      <c r="N14" s="421">
        <v>10522</v>
      </c>
      <c r="O14" s="421">
        <v>10204</v>
      </c>
      <c r="P14" s="421">
        <v>10290</v>
      </c>
      <c r="Q14" s="421">
        <v>10081</v>
      </c>
      <c r="R14" s="421">
        <v>10281</v>
      </c>
      <c r="S14" s="421">
        <v>10282</v>
      </c>
      <c r="T14" s="420">
        <v>177690</v>
      </c>
    </row>
    <row r="15" spans="1:20" x14ac:dyDescent="0.25">
      <c r="A15" s="353" t="s">
        <v>19</v>
      </c>
      <c r="B15" s="421">
        <v>12134</v>
      </c>
      <c r="C15" s="421">
        <v>12024</v>
      </c>
      <c r="D15" s="421">
        <v>12468</v>
      </c>
      <c r="E15" s="421">
        <v>12664</v>
      </c>
      <c r="F15" s="421">
        <v>13294</v>
      </c>
      <c r="G15" s="421">
        <v>13041</v>
      </c>
      <c r="H15" s="421">
        <v>13238</v>
      </c>
      <c r="I15" s="421">
        <v>13052</v>
      </c>
      <c r="J15" s="421">
        <v>13165</v>
      </c>
      <c r="K15" s="421">
        <v>13026</v>
      </c>
      <c r="L15" s="421">
        <v>12887</v>
      </c>
      <c r="M15" s="421">
        <v>13080</v>
      </c>
      <c r="N15" s="421">
        <v>13153</v>
      </c>
      <c r="O15" s="421">
        <v>13167</v>
      </c>
      <c r="P15" s="421">
        <v>13397</v>
      </c>
      <c r="Q15" s="421">
        <v>13625</v>
      </c>
      <c r="R15" s="421">
        <v>14437</v>
      </c>
      <c r="S15" s="421">
        <v>14184</v>
      </c>
      <c r="T15" s="420">
        <v>236036</v>
      </c>
    </row>
    <row r="16" spans="1:20" x14ac:dyDescent="0.25">
      <c r="A16" s="353" t="s">
        <v>20</v>
      </c>
      <c r="B16" s="421">
        <v>18230</v>
      </c>
      <c r="C16" s="421">
        <v>17127</v>
      </c>
      <c r="D16" s="421">
        <v>16389</v>
      </c>
      <c r="E16" s="421">
        <v>15761</v>
      </c>
      <c r="F16" s="421">
        <v>15972</v>
      </c>
      <c r="G16" s="421">
        <v>16184</v>
      </c>
      <c r="H16" s="421">
        <v>16905</v>
      </c>
      <c r="I16" s="421">
        <v>17012</v>
      </c>
      <c r="J16" s="421">
        <v>17866</v>
      </c>
      <c r="K16" s="421">
        <v>17866</v>
      </c>
      <c r="L16" s="421">
        <v>17743</v>
      </c>
      <c r="M16" s="421">
        <v>17399</v>
      </c>
      <c r="N16" s="421">
        <v>17493</v>
      </c>
      <c r="O16" s="421">
        <v>17863</v>
      </c>
      <c r="P16" s="421">
        <v>17553</v>
      </c>
      <c r="Q16" s="421">
        <v>17320</v>
      </c>
      <c r="R16" s="421">
        <v>17672</v>
      </c>
      <c r="S16" s="421">
        <v>18030</v>
      </c>
      <c r="T16" s="420">
        <v>310385</v>
      </c>
    </row>
    <row r="17" spans="1:20" x14ac:dyDescent="0.25">
      <c r="A17" s="353" t="s">
        <v>21</v>
      </c>
      <c r="B17" s="421">
        <v>30699</v>
      </c>
      <c r="C17" s="421">
        <v>29420</v>
      </c>
      <c r="D17" s="421">
        <v>28259</v>
      </c>
      <c r="E17" s="421">
        <v>27619</v>
      </c>
      <c r="F17" s="421">
        <v>26636</v>
      </c>
      <c r="G17" s="421">
        <v>24416</v>
      </c>
      <c r="H17" s="421">
        <v>23721</v>
      </c>
      <c r="I17" s="421">
        <v>22060</v>
      </c>
      <c r="J17" s="421">
        <v>21501</v>
      </c>
      <c r="K17" s="421">
        <v>20982</v>
      </c>
      <c r="L17" s="421">
        <v>22262</v>
      </c>
      <c r="M17" s="421">
        <v>22090</v>
      </c>
      <c r="N17" s="421">
        <v>22532</v>
      </c>
      <c r="O17" s="421">
        <v>23445</v>
      </c>
      <c r="P17" s="421">
        <v>23662</v>
      </c>
      <c r="Q17" s="421">
        <v>23859</v>
      </c>
      <c r="R17" s="421">
        <v>24328</v>
      </c>
      <c r="S17" s="421">
        <v>24138</v>
      </c>
      <c r="T17" s="420">
        <v>441629</v>
      </c>
    </row>
    <row r="18" spans="1:20" x14ac:dyDescent="0.25">
      <c r="A18" s="353" t="s">
        <v>22</v>
      </c>
      <c r="B18" s="421">
        <v>42781</v>
      </c>
      <c r="C18" s="421">
        <v>41327</v>
      </c>
      <c r="D18" s="421">
        <v>41353</v>
      </c>
      <c r="E18" s="421">
        <v>41042</v>
      </c>
      <c r="F18" s="421">
        <v>41879</v>
      </c>
      <c r="G18" s="421">
        <v>40026</v>
      </c>
      <c r="H18" s="421">
        <v>40546</v>
      </c>
      <c r="I18" s="421">
        <v>37865</v>
      </c>
      <c r="J18" s="421">
        <v>37942</v>
      </c>
      <c r="K18" s="421">
        <v>35487</v>
      </c>
      <c r="L18" s="421">
        <v>32883</v>
      </c>
      <c r="M18" s="421">
        <v>31039</v>
      </c>
      <c r="N18" s="421">
        <v>29946</v>
      </c>
      <c r="O18" s="421">
        <v>28775</v>
      </c>
      <c r="P18" s="421">
        <v>28266</v>
      </c>
      <c r="Q18" s="421">
        <v>29961</v>
      </c>
      <c r="R18" s="421">
        <v>31377</v>
      </c>
      <c r="S18" s="421">
        <v>31610</v>
      </c>
      <c r="T18" s="420">
        <v>644105</v>
      </c>
    </row>
    <row r="19" spans="1:20" x14ac:dyDescent="0.25">
      <c r="A19" s="353" t="s">
        <v>48</v>
      </c>
      <c r="B19" s="421">
        <v>56267</v>
      </c>
      <c r="C19" s="421">
        <v>55264</v>
      </c>
      <c r="D19" s="421">
        <v>55099</v>
      </c>
      <c r="E19" s="421">
        <v>56332</v>
      </c>
      <c r="F19" s="421">
        <v>57377</v>
      </c>
      <c r="G19" s="421">
        <v>55622</v>
      </c>
      <c r="H19" s="421">
        <v>57516</v>
      </c>
      <c r="I19" s="421">
        <v>54672</v>
      </c>
      <c r="J19" s="421">
        <v>55859</v>
      </c>
      <c r="K19" s="421">
        <v>55521</v>
      </c>
      <c r="L19" s="421">
        <v>54576</v>
      </c>
      <c r="M19" s="421">
        <v>52778</v>
      </c>
      <c r="N19" s="421">
        <v>51939</v>
      </c>
      <c r="O19" s="421">
        <v>52020</v>
      </c>
      <c r="P19" s="421">
        <v>47928</v>
      </c>
      <c r="Q19" s="421">
        <v>45167</v>
      </c>
      <c r="R19" s="421">
        <v>45522</v>
      </c>
      <c r="S19" s="421">
        <v>42532</v>
      </c>
      <c r="T19" s="420">
        <v>951991</v>
      </c>
    </row>
    <row r="20" spans="1:20" x14ac:dyDescent="0.25">
      <c r="A20" s="353" t="s">
        <v>49</v>
      </c>
      <c r="B20" s="421">
        <v>60927</v>
      </c>
      <c r="C20" s="421">
        <v>58873</v>
      </c>
      <c r="D20" s="421">
        <v>59497</v>
      </c>
      <c r="E20" s="421">
        <v>63052</v>
      </c>
      <c r="F20" s="421">
        <v>68007</v>
      </c>
      <c r="G20" s="421">
        <v>68011</v>
      </c>
      <c r="H20" s="421">
        <v>73005</v>
      </c>
      <c r="I20" s="421">
        <v>69294</v>
      </c>
      <c r="J20" s="421">
        <v>72445</v>
      </c>
      <c r="K20" s="421">
        <v>72103</v>
      </c>
      <c r="L20" s="421">
        <v>71705</v>
      </c>
      <c r="M20" s="421">
        <v>70874</v>
      </c>
      <c r="N20" s="421">
        <v>72313</v>
      </c>
      <c r="O20" s="421">
        <v>74869</v>
      </c>
      <c r="P20" s="421">
        <v>72142</v>
      </c>
      <c r="Q20" s="421">
        <v>72251</v>
      </c>
      <c r="R20" s="421">
        <v>76613</v>
      </c>
      <c r="S20" s="421">
        <v>71892</v>
      </c>
      <c r="T20" s="420">
        <v>1247873</v>
      </c>
    </row>
    <row r="21" spans="1:20" x14ac:dyDescent="0.25">
      <c r="A21" s="353" t="s">
        <v>50</v>
      </c>
      <c r="B21" s="421">
        <v>113405</v>
      </c>
      <c r="C21" s="421">
        <v>109887</v>
      </c>
      <c r="D21" s="421">
        <v>111267</v>
      </c>
      <c r="E21" s="421">
        <v>116031</v>
      </c>
      <c r="F21" s="421">
        <v>125035</v>
      </c>
      <c r="G21" s="421">
        <v>118890</v>
      </c>
      <c r="H21" s="421">
        <v>127126</v>
      </c>
      <c r="I21" s="421">
        <v>122931</v>
      </c>
      <c r="J21" s="421">
        <v>131843</v>
      </c>
      <c r="K21" s="421">
        <v>136893</v>
      </c>
      <c r="L21" s="421">
        <v>140085</v>
      </c>
      <c r="M21" s="421">
        <v>143187</v>
      </c>
      <c r="N21" s="421">
        <v>149425</v>
      </c>
      <c r="O21" s="421">
        <v>162791</v>
      </c>
      <c r="P21" s="421">
        <v>158937</v>
      </c>
      <c r="Q21" s="421">
        <v>165862</v>
      </c>
      <c r="R21" s="421">
        <v>185378</v>
      </c>
      <c r="S21" s="421">
        <v>181492</v>
      </c>
      <c r="T21" s="420">
        <v>2500465</v>
      </c>
    </row>
    <row r="22" spans="1:20" x14ac:dyDescent="0.25">
      <c r="A22" s="354" t="s">
        <v>51</v>
      </c>
      <c r="B22" s="423">
        <v>371102</v>
      </c>
      <c r="C22" s="423">
        <v>360391</v>
      </c>
      <c r="D22" s="423">
        <v>360131</v>
      </c>
      <c r="E22" s="423">
        <v>368618</v>
      </c>
      <c r="F22" s="423">
        <v>384828</v>
      </c>
      <c r="G22" s="423">
        <v>371934</v>
      </c>
      <c r="H22" s="423">
        <v>387355</v>
      </c>
      <c r="I22" s="423">
        <v>371478</v>
      </c>
      <c r="J22" s="423">
        <v>385361</v>
      </c>
      <c r="K22" s="423">
        <v>386324</v>
      </c>
      <c r="L22" s="423">
        <v>384933</v>
      </c>
      <c r="M22" s="423">
        <v>382047</v>
      </c>
      <c r="N22" s="423">
        <v>387911</v>
      </c>
      <c r="O22" s="423">
        <v>402950</v>
      </c>
      <c r="P22" s="423">
        <v>390419</v>
      </c>
      <c r="Q22" s="423">
        <v>395830</v>
      </c>
      <c r="R22" s="423">
        <v>422568</v>
      </c>
      <c r="S22" s="423">
        <v>410611</v>
      </c>
      <c r="T22" s="423">
        <v>6924791</v>
      </c>
    </row>
    <row r="25" spans="1:20" x14ac:dyDescent="0.25">
      <c r="A25" s="379" t="s">
        <v>206</v>
      </c>
      <c r="B25" s="56">
        <v>1999</v>
      </c>
      <c r="C25" s="56">
        <v>2000</v>
      </c>
      <c r="D25" s="56">
        <v>2001</v>
      </c>
      <c r="E25" s="56">
        <v>2002</v>
      </c>
      <c r="F25" s="56">
        <v>2003</v>
      </c>
      <c r="G25" s="56">
        <v>2004</v>
      </c>
      <c r="H25" s="56">
        <v>2005</v>
      </c>
      <c r="I25" s="56">
        <v>2006</v>
      </c>
      <c r="J25" s="56">
        <v>2007</v>
      </c>
      <c r="K25" s="56">
        <v>2008</v>
      </c>
      <c r="L25" s="56">
        <v>2009</v>
      </c>
      <c r="M25" s="407">
        <v>2010</v>
      </c>
      <c r="N25" s="407">
        <v>2011</v>
      </c>
      <c r="O25" s="407">
        <v>2012</v>
      </c>
      <c r="P25" s="407">
        <v>2013</v>
      </c>
      <c r="Q25" s="408">
        <v>2014</v>
      </c>
      <c r="R25" s="409">
        <v>2015</v>
      </c>
      <c r="S25" s="409">
        <v>2016</v>
      </c>
      <c r="T25" s="424" t="s">
        <v>208</v>
      </c>
    </row>
    <row r="26" spans="1:20" x14ac:dyDescent="0.25">
      <c r="A26" s="353" t="s">
        <v>45</v>
      </c>
      <c r="B26" s="416">
        <f>B3</f>
        <v>1700</v>
      </c>
      <c r="C26" s="416">
        <f t="shared" ref="C26:S29" si="0">C3</f>
        <v>1740</v>
      </c>
      <c r="D26" s="416">
        <f t="shared" si="0"/>
        <v>1657</v>
      </c>
      <c r="E26" s="416">
        <f t="shared" si="0"/>
        <v>1737</v>
      </c>
      <c r="F26" s="416">
        <f t="shared" si="0"/>
        <v>1733</v>
      </c>
      <c r="G26" s="416">
        <f t="shared" si="0"/>
        <v>1813</v>
      </c>
      <c r="H26" s="416">
        <f t="shared" si="0"/>
        <v>1765</v>
      </c>
      <c r="I26" s="416">
        <f t="shared" si="0"/>
        <v>1704</v>
      </c>
      <c r="J26" s="416">
        <f t="shared" si="0"/>
        <v>1704</v>
      </c>
      <c r="K26" s="416">
        <f t="shared" si="0"/>
        <v>1741</v>
      </c>
      <c r="L26" s="416">
        <f t="shared" si="0"/>
        <v>1609</v>
      </c>
      <c r="M26" s="416">
        <f t="shared" si="0"/>
        <v>1553</v>
      </c>
      <c r="N26" s="416">
        <f t="shared" si="0"/>
        <v>1505</v>
      </c>
      <c r="O26" s="416">
        <f t="shared" si="0"/>
        <v>1404</v>
      </c>
      <c r="P26" s="416">
        <f t="shared" si="0"/>
        <v>1164</v>
      </c>
      <c r="Q26" s="416">
        <f t="shared" si="0"/>
        <v>1232</v>
      </c>
      <c r="R26" s="416">
        <f t="shared" si="0"/>
        <v>1139</v>
      </c>
      <c r="S26" s="416">
        <f t="shared" si="0"/>
        <v>1120</v>
      </c>
      <c r="T26" s="414">
        <f t="shared" ref="T26:T31" si="1">SUM(B26:S26)</f>
        <v>28020</v>
      </c>
    </row>
    <row r="27" spans="1:20" x14ac:dyDescent="0.25">
      <c r="A27" s="353" t="s">
        <v>46</v>
      </c>
      <c r="B27" s="416">
        <f>B4</f>
        <v>411</v>
      </c>
      <c r="C27" s="416">
        <f t="shared" ref="C27:Q27" si="2">C4</f>
        <v>383</v>
      </c>
      <c r="D27" s="416">
        <f t="shared" si="2"/>
        <v>370</v>
      </c>
      <c r="E27" s="416">
        <f t="shared" si="2"/>
        <v>396</v>
      </c>
      <c r="F27" s="416">
        <f t="shared" si="2"/>
        <v>442</v>
      </c>
      <c r="G27" s="416">
        <f t="shared" si="2"/>
        <v>379</v>
      </c>
      <c r="H27" s="416">
        <f t="shared" si="2"/>
        <v>380</v>
      </c>
      <c r="I27" s="416">
        <f t="shared" si="2"/>
        <v>357</v>
      </c>
      <c r="J27" s="416">
        <f t="shared" si="2"/>
        <v>385</v>
      </c>
      <c r="K27" s="416">
        <f t="shared" si="2"/>
        <v>345</v>
      </c>
      <c r="L27" s="416">
        <f t="shared" si="2"/>
        <v>396</v>
      </c>
      <c r="M27" s="416">
        <f t="shared" si="2"/>
        <v>357</v>
      </c>
      <c r="N27" s="416">
        <f t="shared" si="2"/>
        <v>329</v>
      </c>
      <c r="O27" s="416">
        <f t="shared" si="2"/>
        <v>308</v>
      </c>
      <c r="P27" s="416">
        <f t="shared" si="2"/>
        <v>290</v>
      </c>
      <c r="Q27" s="416">
        <f t="shared" si="2"/>
        <v>264</v>
      </c>
      <c r="R27" s="416">
        <f t="shared" si="0"/>
        <v>221</v>
      </c>
      <c r="S27" s="416">
        <f t="shared" si="0"/>
        <v>248</v>
      </c>
      <c r="T27" s="414">
        <f t="shared" si="1"/>
        <v>6261</v>
      </c>
    </row>
    <row r="28" spans="1:20" x14ac:dyDescent="0.25">
      <c r="A28" s="353" t="s">
        <v>47</v>
      </c>
      <c r="B28" s="416">
        <f>B5</f>
        <v>299</v>
      </c>
      <c r="C28" s="416">
        <f t="shared" si="0"/>
        <v>300</v>
      </c>
      <c r="D28" s="416">
        <f t="shared" si="0"/>
        <v>259</v>
      </c>
      <c r="E28" s="416">
        <f t="shared" si="0"/>
        <v>278</v>
      </c>
      <c r="F28" s="416">
        <f t="shared" si="0"/>
        <v>254</v>
      </c>
      <c r="G28" s="416">
        <f t="shared" si="0"/>
        <v>222</v>
      </c>
      <c r="H28" s="416">
        <f t="shared" si="0"/>
        <v>229</v>
      </c>
      <c r="I28" s="416">
        <f t="shared" si="0"/>
        <v>240</v>
      </c>
      <c r="J28" s="416">
        <f t="shared" si="0"/>
        <v>226</v>
      </c>
      <c r="K28" s="416">
        <f t="shared" si="0"/>
        <v>252</v>
      </c>
      <c r="L28" s="416">
        <f t="shared" si="0"/>
        <v>206</v>
      </c>
      <c r="M28" s="416">
        <f t="shared" si="0"/>
        <v>199</v>
      </c>
      <c r="N28" s="416">
        <f t="shared" si="0"/>
        <v>206</v>
      </c>
      <c r="O28" s="416">
        <f t="shared" si="0"/>
        <v>226</v>
      </c>
      <c r="P28" s="416">
        <f t="shared" si="0"/>
        <v>217</v>
      </c>
      <c r="Q28" s="416">
        <f t="shared" si="0"/>
        <v>188</v>
      </c>
      <c r="R28" s="416">
        <f t="shared" si="0"/>
        <v>205</v>
      </c>
      <c r="S28" s="416">
        <f t="shared" si="0"/>
        <v>179</v>
      </c>
      <c r="T28" s="414">
        <f t="shared" si="1"/>
        <v>4185</v>
      </c>
    </row>
    <row r="29" spans="1:20" x14ac:dyDescent="0.25">
      <c r="A29" s="353" t="s">
        <v>10</v>
      </c>
      <c r="B29" s="416">
        <f>B6</f>
        <v>375</v>
      </c>
      <c r="C29" s="416">
        <f t="shared" si="0"/>
        <v>365</v>
      </c>
      <c r="D29" s="416">
        <f t="shared" si="0"/>
        <v>346</v>
      </c>
      <c r="E29" s="416">
        <f t="shared" si="0"/>
        <v>320</v>
      </c>
      <c r="F29" s="416">
        <f t="shared" si="0"/>
        <v>341</v>
      </c>
      <c r="G29" s="416">
        <f t="shared" si="0"/>
        <v>308</v>
      </c>
      <c r="H29" s="416">
        <f t="shared" si="0"/>
        <v>281</v>
      </c>
      <c r="I29" s="416">
        <f t="shared" si="0"/>
        <v>262</v>
      </c>
      <c r="J29" s="416">
        <f t="shared" si="0"/>
        <v>273</v>
      </c>
      <c r="K29" s="416">
        <f t="shared" si="0"/>
        <v>248</v>
      </c>
      <c r="L29" s="416">
        <f t="shared" si="0"/>
        <v>228</v>
      </c>
      <c r="M29" s="416">
        <f t="shared" si="0"/>
        <v>227</v>
      </c>
      <c r="N29" s="416">
        <f t="shared" si="0"/>
        <v>237</v>
      </c>
      <c r="O29" s="416">
        <f t="shared" si="0"/>
        <v>213</v>
      </c>
      <c r="P29" s="416">
        <f t="shared" si="0"/>
        <v>193</v>
      </c>
      <c r="Q29" s="416">
        <f t="shared" si="0"/>
        <v>211</v>
      </c>
      <c r="R29" s="416">
        <f t="shared" si="0"/>
        <v>203</v>
      </c>
      <c r="S29" s="416">
        <f t="shared" si="0"/>
        <v>183</v>
      </c>
      <c r="T29" s="414">
        <f t="shared" si="1"/>
        <v>4814</v>
      </c>
    </row>
    <row r="30" spans="1:20" x14ac:dyDescent="0.25">
      <c r="A30" s="353" t="s">
        <v>70</v>
      </c>
      <c r="B30" s="416">
        <f>SUM(B7:B21)</f>
        <v>368317</v>
      </c>
      <c r="C30" s="416">
        <f t="shared" ref="C30:S30" si="3">SUM(C7:C21)</f>
        <v>357603</v>
      </c>
      <c r="D30" s="416">
        <f t="shared" si="3"/>
        <v>357499</v>
      </c>
      <c r="E30" s="416">
        <f t="shared" si="3"/>
        <v>365887</v>
      </c>
      <c r="F30" s="416">
        <f t="shared" si="3"/>
        <v>382058</v>
      </c>
      <c r="G30" s="416">
        <f t="shared" si="3"/>
        <v>369212</v>
      </c>
      <c r="H30" s="416">
        <f t="shared" si="3"/>
        <v>384700</v>
      </c>
      <c r="I30" s="416">
        <f t="shared" si="3"/>
        <v>368915</v>
      </c>
      <c r="J30" s="416">
        <f t="shared" si="3"/>
        <v>382773</v>
      </c>
      <c r="K30" s="416">
        <f t="shared" si="3"/>
        <v>383738</v>
      </c>
      <c r="L30" s="416">
        <f t="shared" si="3"/>
        <v>382494</v>
      </c>
      <c r="M30" s="416">
        <f t="shared" si="3"/>
        <v>379711</v>
      </c>
      <c r="N30" s="416">
        <f t="shared" si="3"/>
        <v>385634</v>
      </c>
      <c r="O30" s="416">
        <f t="shared" si="3"/>
        <v>400799</v>
      </c>
      <c r="P30" s="416">
        <f t="shared" si="3"/>
        <v>388555</v>
      </c>
      <c r="Q30" s="416">
        <f t="shared" si="3"/>
        <v>393935</v>
      </c>
      <c r="R30" s="416">
        <f t="shared" si="3"/>
        <v>420800</v>
      </c>
      <c r="S30" s="416">
        <f t="shared" si="3"/>
        <v>408881</v>
      </c>
      <c r="T30" s="414">
        <f t="shared" si="1"/>
        <v>6881511</v>
      </c>
    </row>
    <row r="31" spans="1:20" x14ac:dyDescent="0.25">
      <c r="A31" s="354" t="s">
        <v>23</v>
      </c>
      <c r="B31" s="417">
        <f>SUM(B26:B30)</f>
        <v>371102</v>
      </c>
      <c r="C31" s="417">
        <f t="shared" ref="C31:S31" si="4">SUM(C26:C30)</f>
        <v>360391</v>
      </c>
      <c r="D31" s="417">
        <f t="shared" si="4"/>
        <v>360131</v>
      </c>
      <c r="E31" s="417">
        <f t="shared" si="4"/>
        <v>368618</v>
      </c>
      <c r="F31" s="417">
        <f t="shared" si="4"/>
        <v>384828</v>
      </c>
      <c r="G31" s="417">
        <f t="shared" si="4"/>
        <v>371934</v>
      </c>
      <c r="H31" s="417">
        <f t="shared" si="4"/>
        <v>387355</v>
      </c>
      <c r="I31" s="417">
        <f t="shared" si="4"/>
        <v>371478</v>
      </c>
      <c r="J31" s="417">
        <f t="shared" si="4"/>
        <v>385361</v>
      </c>
      <c r="K31" s="417">
        <f t="shared" si="4"/>
        <v>386324</v>
      </c>
      <c r="L31" s="417">
        <f t="shared" si="4"/>
        <v>384933</v>
      </c>
      <c r="M31" s="417">
        <f t="shared" si="4"/>
        <v>382047</v>
      </c>
      <c r="N31" s="417">
        <f t="shared" si="4"/>
        <v>387911</v>
      </c>
      <c r="O31" s="417">
        <f t="shared" si="4"/>
        <v>402950</v>
      </c>
      <c r="P31" s="417">
        <f t="shared" si="4"/>
        <v>390419</v>
      </c>
      <c r="Q31" s="417">
        <f t="shared" si="4"/>
        <v>395830</v>
      </c>
      <c r="R31" s="417">
        <f t="shared" si="4"/>
        <v>422568</v>
      </c>
      <c r="S31" s="417">
        <f t="shared" si="4"/>
        <v>410611</v>
      </c>
      <c r="T31" s="371">
        <f t="shared" si="1"/>
        <v>6924791</v>
      </c>
    </row>
    <row r="32" spans="1:20" x14ac:dyDescent="0.25">
      <c r="A32" s="355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8"/>
      <c r="R32" s="367"/>
      <c r="S32" s="367"/>
      <c r="T32" s="365"/>
    </row>
    <row r="33" spans="1:20" x14ac:dyDescent="0.25">
      <c r="A33" s="355" t="s">
        <v>69</v>
      </c>
      <c r="B33" s="56">
        <v>1999</v>
      </c>
      <c r="C33" s="56">
        <v>2000</v>
      </c>
      <c r="D33" s="56">
        <v>2001</v>
      </c>
      <c r="E33" s="56">
        <v>2002</v>
      </c>
      <c r="F33" s="56">
        <v>2003</v>
      </c>
      <c r="G33" s="56">
        <v>2004</v>
      </c>
      <c r="H33" s="56">
        <v>2005</v>
      </c>
      <c r="I33" s="56">
        <v>2006</v>
      </c>
      <c r="J33" s="56">
        <v>2007</v>
      </c>
      <c r="K33" s="56">
        <v>2008</v>
      </c>
      <c r="L33" s="56">
        <v>2009</v>
      </c>
      <c r="M33" s="407">
        <v>2010</v>
      </c>
      <c r="N33" s="407">
        <v>2011</v>
      </c>
      <c r="O33" s="407">
        <v>2012</v>
      </c>
      <c r="P33" s="407">
        <v>2013</v>
      </c>
      <c r="Q33" s="408">
        <v>2014</v>
      </c>
      <c r="R33" s="409">
        <v>2015</v>
      </c>
      <c r="S33" s="409">
        <v>2016</v>
      </c>
      <c r="T33" s="424" t="s">
        <v>208</v>
      </c>
    </row>
    <row r="34" spans="1:20" x14ac:dyDescent="0.25">
      <c r="A34" s="356" t="s">
        <v>45</v>
      </c>
      <c r="B34" s="369">
        <v>368312</v>
      </c>
      <c r="C34" s="369">
        <v>384770</v>
      </c>
      <c r="D34" s="369">
        <v>399013</v>
      </c>
      <c r="E34" s="369">
        <v>409528</v>
      </c>
      <c r="F34" s="369">
        <v>429164</v>
      </c>
      <c r="G34" s="369">
        <v>442766</v>
      </c>
      <c r="H34" s="369">
        <v>456379</v>
      </c>
      <c r="I34" s="369">
        <v>472007</v>
      </c>
      <c r="J34" s="369">
        <v>482498</v>
      </c>
      <c r="K34" s="369">
        <v>503134</v>
      </c>
      <c r="L34" s="369">
        <v>503462</v>
      </c>
      <c r="M34" s="369">
        <v>479828</v>
      </c>
      <c r="N34" s="369">
        <v>474723</v>
      </c>
      <c r="O34" s="369">
        <v>461971</v>
      </c>
      <c r="P34" s="369">
        <v>433416</v>
      </c>
      <c r="Q34" s="370">
        <v>420421</v>
      </c>
      <c r="R34" s="369">
        <v>418022</v>
      </c>
      <c r="S34" s="369">
        <v>410065</v>
      </c>
      <c r="T34" s="414">
        <f t="shared" ref="T34:T39" si="5">SUM(B34:S34)</f>
        <v>7949479</v>
      </c>
    </row>
    <row r="35" spans="1:20" x14ac:dyDescent="0.25">
      <c r="A35" s="356" t="s">
        <v>46</v>
      </c>
      <c r="B35" s="369">
        <v>1465101</v>
      </c>
      <c r="C35" s="369">
        <v>1473375</v>
      </c>
      <c r="D35" s="369">
        <v>1501018</v>
      </c>
      <c r="E35" s="369">
        <v>1564622</v>
      </c>
      <c r="F35" s="369">
        <v>1635141</v>
      </c>
      <c r="G35" s="369">
        <v>1696743</v>
      </c>
      <c r="H35" s="369">
        <v>1757023</v>
      </c>
      <c r="I35" s="369">
        <v>1815244</v>
      </c>
      <c r="J35" s="369">
        <v>1880027</v>
      </c>
      <c r="K35" s="369">
        <v>1935748</v>
      </c>
      <c r="L35" s="369">
        <v>1980245</v>
      </c>
      <c r="M35" s="369">
        <v>2008793</v>
      </c>
      <c r="N35" s="369">
        <v>2008179</v>
      </c>
      <c r="O35" s="369">
        <v>1985572</v>
      </c>
      <c r="P35" s="369">
        <v>1932195</v>
      </c>
      <c r="Q35" s="370">
        <v>1861934</v>
      </c>
      <c r="R35" s="369">
        <v>1805601</v>
      </c>
      <c r="S35" s="369">
        <v>1760520</v>
      </c>
      <c r="T35" s="414">
        <f t="shared" si="5"/>
        <v>32067081</v>
      </c>
    </row>
    <row r="36" spans="1:20" x14ac:dyDescent="0.25">
      <c r="A36" s="356" t="s">
        <v>47</v>
      </c>
      <c r="B36" s="369">
        <v>1989936</v>
      </c>
      <c r="C36" s="369">
        <v>1953984</v>
      </c>
      <c r="D36" s="369">
        <v>1919207</v>
      </c>
      <c r="E36" s="369">
        <v>1912858</v>
      </c>
      <c r="F36" s="369">
        <v>1929243</v>
      </c>
      <c r="G36" s="369">
        <v>1957878</v>
      </c>
      <c r="H36" s="369">
        <v>2007941</v>
      </c>
      <c r="I36" s="369">
        <v>2074424</v>
      </c>
      <c r="J36" s="369">
        <v>2147007</v>
      </c>
      <c r="K36" s="369">
        <v>2219848</v>
      </c>
      <c r="L36" s="369">
        <v>2281638</v>
      </c>
      <c r="M36" s="369">
        <v>2327163</v>
      </c>
      <c r="N36" s="369">
        <v>2372351</v>
      </c>
      <c r="O36" s="369">
        <v>2419645</v>
      </c>
      <c r="P36" s="369">
        <v>2458823</v>
      </c>
      <c r="Q36" s="370">
        <v>2480574</v>
      </c>
      <c r="R36" s="369">
        <v>2479581</v>
      </c>
      <c r="S36" s="369">
        <v>2465837</v>
      </c>
      <c r="T36" s="414">
        <f t="shared" si="5"/>
        <v>39397938</v>
      </c>
    </row>
    <row r="37" spans="1:20" x14ac:dyDescent="0.25">
      <c r="A37" s="356" t="s">
        <v>10</v>
      </c>
      <c r="B37" s="369">
        <v>2204368</v>
      </c>
      <c r="C37" s="369">
        <v>2152902</v>
      </c>
      <c r="D37" s="369">
        <v>2114107</v>
      </c>
      <c r="E37" s="369">
        <v>2108403</v>
      </c>
      <c r="F37" s="369">
        <v>2116781</v>
      </c>
      <c r="G37" s="369">
        <v>2105809</v>
      </c>
      <c r="H37" s="369">
        <v>2090754</v>
      </c>
      <c r="I37" s="369">
        <v>2083098</v>
      </c>
      <c r="J37" s="369">
        <v>2086603</v>
      </c>
      <c r="K37" s="369">
        <v>2099082</v>
      </c>
      <c r="L37" s="369">
        <v>2118187</v>
      </c>
      <c r="M37" s="369">
        <v>2148479</v>
      </c>
      <c r="N37" s="369">
        <v>2184750</v>
      </c>
      <c r="O37" s="369">
        <v>2214818</v>
      </c>
      <c r="P37" s="369">
        <v>2246157</v>
      </c>
      <c r="Q37" s="370">
        <v>2286834</v>
      </c>
      <c r="R37" s="369">
        <v>2325139</v>
      </c>
      <c r="S37" s="369">
        <v>2368767</v>
      </c>
      <c r="T37" s="414">
        <f t="shared" si="5"/>
        <v>39055038</v>
      </c>
    </row>
    <row r="38" spans="1:20" x14ac:dyDescent="0.25">
      <c r="A38" s="356" t="s">
        <v>70</v>
      </c>
      <c r="B38" s="369">
        <v>34341971</v>
      </c>
      <c r="C38" s="369">
        <v>34589383</v>
      </c>
      <c r="D38" s="369">
        <v>34832704</v>
      </c>
      <c r="E38" s="369">
        <v>35428102</v>
      </c>
      <c r="F38" s="369">
        <v>36085896</v>
      </c>
      <c r="G38" s="369">
        <v>36655973</v>
      </c>
      <c r="H38" s="369">
        <v>37350532</v>
      </c>
      <c r="I38" s="369">
        <v>37915746</v>
      </c>
      <c r="J38" s="369">
        <v>38639875</v>
      </c>
      <c r="K38" s="369">
        <v>39225368</v>
      </c>
      <c r="L38" s="369">
        <v>39484016</v>
      </c>
      <c r="M38" s="369">
        <v>39598216</v>
      </c>
      <c r="N38" s="369">
        <v>39696250</v>
      </c>
      <c r="O38" s="369">
        <v>39684403</v>
      </c>
      <c r="P38" s="369">
        <v>39522640</v>
      </c>
      <c r="Q38" s="370">
        <v>39405365</v>
      </c>
      <c r="R38" s="369">
        <v>39381823</v>
      </c>
      <c r="S38" s="369">
        <v>39444693</v>
      </c>
      <c r="T38" s="414">
        <f t="shared" si="5"/>
        <v>681282956</v>
      </c>
    </row>
    <row r="39" spans="1:20" x14ac:dyDescent="0.25">
      <c r="A39" s="355" t="s">
        <v>23</v>
      </c>
      <c r="B39" s="371">
        <v>40369688</v>
      </c>
      <c r="C39" s="371">
        <v>40554414</v>
      </c>
      <c r="D39" s="371">
        <v>40766049</v>
      </c>
      <c r="E39" s="371">
        <v>41423513</v>
      </c>
      <c r="F39" s="371">
        <v>42196225</v>
      </c>
      <c r="G39" s="371">
        <v>42859169</v>
      </c>
      <c r="H39" s="371">
        <v>43662629</v>
      </c>
      <c r="I39" s="371">
        <v>44360519</v>
      </c>
      <c r="J39" s="371">
        <v>45236010</v>
      </c>
      <c r="K39" s="371">
        <v>45983180</v>
      </c>
      <c r="L39" s="371">
        <v>46367548</v>
      </c>
      <c r="M39" s="371">
        <v>46562479</v>
      </c>
      <c r="N39" s="371">
        <v>46736253</v>
      </c>
      <c r="O39" s="371">
        <v>46766409</v>
      </c>
      <c r="P39" s="371">
        <v>46593231</v>
      </c>
      <c r="Q39" s="372">
        <v>46455128</v>
      </c>
      <c r="R39" s="371">
        <v>46410166</v>
      </c>
      <c r="S39" s="371">
        <v>46449882</v>
      </c>
      <c r="T39" s="371">
        <f t="shared" si="5"/>
        <v>799752492</v>
      </c>
    </row>
    <row r="40" spans="1:20" x14ac:dyDescent="0.25">
      <c r="A40" s="356"/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84"/>
      <c r="R40" s="365"/>
      <c r="S40" s="365"/>
      <c r="T40" s="365"/>
    </row>
    <row r="41" spans="1:20" x14ac:dyDescent="0.25">
      <c r="A41" s="396" t="s">
        <v>207</v>
      </c>
      <c r="B41" s="57">
        <v>1999</v>
      </c>
      <c r="C41" s="57">
        <v>2000</v>
      </c>
      <c r="D41" s="57">
        <v>2001</v>
      </c>
      <c r="E41" s="57">
        <v>2002</v>
      </c>
      <c r="F41" s="57">
        <v>2003</v>
      </c>
      <c r="G41" s="57">
        <v>2004</v>
      </c>
      <c r="H41" s="57">
        <v>2005</v>
      </c>
      <c r="I41" s="57">
        <v>2006</v>
      </c>
      <c r="J41" s="57">
        <v>2007</v>
      </c>
      <c r="K41" s="57">
        <v>2008</v>
      </c>
      <c r="L41" s="57">
        <v>2009</v>
      </c>
      <c r="M41" s="410">
        <v>2010</v>
      </c>
      <c r="N41" s="410">
        <v>2011</v>
      </c>
      <c r="O41" s="410">
        <v>2012</v>
      </c>
      <c r="P41" s="410">
        <v>2013</v>
      </c>
      <c r="Q41" s="411">
        <v>2014</v>
      </c>
      <c r="R41" s="412">
        <v>2015</v>
      </c>
      <c r="S41" s="412">
        <v>2016</v>
      </c>
      <c r="T41" s="425" t="s">
        <v>208</v>
      </c>
    </row>
    <row r="42" spans="1:20" x14ac:dyDescent="0.25">
      <c r="A42" s="392" t="s">
        <v>45</v>
      </c>
      <c r="B42" s="397">
        <f t="shared" ref="B42:B47" si="6">B26*100000/B34</f>
        <v>461.56519472621039</v>
      </c>
      <c r="C42" s="397">
        <f t="shared" ref="C42:T47" si="7">C26*100000/C34</f>
        <v>452.21820828027131</v>
      </c>
      <c r="D42" s="397">
        <f t="shared" si="7"/>
        <v>415.2746902983111</v>
      </c>
      <c r="E42" s="397">
        <f t="shared" si="7"/>
        <v>424.14682268367488</v>
      </c>
      <c r="F42" s="397">
        <f t="shared" si="7"/>
        <v>403.80833434304833</v>
      </c>
      <c r="G42" s="397">
        <f t="shared" si="7"/>
        <v>409.47136862360708</v>
      </c>
      <c r="H42" s="397">
        <f t="shared" si="7"/>
        <v>386.73996831580769</v>
      </c>
      <c r="I42" s="397">
        <f t="shared" si="7"/>
        <v>361.0115951670208</v>
      </c>
      <c r="J42" s="397">
        <f t="shared" si="7"/>
        <v>353.16208564595087</v>
      </c>
      <c r="K42" s="397">
        <f t="shared" si="7"/>
        <v>346.03107720805986</v>
      </c>
      <c r="L42" s="397">
        <f t="shared" si="7"/>
        <v>319.58717837691825</v>
      </c>
      <c r="M42" s="397">
        <f t="shared" si="7"/>
        <v>323.65764398909607</v>
      </c>
      <c r="N42" s="397">
        <f t="shared" si="7"/>
        <v>317.02698205058527</v>
      </c>
      <c r="O42" s="397">
        <f t="shared" si="7"/>
        <v>303.91518082303867</v>
      </c>
      <c r="P42" s="397">
        <f t="shared" si="7"/>
        <v>268.56415083891687</v>
      </c>
      <c r="Q42" s="398">
        <f t="shared" si="7"/>
        <v>293.0395960239855</v>
      </c>
      <c r="R42" s="397">
        <f t="shared" si="7"/>
        <v>272.47369755658792</v>
      </c>
      <c r="S42" s="397">
        <f t="shared" si="7"/>
        <v>273.12743101703387</v>
      </c>
      <c r="T42" s="426">
        <f t="shared" si="7"/>
        <v>352.47592955462869</v>
      </c>
    </row>
    <row r="43" spans="1:20" x14ac:dyDescent="0.25">
      <c r="A43" s="392" t="s">
        <v>46</v>
      </c>
      <c r="B43" s="397">
        <f t="shared" si="6"/>
        <v>28.052673501690329</v>
      </c>
      <c r="C43" s="397">
        <f t="shared" ref="C43:Q43" si="8">C27*100000/C35</f>
        <v>25.994739967761092</v>
      </c>
      <c r="D43" s="397">
        <f t="shared" si="8"/>
        <v>24.649937575698626</v>
      </c>
      <c r="E43" s="397">
        <f t="shared" si="8"/>
        <v>25.30962750108333</v>
      </c>
      <c r="F43" s="397">
        <f t="shared" si="8"/>
        <v>27.031308003407656</v>
      </c>
      <c r="G43" s="397">
        <f t="shared" si="8"/>
        <v>22.336912543620336</v>
      </c>
      <c r="H43" s="397">
        <f t="shared" si="8"/>
        <v>21.627491501249558</v>
      </c>
      <c r="I43" s="397">
        <f t="shared" si="8"/>
        <v>19.666777579212493</v>
      </c>
      <c r="J43" s="397">
        <f t="shared" si="8"/>
        <v>20.478429299153682</v>
      </c>
      <c r="K43" s="397">
        <f t="shared" si="8"/>
        <v>17.822567813579042</v>
      </c>
      <c r="L43" s="397">
        <f t="shared" si="8"/>
        <v>19.997525558706119</v>
      </c>
      <c r="M43" s="397">
        <f t="shared" si="8"/>
        <v>17.771865991169822</v>
      </c>
      <c r="N43" s="397">
        <f t="shared" si="8"/>
        <v>16.3830017144886</v>
      </c>
      <c r="O43" s="397">
        <f t="shared" si="8"/>
        <v>15.511902867284592</v>
      </c>
      <c r="P43" s="397">
        <f t="shared" si="8"/>
        <v>15.008837099775127</v>
      </c>
      <c r="Q43" s="398">
        <f t="shared" si="8"/>
        <v>14.178805478604504</v>
      </c>
      <c r="R43" s="397">
        <f t="shared" si="7"/>
        <v>12.239691936369109</v>
      </c>
      <c r="S43" s="397">
        <f t="shared" si="7"/>
        <v>14.08674709744848</v>
      </c>
      <c r="T43" s="426">
        <f t="shared" si="7"/>
        <v>19.524695746394876</v>
      </c>
    </row>
    <row r="44" spans="1:20" x14ac:dyDescent="0.25">
      <c r="A44" s="392" t="s">
        <v>47</v>
      </c>
      <c r="B44" s="397">
        <f t="shared" si="6"/>
        <v>15.025608863802654</v>
      </c>
      <c r="C44" s="397">
        <f t="shared" si="7"/>
        <v>15.3532475189152</v>
      </c>
      <c r="D44" s="397">
        <f t="shared" si="7"/>
        <v>13.495157114370675</v>
      </c>
      <c r="E44" s="397">
        <f t="shared" si="7"/>
        <v>14.533227244259637</v>
      </c>
      <c r="F44" s="397">
        <f t="shared" si="7"/>
        <v>13.165785751198786</v>
      </c>
      <c r="G44" s="397">
        <f t="shared" si="7"/>
        <v>11.338806605927438</v>
      </c>
      <c r="H44" s="397">
        <f t="shared" si="7"/>
        <v>11.404717568892712</v>
      </c>
      <c r="I44" s="397">
        <f t="shared" si="7"/>
        <v>11.569476635441935</v>
      </c>
      <c r="J44" s="397">
        <f t="shared" si="7"/>
        <v>10.526281469971918</v>
      </c>
      <c r="K44" s="397">
        <f t="shared" si="7"/>
        <v>11.352128614211423</v>
      </c>
      <c r="L44" s="397">
        <f t="shared" si="7"/>
        <v>9.0286013819896063</v>
      </c>
      <c r="M44" s="397">
        <f t="shared" si="7"/>
        <v>8.5511844249844131</v>
      </c>
      <c r="N44" s="397">
        <f t="shared" si="7"/>
        <v>8.683369366506053</v>
      </c>
      <c r="O44" s="397">
        <f t="shared" si="7"/>
        <v>9.3402131304385563</v>
      </c>
      <c r="P44" s="397">
        <f t="shared" si="7"/>
        <v>8.8253607518719317</v>
      </c>
      <c r="Q44" s="398">
        <f t="shared" si="7"/>
        <v>7.5788910147409432</v>
      </c>
      <c r="R44" s="397">
        <f t="shared" si="7"/>
        <v>8.2675258440841422</v>
      </c>
      <c r="S44" s="397">
        <f t="shared" si="7"/>
        <v>7.2591983979476344</v>
      </c>
      <c r="T44" s="426">
        <f t="shared" si="7"/>
        <v>10.622383333868894</v>
      </c>
    </row>
    <row r="45" spans="1:20" x14ac:dyDescent="0.25">
      <c r="A45" s="392" t="s">
        <v>10</v>
      </c>
      <c r="B45" s="397">
        <f t="shared" si="6"/>
        <v>17.011678630791231</v>
      </c>
      <c r="C45" s="397">
        <f t="shared" si="7"/>
        <v>16.953860417241472</v>
      </c>
      <c r="D45" s="397">
        <f t="shared" si="7"/>
        <v>16.36624825517346</v>
      </c>
      <c r="E45" s="397">
        <f t="shared" si="7"/>
        <v>15.177364099747534</v>
      </c>
      <c r="F45" s="397">
        <f t="shared" si="7"/>
        <v>16.109366061014342</v>
      </c>
      <c r="G45" s="397">
        <f t="shared" si="7"/>
        <v>14.626207789975254</v>
      </c>
      <c r="H45" s="397">
        <f t="shared" si="7"/>
        <v>13.440127341619339</v>
      </c>
      <c r="I45" s="397">
        <f t="shared" si="7"/>
        <v>12.577420745447405</v>
      </c>
      <c r="J45" s="397">
        <f t="shared" si="7"/>
        <v>13.083466284674181</v>
      </c>
      <c r="K45" s="397">
        <f t="shared" si="7"/>
        <v>11.814688516218043</v>
      </c>
      <c r="L45" s="397">
        <f t="shared" si="7"/>
        <v>10.763922165512298</v>
      </c>
      <c r="M45" s="397">
        <f t="shared" si="7"/>
        <v>10.565614092574329</v>
      </c>
      <c r="N45" s="397">
        <f t="shared" si="7"/>
        <v>10.847923103329901</v>
      </c>
      <c r="O45" s="397">
        <f t="shared" si="7"/>
        <v>9.6170430256571873</v>
      </c>
      <c r="P45" s="397">
        <f t="shared" si="7"/>
        <v>8.5924536886780398</v>
      </c>
      <c r="Q45" s="398">
        <f t="shared" si="7"/>
        <v>9.2267300556140057</v>
      </c>
      <c r="R45" s="397">
        <f t="shared" si="7"/>
        <v>8.7306608336103775</v>
      </c>
      <c r="S45" s="397">
        <f t="shared" si="7"/>
        <v>7.7255382230502194</v>
      </c>
      <c r="T45" s="426">
        <f t="shared" si="7"/>
        <v>12.326194638448438</v>
      </c>
    </row>
    <row r="46" spans="1:20" x14ac:dyDescent="0.25">
      <c r="A46" s="392" t="s">
        <v>70</v>
      </c>
      <c r="B46" s="397">
        <f t="shared" si="6"/>
        <v>1072.4981393758676</v>
      </c>
      <c r="C46" s="397">
        <f t="shared" si="7"/>
        <v>1033.8519192435435</v>
      </c>
      <c r="D46" s="397">
        <f t="shared" si="7"/>
        <v>1026.3314613760676</v>
      </c>
      <c r="E46" s="397">
        <f t="shared" si="7"/>
        <v>1032.7592485761727</v>
      </c>
      <c r="F46" s="397">
        <f t="shared" si="7"/>
        <v>1058.7460541370513</v>
      </c>
      <c r="G46" s="397">
        <f t="shared" si="7"/>
        <v>1007.2355738585906</v>
      </c>
      <c r="H46" s="397">
        <f t="shared" si="7"/>
        <v>1029.9719425683147</v>
      </c>
      <c r="I46" s="397">
        <f t="shared" si="7"/>
        <v>972.98626275215577</v>
      </c>
      <c r="J46" s="397">
        <f t="shared" si="7"/>
        <v>990.61655867157958</v>
      </c>
      <c r="K46" s="397">
        <f t="shared" si="7"/>
        <v>978.29037575887116</v>
      </c>
      <c r="L46" s="397">
        <f t="shared" si="7"/>
        <v>968.73124557542474</v>
      </c>
      <c r="M46" s="397">
        <f t="shared" si="7"/>
        <v>958.90936096717087</v>
      </c>
      <c r="N46" s="397">
        <f t="shared" si="7"/>
        <v>971.46203986522653</v>
      </c>
      <c r="O46" s="397">
        <f t="shared" si="7"/>
        <v>1009.9660564378403</v>
      </c>
      <c r="P46" s="397">
        <f t="shared" si="7"/>
        <v>983.12005473318584</v>
      </c>
      <c r="Q46" s="398">
        <f t="shared" si="7"/>
        <v>999.6988988682125</v>
      </c>
      <c r="R46" s="397">
        <f t="shared" si="7"/>
        <v>1068.5132580073807</v>
      </c>
      <c r="S46" s="397">
        <f t="shared" si="7"/>
        <v>1036.5931863127951</v>
      </c>
      <c r="T46" s="426">
        <f t="shared" si="7"/>
        <v>1010.0811915805508</v>
      </c>
    </row>
    <row r="47" spans="1:20" x14ac:dyDescent="0.25">
      <c r="A47" s="393" t="s">
        <v>23</v>
      </c>
      <c r="B47" s="399">
        <f t="shared" si="6"/>
        <v>919.25902424611263</v>
      </c>
      <c r="C47" s="399">
        <f t="shared" si="7"/>
        <v>888.6603564287725</v>
      </c>
      <c r="D47" s="399">
        <f t="shared" si="7"/>
        <v>883.40913292823643</v>
      </c>
      <c r="E47" s="399">
        <f t="shared" si="7"/>
        <v>889.87624009581225</v>
      </c>
      <c r="F47" s="399">
        <f t="shared" si="7"/>
        <v>911.99627454825634</v>
      </c>
      <c r="G47" s="399">
        <f t="shared" si="7"/>
        <v>867.80497307355631</v>
      </c>
      <c r="H47" s="399">
        <f t="shared" si="7"/>
        <v>887.15455040510733</v>
      </c>
      <c r="I47" s="399">
        <f t="shared" si="7"/>
        <v>837.4067940909348</v>
      </c>
      <c r="J47" s="399">
        <f t="shared" si="7"/>
        <v>851.88989921967038</v>
      </c>
      <c r="K47" s="399">
        <f t="shared" si="7"/>
        <v>840.14198235093784</v>
      </c>
      <c r="L47" s="399">
        <f t="shared" si="7"/>
        <v>830.1776061136552</v>
      </c>
      <c r="M47" s="399">
        <f t="shared" si="7"/>
        <v>820.50399421388192</v>
      </c>
      <c r="N47" s="399">
        <f t="shared" si="7"/>
        <v>830.00021418062761</v>
      </c>
      <c r="O47" s="399">
        <f t="shared" si="7"/>
        <v>861.62270872668455</v>
      </c>
      <c r="P47" s="399">
        <f t="shared" si="7"/>
        <v>837.93072860733787</v>
      </c>
      <c r="Q47" s="400">
        <f t="shared" si="7"/>
        <v>852.06954978145791</v>
      </c>
      <c r="R47" s="399">
        <f t="shared" si="7"/>
        <v>910.50740908791408</v>
      </c>
      <c r="S47" s="399">
        <f t="shared" si="7"/>
        <v>883.98717568324503</v>
      </c>
      <c r="T47" s="426">
        <f t="shared" si="7"/>
        <v>865.86676118791013</v>
      </c>
    </row>
  </sheetData>
  <pageMargins left="0.7" right="0.7" top="0.75" bottom="0.75" header="0.3" footer="0.3"/>
  <pageSetup paperSize="9" orientation="portrait" horizontalDpi="300" verticalDpi="300" r:id="rId1"/>
  <ignoredErrors>
    <ignoredError sqref="B30 C30:S30 T30:U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activeCell="J4" sqref="J4"/>
    </sheetView>
  </sheetViews>
  <sheetFormatPr baseColWidth="10" defaultRowHeight="15" x14ac:dyDescent="0.25"/>
  <cols>
    <col min="1" max="1" width="1.7109375" style="427" customWidth="1"/>
    <col min="2" max="2" width="26" style="427" customWidth="1"/>
    <col min="3" max="4" width="24.7109375" style="427" customWidth="1"/>
    <col min="5" max="5" width="1" style="427" customWidth="1"/>
    <col min="6" max="6" width="23" style="427" customWidth="1"/>
    <col min="7" max="7" width="4.85546875" style="427" customWidth="1"/>
    <col min="8" max="199" width="11.42578125" style="427"/>
    <col min="200" max="200" width="1.7109375" style="427" customWidth="1"/>
    <col min="201" max="201" width="26" style="427" customWidth="1"/>
    <col min="202" max="202" width="18.28515625" style="427" customWidth="1"/>
    <col min="203" max="203" width="19.85546875" style="427" customWidth="1"/>
    <col min="204" max="204" width="24.42578125" style="427" customWidth="1"/>
    <col min="205" max="455" width="11.42578125" style="427"/>
    <col min="456" max="456" width="1.7109375" style="427" customWidth="1"/>
    <col min="457" max="457" width="26" style="427" customWidth="1"/>
    <col min="458" max="458" width="18.28515625" style="427" customWidth="1"/>
    <col min="459" max="459" width="19.85546875" style="427" customWidth="1"/>
    <col min="460" max="460" width="24.42578125" style="427" customWidth="1"/>
    <col min="461" max="711" width="11.42578125" style="427"/>
    <col min="712" max="712" width="1.7109375" style="427" customWidth="1"/>
    <col min="713" max="713" width="26" style="427" customWidth="1"/>
    <col min="714" max="714" width="18.28515625" style="427" customWidth="1"/>
    <col min="715" max="715" width="19.85546875" style="427" customWidth="1"/>
    <col min="716" max="716" width="24.42578125" style="427" customWidth="1"/>
    <col min="717" max="967" width="11.42578125" style="427"/>
    <col min="968" max="968" width="1.7109375" style="427" customWidth="1"/>
    <col min="969" max="969" width="26" style="427" customWidth="1"/>
    <col min="970" max="970" width="18.28515625" style="427" customWidth="1"/>
    <col min="971" max="971" width="19.85546875" style="427" customWidth="1"/>
    <col min="972" max="972" width="24.42578125" style="427" customWidth="1"/>
    <col min="973" max="1223" width="11.42578125" style="427"/>
    <col min="1224" max="1224" width="1.7109375" style="427" customWidth="1"/>
    <col min="1225" max="1225" width="26" style="427" customWidth="1"/>
    <col min="1226" max="1226" width="18.28515625" style="427" customWidth="1"/>
    <col min="1227" max="1227" width="19.85546875" style="427" customWidth="1"/>
    <col min="1228" max="1228" width="24.42578125" style="427" customWidth="1"/>
    <col min="1229" max="1479" width="11.42578125" style="427"/>
    <col min="1480" max="1480" width="1.7109375" style="427" customWidth="1"/>
    <col min="1481" max="1481" width="26" style="427" customWidth="1"/>
    <col min="1482" max="1482" width="18.28515625" style="427" customWidth="1"/>
    <col min="1483" max="1483" width="19.85546875" style="427" customWidth="1"/>
    <col min="1484" max="1484" width="24.42578125" style="427" customWidth="1"/>
    <col min="1485" max="1735" width="11.42578125" style="427"/>
    <col min="1736" max="1736" width="1.7109375" style="427" customWidth="1"/>
    <col min="1737" max="1737" width="26" style="427" customWidth="1"/>
    <col min="1738" max="1738" width="18.28515625" style="427" customWidth="1"/>
    <col min="1739" max="1739" width="19.85546875" style="427" customWidth="1"/>
    <col min="1740" max="1740" width="24.42578125" style="427" customWidth="1"/>
    <col min="1741" max="1991" width="11.42578125" style="427"/>
    <col min="1992" max="1992" width="1.7109375" style="427" customWidth="1"/>
    <col min="1993" max="1993" width="26" style="427" customWidth="1"/>
    <col min="1994" max="1994" width="18.28515625" style="427" customWidth="1"/>
    <col min="1995" max="1995" width="19.85546875" style="427" customWidth="1"/>
    <col min="1996" max="1996" width="24.42578125" style="427" customWidth="1"/>
    <col min="1997" max="2247" width="11.42578125" style="427"/>
    <col min="2248" max="2248" width="1.7109375" style="427" customWidth="1"/>
    <col min="2249" max="2249" width="26" style="427" customWidth="1"/>
    <col min="2250" max="2250" width="18.28515625" style="427" customWidth="1"/>
    <col min="2251" max="2251" width="19.85546875" style="427" customWidth="1"/>
    <col min="2252" max="2252" width="24.42578125" style="427" customWidth="1"/>
    <col min="2253" max="2503" width="11.42578125" style="427"/>
    <col min="2504" max="2504" width="1.7109375" style="427" customWidth="1"/>
    <col min="2505" max="2505" width="26" style="427" customWidth="1"/>
    <col min="2506" max="2506" width="18.28515625" style="427" customWidth="1"/>
    <col min="2507" max="2507" width="19.85546875" style="427" customWidth="1"/>
    <col min="2508" max="2508" width="24.42578125" style="427" customWidth="1"/>
    <col min="2509" max="2759" width="11.42578125" style="427"/>
    <col min="2760" max="2760" width="1.7109375" style="427" customWidth="1"/>
    <col min="2761" max="2761" width="26" style="427" customWidth="1"/>
    <col min="2762" max="2762" width="18.28515625" style="427" customWidth="1"/>
    <col min="2763" max="2763" width="19.85546875" style="427" customWidth="1"/>
    <col min="2764" max="2764" width="24.42578125" style="427" customWidth="1"/>
    <col min="2765" max="3015" width="11.42578125" style="427"/>
    <col min="3016" max="3016" width="1.7109375" style="427" customWidth="1"/>
    <col min="3017" max="3017" width="26" style="427" customWidth="1"/>
    <col min="3018" max="3018" width="18.28515625" style="427" customWidth="1"/>
    <col min="3019" max="3019" width="19.85546875" style="427" customWidth="1"/>
    <col min="3020" max="3020" width="24.42578125" style="427" customWidth="1"/>
    <col min="3021" max="3271" width="11.42578125" style="427"/>
    <col min="3272" max="3272" width="1.7109375" style="427" customWidth="1"/>
    <col min="3273" max="3273" width="26" style="427" customWidth="1"/>
    <col min="3274" max="3274" width="18.28515625" style="427" customWidth="1"/>
    <col min="3275" max="3275" width="19.85546875" style="427" customWidth="1"/>
    <col min="3276" max="3276" width="24.42578125" style="427" customWidth="1"/>
    <col min="3277" max="3527" width="11.42578125" style="427"/>
    <col min="3528" max="3528" width="1.7109375" style="427" customWidth="1"/>
    <col min="3529" max="3529" width="26" style="427" customWidth="1"/>
    <col min="3530" max="3530" width="18.28515625" style="427" customWidth="1"/>
    <col min="3531" max="3531" width="19.85546875" style="427" customWidth="1"/>
    <col min="3532" max="3532" width="24.42578125" style="427" customWidth="1"/>
    <col min="3533" max="3783" width="11.42578125" style="427"/>
    <col min="3784" max="3784" width="1.7109375" style="427" customWidth="1"/>
    <col min="3785" max="3785" width="26" style="427" customWidth="1"/>
    <col min="3786" max="3786" width="18.28515625" style="427" customWidth="1"/>
    <col min="3787" max="3787" width="19.85546875" style="427" customWidth="1"/>
    <col min="3788" max="3788" width="24.42578125" style="427" customWidth="1"/>
    <col min="3789" max="4039" width="11.42578125" style="427"/>
    <col min="4040" max="4040" width="1.7109375" style="427" customWidth="1"/>
    <col min="4041" max="4041" width="26" style="427" customWidth="1"/>
    <col min="4042" max="4042" width="18.28515625" style="427" customWidth="1"/>
    <col min="4043" max="4043" width="19.85546875" style="427" customWidth="1"/>
    <col min="4044" max="4044" width="24.42578125" style="427" customWidth="1"/>
    <col min="4045" max="4295" width="11.42578125" style="427"/>
    <col min="4296" max="4296" width="1.7109375" style="427" customWidth="1"/>
    <col min="4297" max="4297" width="26" style="427" customWidth="1"/>
    <col min="4298" max="4298" width="18.28515625" style="427" customWidth="1"/>
    <col min="4299" max="4299" width="19.85546875" style="427" customWidth="1"/>
    <col min="4300" max="4300" width="24.42578125" style="427" customWidth="1"/>
    <col min="4301" max="4551" width="11.42578125" style="427"/>
    <col min="4552" max="4552" width="1.7109375" style="427" customWidth="1"/>
    <col min="4553" max="4553" width="26" style="427" customWidth="1"/>
    <col min="4554" max="4554" width="18.28515625" style="427" customWidth="1"/>
    <col min="4555" max="4555" width="19.85546875" style="427" customWidth="1"/>
    <col min="4556" max="4556" width="24.42578125" style="427" customWidth="1"/>
    <col min="4557" max="4807" width="11.42578125" style="427"/>
    <col min="4808" max="4808" width="1.7109375" style="427" customWidth="1"/>
    <col min="4809" max="4809" width="26" style="427" customWidth="1"/>
    <col min="4810" max="4810" width="18.28515625" style="427" customWidth="1"/>
    <col min="4811" max="4811" width="19.85546875" style="427" customWidth="1"/>
    <col min="4812" max="4812" width="24.42578125" style="427" customWidth="1"/>
    <col min="4813" max="5063" width="11.42578125" style="427"/>
    <col min="5064" max="5064" width="1.7109375" style="427" customWidth="1"/>
    <col min="5065" max="5065" width="26" style="427" customWidth="1"/>
    <col min="5066" max="5066" width="18.28515625" style="427" customWidth="1"/>
    <col min="5067" max="5067" width="19.85546875" style="427" customWidth="1"/>
    <col min="5068" max="5068" width="24.42578125" style="427" customWidth="1"/>
    <col min="5069" max="5319" width="11.42578125" style="427"/>
    <col min="5320" max="5320" width="1.7109375" style="427" customWidth="1"/>
    <col min="5321" max="5321" width="26" style="427" customWidth="1"/>
    <col min="5322" max="5322" width="18.28515625" style="427" customWidth="1"/>
    <col min="5323" max="5323" width="19.85546875" style="427" customWidth="1"/>
    <col min="5324" max="5324" width="24.42578125" style="427" customWidth="1"/>
    <col min="5325" max="5575" width="11.42578125" style="427"/>
    <col min="5576" max="5576" width="1.7109375" style="427" customWidth="1"/>
    <col min="5577" max="5577" width="26" style="427" customWidth="1"/>
    <col min="5578" max="5578" width="18.28515625" style="427" customWidth="1"/>
    <col min="5579" max="5579" width="19.85546875" style="427" customWidth="1"/>
    <col min="5580" max="5580" width="24.42578125" style="427" customWidth="1"/>
    <col min="5581" max="5831" width="11.42578125" style="427"/>
    <col min="5832" max="5832" width="1.7109375" style="427" customWidth="1"/>
    <col min="5833" max="5833" width="26" style="427" customWidth="1"/>
    <col min="5834" max="5834" width="18.28515625" style="427" customWidth="1"/>
    <col min="5835" max="5835" width="19.85546875" style="427" customWidth="1"/>
    <col min="5836" max="5836" width="24.42578125" style="427" customWidth="1"/>
    <col min="5837" max="6087" width="11.42578125" style="427"/>
    <col min="6088" max="6088" width="1.7109375" style="427" customWidth="1"/>
    <col min="6089" max="6089" width="26" style="427" customWidth="1"/>
    <col min="6090" max="6090" width="18.28515625" style="427" customWidth="1"/>
    <col min="6091" max="6091" width="19.85546875" style="427" customWidth="1"/>
    <col min="6092" max="6092" width="24.42578125" style="427" customWidth="1"/>
    <col min="6093" max="6343" width="11.42578125" style="427"/>
    <col min="6344" max="6344" width="1.7109375" style="427" customWidth="1"/>
    <col min="6345" max="6345" width="26" style="427" customWidth="1"/>
    <col min="6346" max="6346" width="18.28515625" style="427" customWidth="1"/>
    <col min="6347" max="6347" width="19.85546875" style="427" customWidth="1"/>
    <col min="6348" max="6348" width="24.42578125" style="427" customWidth="1"/>
    <col min="6349" max="6599" width="11.42578125" style="427"/>
    <col min="6600" max="6600" width="1.7109375" style="427" customWidth="1"/>
    <col min="6601" max="6601" width="26" style="427" customWidth="1"/>
    <col min="6602" max="6602" width="18.28515625" style="427" customWidth="1"/>
    <col min="6603" max="6603" width="19.85546875" style="427" customWidth="1"/>
    <col min="6604" max="6604" width="24.42578125" style="427" customWidth="1"/>
    <col min="6605" max="6855" width="11.42578125" style="427"/>
    <col min="6856" max="6856" width="1.7109375" style="427" customWidth="1"/>
    <col min="6857" max="6857" width="26" style="427" customWidth="1"/>
    <col min="6858" max="6858" width="18.28515625" style="427" customWidth="1"/>
    <col min="6859" max="6859" width="19.85546875" style="427" customWidth="1"/>
    <col min="6860" max="6860" width="24.42578125" style="427" customWidth="1"/>
    <col min="6861" max="7111" width="11.42578125" style="427"/>
    <col min="7112" max="7112" width="1.7109375" style="427" customWidth="1"/>
    <col min="7113" max="7113" width="26" style="427" customWidth="1"/>
    <col min="7114" max="7114" width="18.28515625" style="427" customWidth="1"/>
    <col min="7115" max="7115" width="19.85546875" style="427" customWidth="1"/>
    <col min="7116" max="7116" width="24.42578125" style="427" customWidth="1"/>
    <col min="7117" max="7367" width="11.42578125" style="427"/>
    <col min="7368" max="7368" width="1.7109375" style="427" customWidth="1"/>
    <col min="7369" max="7369" width="26" style="427" customWidth="1"/>
    <col min="7370" max="7370" width="18.28515625" style="427" customWidth="1"/>
    <col min="7371" max="7371" width="19.85546875" style="427" customWidth="1"/>
    <col min="7372" max="7372" width="24.42578125" style="427" customWidth="1"/>
    <col min="7373" max="7623" width="11.42578125" style="427"/>
    <col min="7624" max="7624" width="1.7109375" style="427" customWidth="1"/>
    <col min="7625" max="7625" width="26" style="427" customWidth="1"/>
    <col min="7626" max="7626" width="18.28515625" style="427" customWidth="1"/>
    <col min="7627" max="7627" width="19.85546875" style="427" customWidth="1"/>
    <col min="7628" max="7628" width="24.42578125" style="427" customWidth="1"/>
    <col min="7629" max="7879" width="11.42578125" style="427"/>
    <col min="7880" max="7880" width="1.7109375" style="427" customWidth="1"/>
    <col min="7881" max="7881" width="26" style="427" customWidth="1"/>
    <col min="7882" max="7882" width="18.28515625" style="427" customWidth="1"/>
    <col min="7883" max="7883" width="19.85546875" style="427" customWidth="1"/>
    <col min="7884" max="7884" width="24.42578125" style="427" customWidth="1"/>
    <col min="7885" max="8135" width="11.42578125" style="427"/>
    <col min="8136" max="8136" width="1.7109375" style="427" customWidth="1"/>
    <col min="8137" max="8137" width="26" style="427" customWidth="1"/>
    <col min="8138" max="8138" width="18.28515625" style="427" customWidth="1"/>
    <col min="8139" max="8139" width="19.85546875" style="427" customWidth="1"/>
    <col min="8140" max="8140" width="24.42578125" style="427" customWidth="1"/>
    <col min="8141" max="8391" width="11.42578125" style="427"/>
    <col min="8392" max="8392" width="1.7109375" style="427" customWidth="1"/>
    <col min="8393" max="8393" width="26" style="427" customWidth="1"/>
    <col min="8394" max="8394" width="18.28515625" style="427" customWidth="1"/>
    <col min="8395" max="8395" width="19.85546875" style="427" customWidth="1"/>
    <col min="8396" max="8396" width="24.42578125" style="427" customWidth="1"/>
    <col min="8397" max="8647" width="11.42578125" style="427"/>
    <col min="8648" max="8648" width="1.7109375" style="427" customWidth="1"/>
    <col min="8649" max="8649" width="26" style="427" customWidth="1"/>
    <col min="8650" max="8650" width="18.28515625" style="427" customWidth="1"/>
    <col min="8651" max="8651" width="19.85546875" style="427" customWidth="1"/>
    <col min="8652" max="8652" width="24.42578125" style="427" customWidth="1"/>
    <col min="8653" max="8903" width="11.42578125" style="427"/>
    <col min="8904" max="8904" width="1.7109375" style="427" customWidth="1"/>
    <col min="8905" max="8905" width="26" style="427" customWidth="1"/>
    <col min="8906" max="8906" width="18.28515625" style="427" customWidth="1"/>
    <col min="8907" max="8907" width="19.85546875" style="427" customWidth="1"/>
    <col min="8908" max="8908" width="24.42578125" style="427" customWidth="1"/>
    <col min="8909" max="9159" width="11.42578125" style="427"/>
    <col min="9160" max="9160" width="1.7109375" style="427" customWidth="1"/>
    <col min="9161" max="9161" width="26" style="427" customWidth="1"/>
    <col min="9162" max="9162" width="18.28515625" style="427" customWidth="1"/>
    <col min="9163" max="9163" width="19.85546875" style="427" customWidth="1"/>
    <col min="9164" max="9164" width="24.42578125" style="427" customWidth="1"/>
    <col min="9165" max="9415" width="11.42578125" style="427"/>
    <col min="9416" max="9416" width="1.7109375" style="427" customWidth="1"/>
    <col min="9417" max="9417" width="26" style="427" customWidth="1"/>
    <col min="9418" max="9418" width="18.28515625" style="427" customWidth="1"/>
    <col min="9419" max="9419" width="19.85546875" style="427" customWidth="1"/>
    <col min="9420" max="9420" width="24.42578125" style="427" customWidth="1"/>
    <col min="9421" max="9671" width="11.42578125" style="427"/>
    <col min="9672" max="9672" width="1.7109375" style="427" customWidth="1"/>
    <col min="9673" max="9673" width="26" style="427" customWidth="1"/>
    <col min="9674" max="9674" width="18.28515625" style="427" customWidth="1"/>
    <col min="9675" max="9675" width="19.85546875" style="427" customWidth="1"/>
    <col min="9676" max="9676" width="24.42578125" style="427" customWidth="1"/>
    <col min="9677" max="9927" width="11.42578125" style="427"/>
    <col min="9928" max="9928" width="1.7109375" style="427" customWidth="1"/>
    <col min="9929" max="9929" width="26" style="427" customWidth="1"/>
    <col min="9930" max="9930" width="18.28515625" style="427" customWidth="1"/>
    <col min="9931" max="9931" width="19.85546875" style="427" customWidth="1"/>
    <col min="9932" max="9932" width="24.42578125" style="427" customWidth="1"/>
    <col min="9933" max="10183" width="11.42578125" style="427"/>
    <col min="10184" max="10184" width="1.7109375" style="427" customWidth="1"/>
    <col min="10185" max="10185" width="26" style="427" customWidth="1"/>
    <col min="10186" max="10186" width="18.28515625" style="427" customWidth="1"/>
    <col min="10187" max="10187" width="19.85546875" style="427" customWidth="1"/>
    <col min="10188" max="10188" width="24.42578125" style="427" customWidth="1"/>
    <col min="10189" max="10439" width="11.42578125" style="427"/>
    <col min="10440" max="10440" width="1.7109375" style="427" customWidth="1"/>
    <col min="10441" max="10441" width="26" style="427" customWidth="1"/>
    <col min="10442" max="10442" width="18.28515625" style="427" customWidth="1"/>
    <col min="10443" max="10443" width="19.85546875" style="427" customWidth="1"/>
    <col min="10444" max="10444" width="24.42578125" style="427" customWidth="1"/>
    <col min="10445" max="10695" width="11.42578125" style="427"/>
    <col min="10696" max="10696" width="1.7109375" style="427" customWidth="1"/>
    <col min="10697" max="10697" width="26" style="427" customWidth="1"/>
    <col min="10698" max="10698" width="18.28515625" style="427" customWidth="1"/>
    <col min="10699" max="10699" width="19.85546875" style="427" customWidth="1"/>
    <col min="10700" max="10700" width="24.42578125" style="427" customWidth="1"/>
    <col min="10701" max="10951" width="11.42578125" style="427"/>
    <col min="10952" max="10952" width="1.7109375" style="427" customWidth="1"/>
    <col min="10953" max="10953" width="26" style="427" customWidth="1"/>
    <col min="10954" max="10954" width="18.28515625" style="427" customWidth="1"/>
    <col min="10955" max="10955" width="19.85546875" style="427" customWidth="1"/>
    <col min="10956" max="10956" width="24.42578125" style="427" customWidth="1"/>
    <col min="10957" max="11207" width="11.42578125" style="427"/>
    <col min="11208" max="11208" width="1.7109375" style="427" customWidth="1"/>
    <col min="11209" max="11209" width="26" style="427" customWidth="1"/>
    <col min="11210" max="11210" width="18.28515625" style="427" customWidth="1"/>
    <col min="11211" max="11211" width="19.85546875" style="427" customWidth="1"/>
    <col min="11212" max="11212" width="24.42578125" style="427" customWidth="1"/>
    <col min="11213" max="11463" width="11.42578125" style="427"/>
    <col min="11464" max="11464" width="1.7109375" style="427" customWidth="1"/>
    <col min="11465" max="11465" width="26" style="427" customWidth="1"/>
    <col min="11466" max="11466" width="18.28515625" style="427" customWidth="1"/>
    <col min="11467" max="11467" width="19.85546875" style="427" customWidth="1"/>
    <col min="11468" max="11468" width="24.42578125" style="427" customWidth="1"/>
    <col min="11469" max="11719" width="11.42578125" style="427"/>
    <col min="11720" max="11720" width="1.7109375" style="427" customWidth="1"/>
    <col min="11721" max="11721" width="26" style="427" customWidth="1"/>
    <col min="11722" max="11722" width="18.28515625" style="427" customWidth="1"/>
    <col min="11723" max="11723" width="19.85546875" style="427" customWidth="1"/>
    <col min="11724" max="11724" width="24.42578125" style="427" customWidth="1"/>
    <col min="11725" max="11975" width="11.42578125" style="427"/>
    <col min="11976" max="11976" width="1.7109375" style="427" customWidth="1"/>
    <col min="11977" max="11977" width="26" style="427" customWidth="1"/>
    <col min="11978" max="11978" width="18.28515625" style="427" customWidth="1"/>
    <col min="11979" max="11979" width="19.85546875" style="427" customWidth="1"/>
    <col min="11980" max="11980" width="24.42578125" style="427" customWidth="1"/>
    <col min="11981" max="12231" width="11.42578125" style="427"/>
    <col min="12232" max="12232" width="1.7109375" style="427" customWidth="1"/>
    <col min="12233" max="12233" width="26" style="427" customWidth="1"/>
    <col min="12234" max="12234" width="18.28515625" style="427" customWidth="1"/>
    <col min="12235" max="12235" width="19.85546875" style="427" customWidth="1"/>
    <col min="12236" max="12236" width="24.42578125" style="427" customWidth="1"/>
    <col min="12237" max="12487" width="11.42578125" style="427"/>
    <col min="12488" max="12488" width="1.7109375" style="427" customWidth="1"/>
    <col min="12489" max="12489" width="26" style="427" customWidth="1"/>
    <col min="12490" max="12490" width="18.28515625" style="427" customWidth="1"/>
    <col min="12491" max="12491" width="19.85546875" style="427" customWidth="1"/>
    <col min="12492" max="12492" width="24.42578125" style="427" customWidth="1"/>
    <col min="12493" max="12743" width="11.42578125" style="427"/>
    <col min="12744" max="12744" width="1.7109375" style="427" customWidth="1"/>
    <col min="12745" max="12745" width="26" style="427" customWidth="1"/>
    <col min="12746" max="12746" width="18.28515625" style="427" customWidth="1"/>
    <col min="12747" max="12747" width="19.85546875" style="427" customWidth="1"/>
    <col min="12748" max="12748" width="24.42578125" style="427" customWidth="1"/>
    <col min="12749" max="12999" width="11.42578125" style="427"/>
    <col min="13000" max="13000" width="1.7109375" style="427" customWidth="1"/>
    <col min="13001" max="13001" width="26" style="427" customWidth="1"/>
    <col min="13002" max="13002" width="18.28515625" style="427" customWidth="1"/>
    <col min="13003" max="13003" width="19.85546875" style="427" customWidth="1"/>
    <col min="13004" max="13004" width="24.42578125" style="427" customWidth="1"/>
    <col min="13005" max="13255" width="11.42578125" style="427"/>
    <col min="13256" max="13256" width="1.7109375" style="427" customWidth="1"/>
    <col min="13257" max="13257" width="26" style="427" customWidth="1"/>
    <col min="13258" max="13258" width="18.28515625" style="427" customWidth="1"/>
    <col min="13259" max="13259" width="19.85546875" style="427" customWidth="1"/>
    <col min="13260" max="13260" width="24.42578125" style="427" customWidth="1"/>
    <col min="13261" max="13511" width="11.42578125" style="427"/>
    <col min="13512" max="13512" width="1.7109375" style="427" customWidth="1"/>
    <col min="13513" max="13513" width="26" style="427" customWidth="1"/>
    <col min="13514" max="13514" width="18.28515625" style="427" customWidth="1"/>
    <col min="13515" max="13515" width="19.85546875" style="427" customWidth="1"/>
    <col min="13516" max="13516" width="24.42578125" style="427" customWidth="1"/>
    <col min="13517" max="13767" width="11.42578125" style="427"/>
    <col min="13768" max="13768" width="1.7109375" style="427" customWidth="1"/>
    <col min="13769" max="13769" width="26" style="427" customWidth="1"/>
    <col min="13770" max="13770" width="18.28515625" style="427" customWidth="1"/>
    <col min="13771" max="13771" width="19.85546875" style="427" customWidth="1"/>
    <col min="13772" max="13772" width="24.42578125" style="427" customWidth="1"/>
    <col min="13773" max="14023" width="11.42578125" style="427"/>
    <col min="14024" max="14024" width="1.7109375" style="427" customWidth="1"/>
    <col min="14025" max="14025" width="26" style="427" customWidth="1"/>
    <col min="14026" max="14026" width="18.28515625" style="427" customWidth="1"/>
    <col min="14027" max="14027" width="19.85546875" style="427" customWidth="1"/>
    <col min="14028" max="14028" width="24.42578125" style="427" customWidth="1"/>
    <col min="14029" max="14279" width="11.42578125" style="427"/>
    <col min="14280" max="14280" width="1.7109375" style="427" customWidth="1"/>
    <col min="14281" max="14281" width="26" style="427" customWidth="1"/>
    <col min="14282" max="14282" width="18.28515625" style="427" customWidth="1"/>
    <col min="14283" max="14283" width="19.85546875" style="427" customWidth="1"/>
    <col min="14284" max="14284" width="24.42578125" style="427" customWidth="1"/>
    <col min="14285" max="14535" width="11.42578125" style="427"/>
    <col min="14536" max="14536" width="1.7109375" style="427" customWidth="1"/>
    <col min="14537" max="14537" width="26" style="427" customWidth="1"/>
    <col min="14538" max="14538" width="18.28515625" style="427" customWidth="1"/>
    <col min="14539" max="14539" width="19.85546875" style="427" customWidth="1"/>
    <col min="14540" max="14540" width="24.42578125" style="427" customWidth="1"/>
    <col min="14541" max="14791" width="11.42578125" style="427"/>
    <col min="14792" max="14792" width="1.7109375" style="427" customWidth="1"/>
    <col min="14793" max="14793" width="26" style="427" customWidth="1"/>
    <col min="14794" max="14794" width="18.28515625" style="427" customWidth="1"/>
    <col min="14795" max="14795" width="19.85546875" style="427" customWidth="1"/>
    <col min="14796" max="14796" width="24.42578125" style="427" customWidth="1"/>
    <col min="14797" max="15047" width="11.42578125" style="427"/>
    <col min="15048" max="15048" width="1.7109375" style="427" customWidth="1"/>
    <col min="15049" max="15049" width="26" style="427" customWidth="1"/>
    <col min="15050" max="15050" width="18.28515625" style="427" customWidth="1"/>
    <col min="15051" max="15051" width="19.85546875" style="427" customWidth="1"/>
    <col min="15052" max="15052" width="24.42578125" style="427" customWidth="1"/>
    <col min="15053" max="15303" width="11.42578125" style="427"/>
    <col min="15304" max="15304" width="1.7109375" style="427" customWidth="1"/>
    <col min="15305" max="15305" width="26" style="427" customWidth="1"/>
    <col min="15306" max="15306" width="18.28515625" style="427" customWidth="1"/>
    <col min="15307" max="15307" width="19.85546875" style="427" customWidth="1"/>
    <col min="15308" max="15308" width="24.42578125" style="427" customWidth="1"/>
    <col min="15309" max="15559" width="11.42578125" style="427"/>
    <col min="15560" max="15560" width="1.7109375" style="427" customWidth="1"/>
    <col min="15561" max="15561" width="26" style="427" customWidth="1"/>
    <col min="15562" max="15562" width="18.28515625" style="427" customWidth="1"/>
    <col min="15563" max="15563" width="19.85546875" style="427" customWidth="1"/>
    <col min="15564" max="15564" width="24.42578125" style="427" customWidth="1"/>
    <col min="15565" max="15815" width="11.42578125" style="427"/>
    <col min="15816" max="15816" width="1.7109375" style="427" customWidth="1"/>
    <col min="15817" max="15817" width="26" style="427" customWidth="1"/>
    <col min="15818" max="15818" width="18.28515625" style="427" customWidth="1"/>
    <col min="15819" max="15819" width="19.85546875" style="427" customWidth="1"/>
    <col min="15820" max="15820" width="24.42578125" style="427" customWidth="1"/>
    <col min="15821" max="16071" width="11.42578125" style="427"/>
    <col min="16072" max="16072" width="1.7109375" style="427" customWidth="1"/>
    <col min="16073" max="16073" width="26" style="427" customWidth="1"/>
    <col min="16074" max="16074" width="18.28515625" style="427" customWidth="1"/>
    <col min="16075" max="16075" width="19.85546875" style="427" customWidth="1"/>
    <col min="16076" max="16076" width="24.42578125" style="427" customWidth="1"/>
    <col min="16077" max="16384" width="11.42578125" style="427"/>
  </cols>
  <sheetData>
    <row r="1" spans="2:17" ht="9" customHeight="1" thickBot="1" x14ac:dyDescent="0.3">
      <c r="B1" s="428"/>
      <c r="C1" s="428"/>
      <c r="D1" s="428"/>
      <c r="E1" s="428"/>
      <c r="F1" s="428"/>
    </row>
    <row r="2" spans="2:17" ht="48.75" customHeight="1" thickBot="1" x14ac:dyDescent="0.3">
      <c r="B2" s="502" t="s">
        <v>287</v>
      </c>
      <c r="C2" s="503"/>
      <c r="D2" s="503"/>
      <c r="E2" s="503"/>
      <c r="F2" s="504"/>
    </row>
    <row r="3" spans="2:17" ht="5.25" customHeight="1" thickBot="1" x14ac:dyDescent="0.3"/>
    <row r="4" spans="2:17" ht="77.25" customHeight="1" thickBot="1" x14ac:dyDescent="0.3">
      <c r="B4" s="429" t="s">
        <v>209</v>
      </c>
      <c r="C4" s="430" t="s">
        <v>286</v>
      </c>
      <c r="D4" s="430" t="s">
        <v>210</v>
      </c>
      <c r="E4" s="428"/>
      <c r="F4" s="431" t="s">
        <v>211</v>
      </c>
    </row>
    <row r="5" spans="2:17" s="432" customFormat="1" ht="18.75" x14ac:dyDescent="0.25">
      <c r="B5" s="433" t="s">
        <v>45</v>
      </c>
      <c r="C5" s="496">
        <v>17.518519663519804</v>
      </c>
      <c r="D5" s="434">
        <v>1.5697168781950028</v>
      </c>
      <c r="E5" s="435"/>
      <c r="F5" s="436">
        <v>352.47592955462869</v>
      </c>
      <c r="K5" s="469"/>
      <c r="Q5" s="469"/>
    </row>
    <row r="6" spans="2:17" s="432" customFormat="1" ht="18.75" x14ac:dyDescent="0.25">
      <c r="B6" s="437" t="s">
        <v>46</v>
      </c>
      <c r="C6" s="497">
        <v>5.7379529842371415</v>
      </c>
      <c r="D6" s="438">
        <v>0.55929505622528097</v>
      </c>
      <c r="E6" s="435"/>
      <c r="F6" s="439">
        <v>19.524695746394876</v>
      </c>
      <c r="K6" s="469"/>
    </row>
    <row r="7" spans="2:17" s="432" customFormat="1" ht="18.75" x14ac:dyDescent="0.25">
      <c r="B7" s="437" t="s">
        <v>47</v>
      </c>
      <c r="C7" s="497">
        <v>1.7831359605794055</v>
      </c>
      <c r="D7" s="438">
        <v>0.126683922132317</v>
      </c>
      <c r="E7" s="435"/>
      <c r="F7" s="439">
        <v>10.622383333868894</v>
      </c>
      <c r="K7" s="469"/>
    </row>
    <row r="8" spans="2:17" s="432" customFormat="1" ht="18.75" x14ac:dyDescent="0.25">
      <c r="B8" s="437" t="s">
        <v>10</v>
      </c>
      <c r="C8" s="497">
        <v>0.91621781236408939</v>
      </c>
      <c r="D8" s="438">
        <v>7.2332985186638638E-2</v>
      </c>
      <c r="E8" s="435"/>
      <c r="F8" s="439">
        <v>12.326194638448438</v>
      </c>
      <c r="K8" s="469"/>
      <c r="Q8" s="469"/>
    </row>
    <row r="9" spans="2:17" s="432" customFormat="1" ht="19.5" thickBot="1" x14ac:dyDescent="0.3">
      <c r="B9" s="440" t="s">
        <v>70</v>
      </c>
      <c r="C9" s="498">
        <v>0.36013675502408771</v>
      </c>
      <c r="D9" s="441">
        <v>6.4647044622967983E-2</v>
      </c>
      <c r="E9" s="435"/>
      <c r="F9" s="442">
        <v>1010.0811915805508</v>
      </c>
      <c r="K9" s="469"/>
    </row>
    <row r="10" spans="2:17" ht="27" thickBot="1" x14ac:dyDescent="0.3">
      <c r="B10" s="443" t="s">
        <v>23</v>
      </c>
      <c r="C10" s="495">
        <v>0.8416771030846224</v>
      </c>
      <c r="D10" s="444">
        <v>0.10268389759659369</v>
      </c>
      <c r="E10" s="445"/>
      <c r="F10" s="446">
        <v>865.86676118791013</v>
      </c>
      <c r="I10" s="447"/>
      <c r="J10" s="432"/>
      <c r="K10" s="469"/>
    </row>
    <row r="11" spans="2:17" s="448" customFormat="1" ht="7.5" customHeight="1" x14ac:dyDescent="0.25">
      <c r="B11" s="449"/>
      <c r="C11" s="450"/>
      <c r="D11" s="451"/>
      <c r="E11" s="452"/>
      <c r="F11" s="453"/>
    </row>
    <row r="12" spans="2:17" s="448" customFormat="1" ht="15" customHeight="1" x14ac:dyDescent="0.25">
      <c r="B12" s="505" t="s">
        <v>212</v>
      </c>
      <c r="C12" s="505"/>
      <c r="D12" s="505"/>
      <c r="E12" s="505"/>
      <c r="F12" s="505"/>
    </row>
    <row r="13" spans="2:17" ht="30.75" customHeight="1" x14ac:dyDescent="0.25">
      <c r="B13" s="505" t="s">
        <v>213</v>
      </c>
      <c r="C13" s="505"/>
      <c r="D13" s="505"/>
      <c r="E13" s="505"/>
      <c r="F13" s="505"/>
      <c r="G13" s="454"/>
    </row>
    <row r="31" spans="2:2" x14ac:dyDescent="0.25">
      <c r="B31" s="418"/>
    </row>
  </sheetData>
  <mergeCells count="3">
    <mergeCell ref="B2:F2"/>
    <mergeCell ref="B12:F12"/>
    <mergeCell ref="B13:F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0"/>
  <sheetViews>
    <sheetView zoomScale="85" zoomScaleNormal="85" workbookViewId="0"/>
  </sheetViews>
  <sheetFormatPr baseColWidth="10" defaultRowHeight="12.75" x14ac:dyDescent="0.2"/>
  <cols>
    <col min="1" max="1" width="20.28515625" style="61" customWidth="1"/>
    <col min="2" max="2" width="21.7109375" style="61" customWidth="1"/>
    <col min="3" max="3" width="22" style="61" customWidth="1"/>
    <col min="4" max="4" width="17.140625" style="61" customWidth="1"/>
    <col min="5" max="5" width="21.42578125" style="61" customWidth="1"/>
    <col min="6" max="6" width="24.42578125" style="61" customWidth="1"/>
    <col min="7" max="7" width="14.140625" style="61" bestFit="1" customWidth="1"/>
    <col min="8" max="8" width="10.5703125" style="61" customWidth="1"/>
    <col min="9" max="9" width="14.42578125" style="61" bestFit="1" customWidth="1"/>
    <col min="10" max="10" width="16.140625" style="61" bestFit="1" customWidth="1"/>
    <col min="11" max="11" width="14.42578125" style="61" bestFit="1" customWidth="1"/>
    <col min="12" max="12" width="13.42578125" style="61" customWidth="1"/>
    <col min="13" max="13" width="14.7109375" style="61" bestFit="1" customWidth="1"/>
    <col min="14" max="14" width="14.28515625" style="73" bestFit="1" customWidth="1"/>
    <col min="15" max="15" width="14.28515625" style="73" customWidth="1"/>
    <col min="16" max="16" width="14" style="61" bestFit="1" customWidth="1"/>
    <col min="17" max="17" width="11.5703125" style="61" bestFit="1" customWidth="1"/>
    <col min="18" max="18" width="13.85546875" style="61" bestFit="1" customWidth="1"/>
    <col min="19" max="19" width="11.42578125" style="61"/>
    <col min="20" max="21" width="11.42578125" style="73"/>
    <col min="22" max="256" width="11.42578125" style="61"/>
    <col min="257" max="257" width="20.28515625" style="61" customWidth="1"/>
    <col min="258" max="258" width="21.7109375" style="61" customWidth="1"/>
    <col min="259" max="259" width="22" style="61" customWidth="1"/>
    <col min="260" max="260" width="17.140625" style="61" customWidth="1"/>
    <col min="261" max="261" width="21.42578125" style="61" customWidth="1"/>
    <col min="262" max="262" width="19.5703125" style="61" customWidth="1"/>
    <col min="263" max="263" width="14.140625" style="61" bestFit="1" customWidth="1"/>
    <col min="264" max="264" width="8.42578125" style="61" customWidth="1"/>
    <col min="265" max="265" width="14.42578125" style="61" bestFit="1" customWidth="1"/>
    <col min="266" max="266" width="16.140625" style="61" bestFit="1" customWidth="1"/>
    <col min="267" max="267" width="14.42578125" style="61" bestFit="1" customWidth="1"/>
    <col min="268" max="268" width="13.42578125" style="61" customWidth="1"/>
    <col min="269" max="269" width="14.7109375" style="61" bestFit="1" customWidth="1"/>
    <col min="270" max="270" width="14.28515625" style="61" bestFit="1" customWidth="1"/>
    <col min="271" max="271" width="14.28515625" style="61" customWidth="1"/>
    <col min="272" max="272" width="14" style="61" bestFit="1" customWidth="1"/>
    <col min="273" max="273" width="11.5703125" style="61" bestFit="1" customWidth="1"/>
    <col min="274" max="274" width="13.85546875" style="61" bestFit="1" customWidth="1"/>
    <col min="275" max="512" width="11.42578125" style="61"/>
    <col min="513" max="513" width="20.28515625" style="61" customWidth="1"/>
    <col min="514" max="514" width="21.7109375" style="61" customWidth="1"/>
    <col min="515" max="515" width="22" style="61" customWidth="1"/>
    <col min="516" max="516" width="17.140625" style="61" customWidth="1"/>
    <col min="517" max="517" width="21.42578125" style="61" customWidth="1"/>
    <col min="518" max="518" width="19.5703125" style="61" customWidth="1"/>
    <col min="519" max="519" width="14.140625" style="61" bestFit="1" customWidth="1"/>
    <col min="520" max="520" width="8.42578125" style="61" customWidth="1"/>
    <col min="521" max="521" width="14.42578125" style="61" bestFit="1" customWidth="1"/>
    <col min="522" max="522" width="16.140625" style="61" bestFit="1" customWidth="1"/>
    <col min="523" max="523" width="14.42578125" style="61" bestFit="1" customWidth="1"/>
    <col min="524" max="524" width="13.42578125" style="61" customWidth="1"/>
    <col min="525" max="525" width="14.7109375" style="61" bestFit="1" customWidth="1"/>
    <col min="526" max="526" width="14.28515625" style="61" bestFit="1" customWidth="1"/>
    <col min="527" max="527" width="14.28515625" style="61" customWidth="1"/>
    <col min="528" max="528" width="14" style="61" bestFit="1" customWidth="1"/>
    <col min="529" max="529" width="11.5703125" style="61" bestFit="1" customWidth="1"/>
    <col min="530" max="530" width="13.85546875" style="61" bestFit="1" customWidth="1"/>
    <col min="531" max="768" width="11.42578125" style="61"/>
    <col min="769" max="769" width="20.28515625" style="61" customWidth="1"/>
    <col min="770" max="770" width="21.7109375" style="61" customWidth="1"/>
    <col min="771" max="771" width="22" style="61" customWidth="1"/>
    <col min="772" max="772" width="17.140625" style="61" customWidth="1"/>
    <col min="773" max="773" width="21.42578125" style="61" customWidth="1"/>
    <col min="774" max="774" width="19.5703125" style="61" customWidth="1"/>
    <col min="775" max="775" width="14.140625" style="61" bestFit="1" customWidth="1"/>
    <col min="776" max="776" width="8.42578125" style="61" customWidth="1"/>
    <col min="777" max="777" width="14.42578125" style="61" bestFit="1" customWidth="1"/>
    <col min="778" max="778" width="16.140625" style="61" bestFit="1" customWidth="1"/>
    <col min="779" max="779" width="14.42578125" style="61" bestFit="1" customWidth="1"/>
    <col min="780" max="780" width="13.42578125" style="61" customWidth="1"/>
    <col min="781" max="781" width="14.7109375" style="61" bestFit="1" customWidth="1"/>
    <col min="782" max="782" width="14.28515625" style="61" bestFit="1" customWidth="1"/>
    <col min="783" max="783" width="14.28515625" style="61" customWidth="1"/>
    <col min="784" max="784" width="14" style="61" bestFit="1" customWidth="1"/>
    <col min="785" max="785" width="11.5703125" style="61" bestFit="1" customWidth="1"/>
    <col min="786" max="786" width="13.85546875" style="61" bestFit="1" customWidth="1"/>
    <col min="787" max="1024" width="11.42578125" style="61"/>
    <col min="1025" max="1025" width="20.28515625" style="61" customWidth="1"/>
    <col min="1026" max="1026" width="21.7109375" style="61" customWidth="1"/>
    <col min="1027" max="1027" width="22" style="61" customWidth="1"/>
    <col min="1028" max="1028" width="17.140625" style="61" customWidth="1"/>
    <col min="1029" max="1029" width="21.42578125" style="61" customWidth="1"/>
    <col min="1030" max="1030" width="19.5703125" style="61" customWidth="1"/>
    <col min="1031" max="1031" width="14.140625" style="61" bestFit="1" customWidth="1"/>
    <col min="1032" max="1032" width="8.42578125" style="61" customWidth="1"/>
    <col min="1033" max="1033" width="14.42578125" style="61" bestFit="1" customWidth="1"/>
    <col min="1034" max="1034" width="16.140625" style="61" bestFit="1" customWidth="1"/>
    <col min="1035" max="1035" width="14.42578125" style="61" bestFit="1" customWidth="1"/>
    <col min="1036" max="1036" width="13.42578125" style="61" customWidth="1"/>
    <col min="1037" max="1037" width="14.7109375" style="61" bestFit="1" customWidth="1"/>
    <col min="1038" max="1038" width="14.28515625" style="61" bestFit="1" customWidth="1"/>
    <col min="1039" max="1039" width="14.28515625" style="61" customWidth="1"/>
    <col min="1040" max="1040" width="14" style="61" bestFit="1" customWidth="1"/>
    <col min="1041" max="1041" width="11.5703125" style="61" bestFit="1" customWidth="1"/>
    <col min="1042" max="1042" width="13.85546875" style="61" bestFit="1" customWidth="1"/>
    <col min="1043" max="1280" width="11.42578125" style="61"/>
    <col min="1281" max="1281" width="20.28515625" style="61" customWidth="1"/>
    <col min="1282" max="1282" width="21.7109375" style="61" customWidth="1"/>
    <col min="1283" max="1283" width="22" style="61" customWidth="1"/>
    <col min="1284" max="1284" width="17.140625" style="61" customWidth="1"/>
    <col min="1285" max="1285" width="21.42578125" style="61" customWidth="1"/>
    <col min="1286" max="1286" width="19.5703125" style="61" customWidth="1"/>
    <col min="1287" max="1287" width="14.140625" style="61" bestFit="1" customWidth="1"/>
    <col min="1288" max="1288" width="8.42578125" style="61" customWidth="1"/>
    <col min="1289" max="1289" width="14.42578125" style="61" bestFit="1" customWidth="1"/>
    <col min="1290" max="1290" width="16.140625" style="61" bestFit="1" customWidth="1"/>
    <col min="1291" max="1291" width="14.42578125" style="61" bestFit="1" customWidth="1"/>
    <col min="1292" max="1292" width="13.42578125" style="61" customWidth="1"/>
    <col min="1293" max="1293" width="14.7109375" style="61" bestFit="1" customWidth="1"/>
    <col min="1294" max="1294" width="14.28515625" style="61" bestFit="1" customWidth="1"/>
    <col min="1295" max="1295" width="14.28515625" style="61" customWidth="1"/>
    <col min="1296" max="1296" width="14" style="61" bestFit="1" customWidth="1"/>
    <col min="1297" max="1297" width="11.5703125" style="61" bestFit="1" customWidth="1"/>
    <col min="1298" max="1298" width="13.85546875" style="61" bestFit="1" customWidth="1"/>
    <col min="1299" max="1536" width="11.42578125" style="61"/>
    <col min="1537" max="1537" width="20.28515625" style="61" customWidth="1"/>
    <col min="1538" max="1538" width="21.7109375" style="61" customWidth="1"/>
    <col min="1539" max="1539" width="22" style="61" customWidth="1"/>
    <col min="1540" max="1540" width="17.140625" style="61" customWidth="1"/>
    <col min="1541" max="1541" width="21.42578125" style="61" customWidth="1"/>
    <col min="1542" max="1542" width="19.5703125" style="61" customWidth="1"/>
    <col min="1543" max="1543" width="14.140625" style="61" bestFit="1" customWidth="1"/>
    <col min="1544" max="1544" width="8.42578125" style="61" customWidth="1"/>
    <col min="1545" max="1545" width="14.42578125" style="61" bestFit="1" customWidth="1"/>
    <col min="1546" max="1546" width="16.140625" style="61" bestFit="1" customWidth="1"/>
    <col min="1547" max="1547" width="14.42578125" style="61" bestFit="1" customWidth="1"/>
    <col min="1548" max="1548" width="13.42578125" style="61" customWidth="1"/>
    <col min="1549" max="1549" width="14.7109375" style="61" bestFit="1" customWidth="1"/>
    <col min="1550" max="1550" width="14.28515625" style="61" bestFit="1" customWidth="1"/>
    <col min="1551" max="1551" width="14.28515625" style="61" customWidth="1"/>
    <col min="1552" max="1552" width="14" style="61" bestFit="1" customWidth="1"/>
    <col min="1553" max="1553" width="11.5703125" style="61" bestFit="1" customWidth="1"/>
    <col min="1554" max="1554" width="13.85546875" style="61" bestFit="1" customWidth="1"/>
    <col min="1555" max="1792" width="11.42578125" style="61"/>
    <col min="1793" max="1793" width="20.28515625" style="61" customWidth="1"/>
    <col min="1794" max="1794" width="21.7109375" style="61" customWidth="1"/>
    <col min="1795" max="1795" width="22" style="61" customWidth="1"/>
    <col min="1796" max="1796" width="17.140625" style="61" customWidth="1"/>
    <col min="1797" max="1797" width="21.42578125" style="61" customWidth="1"/>
    <col min="1798" max="1798" width="19.5703125" style="61" customWidth="1"/>
    <col min="1799" max="1799" width="14.140625" style="61" bestFit="1" customWidth="1"/>
    <col min="1800" max="1800" width="8.42578125" style="61" customWidth="1"/>
    <col min="1801" max="1801" width="14.42578125" style="61" bestFit="1" customWidth="1"/>
    <col min="1802" max="1802" width="16.140625" style="61" bestFit="1" customWidth="1"/>
    <col min="1803" max="1803" width="14.42578125" style="61" bestFit="1" customWidth="1"/>
    <col min="1804" max="1804" width="13.42578125" style="61" customWidth="1"/>
    <col min="1805" max="1805" width="14.7109375" style="61" bestFit="1" customWidth="1"/>
    <col min="1806" max="1806" width="14.28515625" style="61" bestFit="1" customWidth="1"/>
    <col min="1807" max="1807" width="14.28515625" style="61" customWidth="1"/>
    <col min="1808" max="1808" width="14" style="61" bestFit="1" customWidth="1"/>
    <col min="1809" max="1809" width="11.5703125" style="61" bestFit="1" customWidth="1"/>
    <col min="1810" max="1810" width="13.85546875" style="61" bestFit="1" customWidth="1"/>
    <col min="1811" max="2048" width="11.42578125" style="61"/>
    <col min="2049" max="2049" width="20.28515625" style="61" customWidth="1"/>
    <col min="2050" max="2050" width="21.7109375" style="61" customWidth="1"/>
    <col min="2051" max="2051" width="22" style="61" customWidth="1"/>
    <col min="2052" max="2052" width="17.140625" style="61" customWidth="1"/>
    <col min="2053" max="2053" width="21.42578125" style="61" customWidth="1"/>
    <col min="2054" max="2054" width="19.5703125" style="61" customWidth="1"/>
    <col min="2055" max="2055" width="14.140625" style="61" bestFit="1" customWidth="1"/>
    <col min="2056" max="2056" width="8.42578125" style="61" customWidth="1"/>
    <col min="2057" max="2057" width="14.42578125" style="61" bestFit="1" customWidth="1"/>
    <col min="2058" max="2058" width="16.140625" style="61" bestFit="1" customWidth="1"/>
    <col min="2059" max="2059" width="14.42578125" style="61" bestFit="1" customWidth="1"/>
    <col min="2060" max="2060" width="13.42578125" style="61" customWidth="1"/>
    <col min="2061" max="2061" width="14.7109375" style="61" bestFit="1" customWidth="1"/>
    <col min="2062" max="2062" width="14.28515625" style="61" bestFit="1" customWidth="1"/>
    <col min="2063" max="2063" width="14.28515625" style="61" customWidth="1"/>
    <col min="2064" max="2064" width="14" style="61" bestFit="1" customWidth="1"/>
    <col min="2065" max="2065" width="11.5703125" style="61" bestFit="1" customWidth="1"/>
    <col min="2066" max="2066" width="13.85546875" style="61" bestFit="1" customWidth="1"/>
    <col min="2067" max="2304" width="11.42578125" style="61"/>
    <col min="2305" max="2305" width="20.28515625" style="61" customWidth="1"/>
    <col min="2306" max="2306" width="21.7109375" style="61" customWidth="1"/>
    <col min="2307" max="2307" width="22" style="61" customWidth="1"/>
    <col min="2308" max="2308" width="17.140625" style="61" customWidth="1"/>
    <col min="2309" max="2309" width="21.42578125" style="61" customWidth="1"/>
    <col min="2310" max="2310" width="19.5703125" style="61" customWidth="1"/>
    <col min="2311" max="2311" width="14.140625" style="61" bestFit="1" customWidth="1"/>
    <col min="2312" max="2312" width="8.42578125" style="61" customWidth="1"/>
    <col min="2313" max="2313" width="14.42578125" style="61" bestFit="1" customWidth="1"/>
    <col min="2314" max="2314" width="16.140625" style="61" bestFit="1" customWidth="1"/>
    <col min="2315" max="2315" width="14.42578125" style="61" bestFit="1" customWidth="1"/>
    <col min="2316" max="2316" width="13.42578125" style="61" customWidth="1"/>
    <col min="2317" max="2317" width="14.7109375" style="61" bestFit="1" customWidth="1"/>
    <col min="2318" max="2318" width="14.28515625" style="61" bestFit="1" customWidth="1"/>
    <col min="2319" max="2319" width="14.28515625" style="61" customWidth="1"/>
    <col min="2320" max="2320" width="14" style="61" bestFit="1" customWidth="1"/>
    <col min="2321" max="2321" width="11.5703125" style="61" bestFit="1" customWidth="1"/>
    <col min="2322" max="2322" width="13.85546875" style="61" bestFit="1" customWidth="1"/>
    <col min="2323" max="2560" width="11.42578125" style="61"/>
    <col min="2561" max="2561" width="20.28515625" style="61" customWidth="1"/>
    <col min="2562" max="2562" width="21.7109375" style="61" customWidth="1"/>
    <col min="2563" max="2563" width="22" style="61" customWidth="1"/>
    <col min="2564" max="2564" width="17.140625" style="61" customWidth="1"/>
    <col min="2565" max="2565" width="21.42578125" style="61" customWidth="1"/>
    <col min="2566" max="2566" width="19.5703125" style="61" customWidth="1"/>
    <col min="2567" max="2567" width="14.140625" style="61" bestFit="1" customWidth="1"/>
    <col min="2568" max="2568" width="8.42578125" style="61" customWidth="1"/>
    <col min="2569" max="2569" width="14.42578125" style="61" bestFit="1" customWidth="1"/>
    <col min="2570" max="2570" width="16.140625" style="61" bestFit="1" customWidth="1"/>
    <col min="2571" max="2571" width="14.42578125" style="61" bestFit="1" customWidth="1"/>
    <col min="2572" max="2572" width="13.42578125" style="61" customWidth="1"/>
    <col min="2573" max="2573" width="14.7109375" style="61" bestFit="1" customWidth="1"/>
    <col min="2574" max="2574" width="14.28515625" style="61" bestFit="1" customWidth="1"/>
    <col min="2575" max="2575" width="14.28515625" style="61" customWidth="1"/>
    <col min="2576" max="2576" width="14" style="61" bestFit="1" customWidth="1"/>
    <col min="2577" max="2577" width="11.5703125" style="61" bestFit="1" customWidth="1"/>
    <col min="2578" max="2578" width="13.85546875" style="61" bestFit="1" customWidth="1"/>
    <col min="2579" max="2816" width="11.42578125" style="61"/>
    <col min="2817" max="2817" width="20.28515625" style="61" customWidth="1"/>
    <col min="2818" max="2818" width="21.7109375" style="61" customWidth="1"/>
    <col min="2819" max="2819" width="22" style="61" customWidth="1"/>
    <col min="2820" max="2820" width="17.140625" style="61" customWidth="1"/>
    <col min="2821" max="2821" width="21.42578125" style="61" customWidth="1"/>
    <col min="2822" max="2822" width="19.5703125" style="61" customWidth="1"/>
    <col min="2823" max="2823" width="14.140625" style="61" bestFit="1" customWidth="1"/>
    <col min="2824" max="2824" width="8.42578125" style="61" customWidth="1"/>
    <col min="2825" max="2825" width="14.42578125" style="61" bestFit="1" customWidth="1"/>
    <col min="2826" max="2826" width="16.140625" style="61" bestFit="1" customWidth="1"/>
    <col min="2827" max="2827" width="14.42578125" style="61" bestFit="1" customWidth="1"/>
    <col min="2828" max="2828" width="13.42578125" style="61" customWidth="1"/>
    <col min="2829" max="2829" width="14.7109375" style="61" bestFit="1" customWidth="1"/>
    <col min="2830" max="2830" width="14.28515625" style="61" bestFit="1" customWidth="1"/>
    <col min="2831" max="2831" width="14.28515625" style="61" customWidth="1"/>
    <col min="2832" max="2832" width="14" style="61" bestFit="1" customWidth="1"/>
    <col min="2833" max="2833" width="11.5703125" style="61" bestFit="1" customWidth="1"/>
    <col min="2834" max="2834" width="13.85546875" style="61" bestFit="1" customWidth="1"/>
    <col min="2835" max="3072" width="11.42578125" style="61"/>
    <col min="3073" max="3073" width="20.28515625" style="61" customWidth="1"/>
    <col min="3074" max="3074" width="21.7109375" style="61" customWidth="1"/>
    <col min="3075" max="3075" width="22" style="61" customWidth="1"/>
    <col min="3076" max="3076" width="17.140625" style="61" customWidth="1"/>
    <col min="3077" max="3077" width="21.42578125" style="61" customWidth="1"/>
    <col min="3078" max="3078" width="19.5703125" style="61" customWidth="1"/>
    <col min="3079" max="3079" width="14.140625" style="61" bestFit="1" customWidth="1"/>
    <col min="3080" max="3080" width="8.42578125" style="61" customWidth="1"/>
    <col min="3081" max="3081" width="14.42578125" style="61" bestFit="1" customWidth="1"/>
    <col min="3082" max="3082" width="16.140625" style="61" bestFit="1" customWidth="1"/>
    <col min="3083" max="3083" width="14.42578125" style="61" bestFit="1" customWidth="1"/>
    <col min="3084" max="3084" width="13.42578125" style="61" customWidth="1"/>
    <col min="3085" max="3085" width="14.7109375" style="61" bestFit="1" customWidth="1"/>
    <col min="3086" max="3086" width="14.28515625" style="61" bestFit="1" customWidth="1"/>
    <col min="3087" max="3087" width="14.28515625" style="61" customWidth="1"/>
    <col min="3088" max="3088" width="14" style="61" bestFit="1" customWidth="1"/>
    <col min="3089" max="3089" width="11.5703125" style="61" bestFit="1" customWidth="1"/>
    <col min="3090" max="3090" width="13.85546875" style="61" bestFit="1" customWidth="1"/>
    <col min="3091" max="3328" width="11.42578125" style="61"/>
    <col min="3329" max="3329" width="20.28515625" style="61" customWidth="1"/>
    <col min="3330" max="3330" width="21.7109375" style="61" customWidth="1"/>
    <col min="3331" max="3331" width="22" style="61" customWidth="1"/>
    <col min="3332" max="3332" width="17.140625" style="61" customWidth="1"/>
    <col min="3333" max="3333" width="21.42578125" style="61" customWidth="1"/>
    <col min="3334" max="3334" width="19.5703125" style="61" customWidth="1"/>
    <col min="3335" max="3335" width="14.140625" style="61" bestFit="1" customWidth="1"/>
    <col min="3336" max="3336" width="8.42578125" style="61" customWidth="1"/>
    <col min="3337" max="3337" width="14.42578125" style="61" bestFit="1" customWidth="1"/>
    <col min="3338" max="3338" width="16.140625" style="61" bestFit="1" customWidth="1"/>
    <col min="3339" max="3339" width="14.42578125" style="61" bestFit="1" customWidth="1"/>
    <col min="3340" max="3340" width="13.42578125" style="61" customWidth="1"/>
    <col min="3341" max="3341" width="14.7109375" style="61" bestFit="1" customWidth="1"/>
    <col min="3342" max="3342" width="14.28515625" style="61" bestFit="1" customWidth="1"/>
    <col min="3343" max="3343" width="14.28515625" style="61" customWidth="1"/>
    <col min="3344" max="3344" width="14" style="61" bestFit="1" customWidth="1"/>
    <col min="3345" max="3345" width="11.5703125" style="61" bestFit="1" customWidth="1"/>
    <col min="3346" max="3346" width="13.85546875" style="61" bestFit="1" customWidth="1"/>
    <col min="3347" max="3584" width="11.42578125" style="61"/>
    <col min="3585" max="3585" width="20.28515625" style="61" customWidth="1"/>
    <col min="3586" max="3586" width="21.7109375" style="61" customWidth="1"/>
    <col min="3587" max="3587" width="22" style="61" customWidth="1"/>
    <col min="3588" max="3588" width="17.140625" style="61" customWidth="1"/>
    <col min="3589" max="3589" width="21.42578125" style="61" customWidth="1"/>
    <col min="3590" max="3590" width="19.5703125" style="61" customWidth="1"/>
    <col min="3591" max="3591" width="14.140625" style="61" bestFit="1" customWidth="1"/>
    <col min="3592" max="3592" width="8.42578125" style="61" customWidth="1"/>
    <col min="3593" max="3593" width="14.42578125" style="61" bestFit="1" customWidth="1"/>
    <col min="3594" max="3594" width="16.140625" style="61" bestFit="1" customWidth="1"/>
    <col min="3595" max="3595" width="14.42578125" style="61" bestFit="1" customWidth="1"/>
    <col min="3596" max="3596" width="13.42578125" style="61" customWidth="1"/>
    <col min="3597" max="3597" width="14.7109375" style="61" bestFit="1" customWidth="1"/>
    <col min="3598" max="3598" width="14.28515625" style="61" bestFit="1" customWidth="1"/>
    <col min="3599" max="3599" width="14.28515625" style="61" customWidth="1"/>
    <col min="3600" max="3600" width="14" style="61" bestFit="1" customWidth="1"/>
    <col min="3601" max="3601" width="11.5703125" style="61" bestFit="1" customWidth="1"/>
    <col min="3602" max="3602" width="13.85546875" style="61" bestFit="1" customWidth="1"/>
    <col min="3603" max="3840" width="11.42578125" style="61"/>
    <col min="3841" max="3841" width="20.28515625" style="61" customWidth="1"/>
    <col min="3842" max="3842" width="21.7109375" style="61" customWidth="1"/>
    <col min="3843" max="3843" width="22" style="61" customWidth="1"/>
    <col min="3844" max="3844" width="17.140625" style="61" customWidth="1"/>
    <col min="3845" max="3845" width="21.42578125" style="61" customWidth="1"/>
    <col min="3846" max="3846" width="19.5703125" style="61" customWidth="1"/>
    <col min="3847" max="3847" width="14.140625" style="61" bestFit="1" customWidth="1"/>
    <col min="3848" max="3848" width="8.42578125" style="61" customWidth="1"/>
    <col min="3849" max="3849" width="14.42578125" style="61" bestFit="1" customWidth="1"/>
    <col min="3850" max="3850" width="16.140625" style="61" bestFit="1" customWidth="1"/>
    <col min="3851" max="3851" width="14.42578125" style="61" bestFit="1" customWidth="1"/>
    <col min="3852" max="3852" width="13.42578125" style="61" customWidth="1"/>
    <col min="3853" max="3853" width="14.7109375" style="61" bestFit="1" customWidth="1"/>
    <col min="3854" max="3854" width="14.28515625" style="61" bestFit="1" customWidth="1"/>
    <col min="3855" max="3855" width="14.28515625" style="61" customWidth="1"/>
    <col min="3856" max="3856" width="14" style="61" bestFit="1" customWidth="1"/>
    <col min="3857" max="3857" width="11.5703125" style="61" bestFit="1" customWidth="1"/>
    <col min="3858" max="3858" width="13.85546875" style="61" bestFit="1" customWidth="1"/>
    <col min="3859" max="4096" width="11.42578125" style="61"/>
    <col min="4097" max="4097" width="20.28515625" style="61" customWidth="1"/>
    <col min="4098" max="4098" width="21.7109375" style="61" customWidth="1"/>
    <col min="4099" max="4099" width="22" style="61" customWidth="1"/>
    <col min="4100" max="4100" width="17.140625" style="61" customWidth="1"/>
    <col min="4101" max="4101" width="21.42578125" style="61" customWidth="1"/>
    <col min="4102" max="4102" width="19.5703125" style="61" customWidth="1"/>
    <col min="4103" max="4103" width="14.140625" style="61" bestFit="1" customWidth="1"/>
    <col min="4104" max="4104" width="8.42578125" style="61" customWidth="1"/>
    <col min="4105" max="4105" width="14.42578125" style="61" bestFit="1" customWidth="1"/>
    <col min="4106" max="4106" width="16.140625" style="61" bestFit="1" customWidth="1"/>
    <col min="4107" max="4107" width="14.42578125" style="61" bestFit="1" customWidth="1"/>
    <col min="4108" max="4108" width="13.42578125" style="61" customWidth="1"/>
    <col min="4109" max="4109" width="14.7109375" style="61" bestFit="1" customWidth="1"/>
    <col min="4110" max="4110" width="14.28515625" style="61" bestFit="1" customWidth="1"/>
    <col min="4111" max="4111" width="14.28515625" style="61" customWidth="1"/>
    <col min="4112" max="4112" width="14" style="61" bestFit="1" customWidth="1"/>
    <col min="4113" max="4113" width="11.5703125" style="61" bestFit="1" customWidth="1"/>
    <col min="4114" max="4114" width="13.85546875" style="61" bestFit="1" customWidth="1"/>
    <col min="4115" max="4352" width="11.42578125" style="61"/>
    <col min="4353" max="4353" width="20.28515625" style="61" customWidth="1"/>
    <col min="4354" max="4354" width="21.7109375" style="61" customWidth="1"/>
    <col min="4355" max="4355" width="22" style="61" customWidth="1"/>
    <col min="4356" max="4356" width="17.140625" style="61" customWidth="1"/>
    <col min="4357" max="4357" width="21.42578125" style="61" customWidth="1"/>
    <col min="4358" max="4358" width="19.5703125" style="61" customWidth="1"/>
    <col min="4359" max="4359" width="14.140625" style="61" bestFit="1" customWidth="1"/>
    <col min="4360" max="4360" width="8.42578125" style="61" customWidth="1"/>
    <col min="4361" max="4361" width="14.42578125" style="61" bestFit="1" customWidth="1"/>
    <col min="4362" max="4362" width="16.140625" style="61" bestFit="1" customWidth="1"/>
    <col min="4363" max="4363" width="14.42578125" style="61" bestFit="1" customWidth="1"/>
    <col min="4364" max="4364" width="13.42578125" style="61" customWidth="1"/>
    <col min="4365" max="4365" width="14.7109375" style="61" bestFit="1" customWidth="1"/>
    <col min="4366" max="4366" width="14.28515625" style="61" bestFit="1" customWidth="1"/>
    <col min="4367" max="4367" width="14.28515625" style="61" customWidth="1"/>
    <col min="4368" max="4368" width="14" style="61" bestFit="1" customWidth="1"/>
    <col min="4369" max="4369" width="11.5703125" style="61" bestFit="1" customWidth="1"/>
    <col min="4370" max="4370" width="13.85546875" style="61" bestFit="1" customWidth="1"/>
    <col min="4371" max="4608" width="11.42578125" style="61"/>
    <col min="4609" max="4609" width="20.28515625" style="61" customWidth="1"/>
    <col min="4610" max="4610" width="21.7109375" style="61" customWidth="1"/>
    <col min="4611" max="4611" width="22" style="61" customWidth="1"/>
    <col min="4612" max="4612" width="17.140625" style="61" customWidth="1"/>
    <col min="4613" max="4613" width="21.42578125" style="61" customWidth="1"/>
    <col min="4614" max="4614" width="19.5703125" style="61" customWidth="1"/>
    <col min="4615" max="4615" width="14.140625" style="61" bestFit="1" customWidth="1"/>
    <col min="4616" max="4616" width="8.42578125" style="61" customWidth="1"/>
    <col min="4617" max="4617" width="14.42578125" style="61" bestFit="1" customWidth="1"/>
    <col min="4618" max="4618" width="16.140625" style="61" bestFit="1" customWidth="1"/>
    <col min="4619" max="4619" width="14.42578125" style="61" bestFit="1" customWidth="1"/>
    <col min="4620" max="4620" width="13.42578125" style="61" customWidth="1"/>
    <col min="4621" max="4621" width="14.7109375" style="61" bestFit="1" customWidth="1"/>
    <col min="4622" max="4622" width="14.28515625" style="61" bestFit="1" customWidth="1"/>
    <col min="4623" max="4623" width="14.28515625" style="61" customWidth="1"/>
    <col min="4624" max="4624" width="14" style="61" bestFit="1" customWidth="1"/>
    <col min="4625" max="4625" width="11.5703125" style="61" bestFit="1" customWidth="1"/>
    <col min="4626" max="4626" width="13.85546875" style="61" bestFit="1" customWidth="1"/>
    <col min="4627" max="4864" width="11.42578125" style="61"/>
    <col min="4865" max="4865" width="20.28515625" style="61" customWidth="1"/>
    <col min="4866" max="4866" width="21.7109375" style="61" customWidth="1"/>
    <col min="4867" max="4867" width="22" style="61" customWidth="1"/>
    <col min="4868" max="4868" width="17.140625" style="61" customWidth="1"/>
    <col min="4869" max="4869" width="21.42578125" style="61" customWidth="1"/>
    <col min="4870" max="4870" width="19.5703125" style="61" customWidth="1"/>
    <col min="4871" max="4871" width="14.140625" style="61" bestFit="1" customWidth="1"/>
    <col min="4872" max="4872" width="8.42578125" style="61" customWidth="1"/>
    <col min="4873" max="4873" width="14.42578125" style="61" bestFit="1" customWidth="1"/>
    <col min="4874" max="4874" width="16.140625" style="61" bestFit="1" customWidth="1"/>
    <col min="4875" max="4875" width="14.42578125" style="61" bestFit="1" customWidth="1"/>
    <col min="4876" max="4876" width="13.42578125" style="61" customWidth="1"/>
    <col min="4877" max="4877" width="14.7109375" style="61" bestFit="1" customWidth="1"/>
    <col min="4878" max="4878" width="14.28515625" style="61" bestFit="1" customWidth="1"/>
    <col min="4879" max="4879" width="14.28515625" style="61" customWidth="1"/>
    <col min="4880" max="4880" width="14" style="61" bestFit="1" customWidth="1"/>
    <col min="4881" max="4881" width="11.5703125" style="61" bestFit="1" customWidth="1"/>
    <col min="4882" max="4882" width="13.85546875" style="61" bestFit="1" customWidth="1"/>
    <col min="4883" max="5120" width="11.42578125" style="61"/>
    <col min="5121" max="5121" width="20.28515625" style="61" customWidth="1"/>
    <col min="5122" max="5122" width="21.7109375" style="61" customWidth="1"/>
    <col min="5123" max="5123" width="22" style="61" customWidth="1"/>
    <col min="5124" max="5124" width="17.140625" style="61" customWidth="1"/>
    <col min="5125" max="5125" width="21.42578125" style="61" customWidth="1"/>
    <col min="5126" max="5126" width="19.5703125" style="61" customWidth="1"/>
    <col min="5127" max="5127" width="14.140625" style="61" bestFit="1" customWidth="1"/>
    <col min="5128" max="5128" width="8.42578125" style="61" customWidth="1"/>
    <col min="5129" max="5129" width="14.42578125" style="61" bestFit="1" customWidth="1"/>
    <col min="5130" max="5130" width="16.140625" style="61" bestFit="1" customWidth="1"/>
    <col min="5131" max="5131" width="14.42578125" style="61" bestFit="1" customWidth="1"/>
    <col min="5132" max="5132" width="13.42578125" style="61" customWidth="1"/>
    <col min="5133" max="5133" width="14.7109375" style="61" bestFit="1" customWidth="1"/>
    <col min="5134" max="5134" width="14.28515625" style="61" bestFit="1" customWidth="1"/>
    <col min="5135" max="5135" width="14.28515625" style="61" customWidth="1"/>
    <col min="5136" max="5136" width="14" style="61" bestFit="1" customWidth="1"/>
    <col min="5137" max="5137" width="11.5703125" style="61" bestFit="1" customWidth="1"/>
    <col min="5138" max="5138" width="13.85546875" style="61" bestFit="1" customWidth="1"/>
    <col min="5139" max="5376" width="11.42578125" style="61"/>
    <col min="5377" max="5377" width="20.28515625" style="61" customWidth="1"/>
    <col min="5378" max="5378" width="21.7109375" style="61" customWidth="1"/>
    <col min="5379" max="5379" width="22" style="61" customWidth="1"/>
    <col min="5380" max="5380" width="17.140625" style="61" customWidth="1"/>
    <col min="5381" max="5381" width="21.42578125" style="61" customWidth="1"/>
    <col min="5382" max="5382" width="19.5703125" style="61" customWidth="1"/>
    <col min="5383" max="5383" width="14.140625" style="61" bestFit="1" customWidth="1"/>
    <col min="5384" max="5384" width="8.42578125" style="61" customWidth="1"/>
    <col min="5385" max="5385" width="14.42578125" style="61" bestFit="1" customWidth="1"/>
    <col min="5386" max="5386" width="16.140625" style="61" bestFit="1" customWidth="1"/>
    <col min="5387" max="5387" width="14.42578125" style="61" bestFit="1" customWidth="1"/>
    <col min="5388" max="5388" width="13.42578125" style="61" customWidth="1"/>
    <col min="5389" max="5389" width="14.7109375" style="61" bestFit="1" customWidth="1"/>
    <col min="5390" max="5390" width="14.28515625" style="61" bestFit="1" customWidth="1"/>
    <col min="5391" max="5391" width="14.28515625" style="61" customWidth="1"/>
    <col min="5392" max="5392" width="14" style="61" bestFit="1" customWidth="1"/>
    <col min="5393" max="5393" width="11.5703125" style="61" bestFit="1" customWidth="1"/>
    <col min="5394" max="5394" width="13.85546875" style="61" bestFit="1" customWidth="1"/>
    <col min="5395" max="5632" width="11.42578125" style="61"/>
    <col min="5633" max="5633" width="20.28515625" style="61" customWidth="1"/>
    <col min="5634" max="5634" width="21.7109375" style="61" customWidth="1"/>
    <col min="5635" max="5635" width="22" style="61" customWidth="1"/>
    <col min="5636" max="5636" width="17.140625" style="61" customWidth="1"/>
    <col min="5637" max="5637" width="21.42578125" style="61" customWidth="1"/>
    <col min="5638" max="5638" width="19.5703125" style="61" customWidth="1"/>
    <col min="5639" max="5639" width="14.140625" style="61" bestFit="1" customWidth="1"/>
    <col min="5640" max="5640" width="8.42578125" style="61" customWidth="1"/>
    <col min="5641" max="5641" width="14.42578125" style="61" bestFit="1" customWidth="1"/>
    <col min="5642" max="5642" width="16.140625" style="61" bestFit="1" customWidth="1"/>
    <col min="5643" max="5643" width="14.42578125" style="61" bestFit="1" customWidth="1"/>
    <col min="5644" max="5644" width="13.42578125" style="61" customWidth="1"/>
    <col min="5645" max="5645" width="14.7109375" style="61" bestFit="1" customWidth="1"/>
    <col min="5646" max="5646" width="14.28515625" style="61" bestFit="1" customWidth="1"/>
    <col min="5647" max="5647" width="14.28515625" style="61" customWidth="1"/>
    <col min="5648" max="5648" width="14" style="61" bestFit="1" customWidth="1"/>
    <col min="5649" max="5649" width="11.5703125" style="61" bestFit="1" customWidth="1"/>
    <col min="5650" max="5650" width="13.85546875" style="61" bestFit="1" customWidth="1"/>
    <col min="5651" max="5888" width="11.42578125" style="61"/>
    <col min="5889" max="5889" width="20.28515625" style="61" customWidth="1"/>
    <col min="5890" max="5890" width="21.7109375" style="61" customWidth="1"/>
    <col min="5891" max="5891" width="22" style="61" customWidth="1"/>
    <col min="5892" max="5892" width="17.140625" style="61" customWidth="1"/>
    <col min="5893" max="5893" width="21.42578125" style="61" customWidth="1"/>
    <col min="5894" max="5894" width="19.5703125" style="61" customWidth="1"/>
    <col min="5895" max="5895" width="14.140625" style="61" bestFit="1" customWidth="1"/>
    <col min="5896" max="5896" width="8.42578125" style="61" customWidth="1"/>
    <col min="5897" max="5897" width="14.42578125" style="61" bestFit="1" customWidth="1"/>
    <col min="5898" max="5898" width="16.140625" style="61" bestFit="1" customWidth="1"/>
    <col min="5899" max="5899" width="14.42578125" style="61" bestFit="1" customWidth="1"/>
    <col min="5900" max="5900" width="13.42578125" style="61" customWidth="1"/>
    <col min="5901" max="5901" width="14.7109375" style="61" bestFit="1" customWidth="1"/>
    <col min="5902" max="5902" width="14.28515625" style="61" bestFit="1" customWidth="1"/>
    <col min="5903" max="5903" width="14.28515625" style="61" customWidth="1"/>
    <col min="5904" max="5904" width="14" style="61" bestFit="1" customWidth="1"/>
    <col min="5905" max="5905" width="11.5703125" style="61" bestFit="1" customWidth="1"/>
    <col min="5906" max="5906" width="13.85546875" style="61" bestFit="1" customWidth="1"/>
    <col min="5907" max="6144" width="11.42578125" style="61"/>
    <col min="6145" max="6145" width="20.28515625" style="61" customWidth="1"/>
    <col min="6146" max="6146" width="21.7109375" style="61" customWidth="1"/>
    <col min="6147" max="6147" width="22" style="61" customWidth="1"/>
    <col min="6148" max="6148" width="17.140625" style="61" customWidth="1"/>
    <col min="6149" max="6149" width="21.42578125" style="61" customWidth="1"/>
    <col min="6150" max="6150" width="19.5703125" style="61" customWidth="1"/>
    <col min="6151" max="6151" width="14.140625" style="61" bestFit="1" customWidth="1"/>
    <col min="6152" max="6152" width="8.42578125" style="61" customWidth="1"/>
    <col min="6153" max="6153" width="14.42578125" style="61" bestFit="1" customWidth="1"/>
    <col min="6154" max="6154" width="16.140625" style="61" bestFit="1" customWidth="1"/>
    <col min="6155" max="6155" width="14.42578125" style="61" bestFit="1" customWidth="1"/>
    <col min="6156" max="6156" width="13.42578125" style="61" customWidth="1"/>
    <col min="6157" max="6157" width="14.7109375" style="61" bestFit="1" customWidth="1"/>
    <col min="6158" max="6158" width="14.28515625" style="61" bestFit="1" customWidth="1"/>
    <col min="6159" max="6159" width="14.28515625" style="61" customWidth="1"/>
    <col min="6160" max="6160" width="14" style="61" bestFit="1" customWidth="1"/>
    <col min="6161" max="6161" width="11.5703125" style="61" bestFit="1" customWidth="1"/>
    <col min="6162" max="6162" width="13.85546875" style="61" bestFit="1" customWidth="1"/>
    <col min="6163" max="6400" width="11.42578125" style="61"/>
    <col min="6401" max="6401" width="20.28515625" style="61" customWidth="1"/>
    <col min="6402" max="6402" width="21.7109375" style="61" customWidth="1"/>
    <col min="6403" max="6403" width="22" style="61" customWidth="1"/>
    <col min="6404" max="6404" width="17.140625" style="61" customWidth="1"/>
    <col min="6405" max="6405" width="21.42578125" style="61" customWidth="1"/>
    <col min="6406" max="6406" width="19.5703125" style="61" customWidth="1"/>
    <col min="6407" max="6407" width="14.140625" style="61" bestFit="1" customWidth="1"/>
    <col min="6408" max="6408" width="8.42578125" style="61" customWidth="1"/>
    <col min="6409" max="6409" width="14.42578125" style="61" bestFit="1" customWidth="1"/>
    <col min="6410" max="6410" width="16.140625" style="61" bestFit="1" customWidth="1"/>
    <col min="6411" max="6411" width="14.42578125" style="61" bestFit="1" customWidth="1"/>
    <col min="6412" max="6412" width="13.42578125" style="61" customWidth="1"/>
    <col min="6413" max="6413" width="14.7109375" style="61" bestFit="1" customWidth="1"/>
    <col min="6414" max="6414" width="14.28515625" style="61" bestFit="1" customWidth="1"/>
    <col min="6415" max="6415" width="14.28515625" style="61" customWidth="1"/>
    <col min="6416" max="6416" width="14" style="61" bestFit="1" customWidth="1"/>
    <col min="6417" max="6417" width="11.5703125" style="61" bestFit="1" customWidth="1"/>
    <col min="6418" max="6418" width="13.85546875" style="61" bestFit="1" customWidth="1"/>
    <col min="6419" max="6656" width="11.42578125" style="61"/>
    <col min="6657" max="6657" width="20.28515625" style="61" customWidth="1"/>
    <col min="6658" max="6658" width="21.7109375" style="61" customWidth="1"/>
    <col min="6659" max="6659" width="22" style="61" customWidth="1"/>
    <col min="6660" max="6660" width="17.140625" style="61" customWidth="1"/>
    <col min="6661" max="6661" width="21.42578125" style="61" customWidth="1"/>
    <col min="6662" max="6662" width="19.5703125" style="61" customWidth="1"/>
    <col min="6663" max="6663" width="14.140625" style="61" bestFit="1" customWidth="1"/>
    <col min="6664" max="6664" width="8.42578125" style="61" customWidth="1"/>
    <col min="6665" max="6665" width="14.42578125" style="61" bestFit="1" customWidth="1"/>
    <col min="6666" max="6666" width="16.140625" style="61" bestFit="1" customWidth="1"/>
    <col min="6667" max="6667" width="14.42578125" style="61" bestFit="1" customWidth="1"/>
    <col min="6668" max="6668" width="13.42578125" style="61" customWidth="1"/>
    <col min="6669" max="6669" width="14.7109375" style="61" bestFit="1" customWidth="1"/>
    <col min="6670" max="6670" width="14.28515625" style="61" bestFit="1" customWidth="1"/>
    <col min="6671" max="6671" width="14.28515625" style="61" customWidth="1"/>
    <col min="6672" max="6672" width="14" style="61" bestFit="1" customWidth="1"/>
    <col min="6673" max="6673" width="11.5703125" style="61" bestFit="1" customWidth="1"/>
    <col min="6674" max="6674" width="13.85546875" style="61" bestFit="1" customWidth="1"/>
    <col min="6675" max="6912" width="11.42578125" style="61"/>
    <col min="6913" max="6913" width="20.28515625" style="61" customWidth="1"/>
    <col min="6914" max="6914" width="21.7109375" style="61" customWidth="1"/>
    <col min="6915" max="6915" width="22" style="61" customWidth="1"/>
    <col min="6916" max="6916" width="17.140625" style="61" customWidth="1"/>
    <col min="6917" max="6917" width="21.42578125" style="61" customWidth="1"/>
    <col min="6918" max="6918" width="19.5703125" style="61" customWidth="1"/>
    <col min="6919" max="6919" width="14.140625" style="61" bestFit="1" customWidth="1"/>
    <col min="6920" max="6920" width="8.42578125" style="61" customWidth="1"/>
    <col min="6921" max="6921" width="14.42578125" style="61" bestFit="1" customWidth="1"/>
    <col min="6922" max="6922" width="16.140625" style="61" bestFit="1" customWidth="1"/>
    <col min="6923" max="6923" width="14.42578125" style="61" bestFit="1" customWidth="1"/>
    <col min="6924" max="6924" width="13.42578125" style="61" customWidth="1"/>
    <col min="6925" max="6925" width="14.7109375" style="61" bestFit="1" customWidth="1"/>
    <col min="6926" max="6926" width="14.28515625" style="61" bestFit="1" customWidth="1"/>
    <col min="6927" max="6927" width="14.28515625" style="61" customWidth="1"/>
    <col min="6928" max="6928" width="14" style="61" bestFit="1" customWidth="1"/>
    <col min="6929" max="6929" width="11.5703125" style="61" bestFit="1" customWidth="1"/>
    <col min="6930" max="6930" width="13.85546875" style="61" bestFit="1" customWidth="1"/>
    <col min="6931" max="7168" width="11.42578125" style="61"/>
    <col min="7169" max="7169" width="20.28515625" style="61" customWidth="1"/>
    <col min="7170" max="7170" width="21.7109375" style="61" customWidth="1"/>
    <col min="7171" max="7171" width="22" style="61" customWidth="1"/>
    <col min="7172" max="7172" width="17.140625" style="61" customWidth="1"/>
    <col min="7173" max="7173" width="21.42578125" style="61" customWidth="1"/>
    <col min="7174" max="7174" width="19.5703125" style="61" customWidth="1"/>
    <col min="7175" max="7175" width="14.140625" style="61" bestFit="1" customWidth="1"/>
    <col min="7176" max="7176" width="8.42578125" style="61" customWidth="1"/>
    <col min="7177" max="7177" width="14.42578125" style="61" bestFit="1" customWidth="1"/>
    <col min="7178" max="7178" width="16.140625" style="61" bestFit="1" customWidth="1"/>
    <col min="7179" max="7179" width="14.42578125" style="61" bestFit="1" customWidth="1"/>
    <col min="7180" max="7180" width="13.42578125" style="61" customWidth="1"/>
    <col min="7181" max="7181" width="14.7109375" style="61" bestFit="1" customWidth="1"/>
    <col min="7182" max="7182" width="14.28515625" style="61" bestFit="1" customWidth="1"/>
    <col min="7183" max="7183" width="14.28515625" style="61" customWidth="1"/>
    <col min="7184" max="7184" width="14" style="61" bestFit="1" customWidth="1"/>
    <col min="7185" max="7185" width="11.5703125" style="61" bestFit="1" customWidth="1"/>
    <col min="7186" max="7186" width="13.85546875" style="61" bestFit="1" customWidth="1"/>
    <col min="7187" max="7424" width="11.42578125" style="61"/>
    <col min="7425" max="7425" width="20.28515625" style="61" customWidth="1"/>
    <col min="7426" max="7426" width="21.7109375" style="61" customWidth="1"/>
    <col min="7427" max="7427" width="22" style="61" customWidth="1"/>
    <col min="7428" max="7428" width="17.140625" style="61" customWidth="1"/>
    <col min="7429" max="7429" width="21.42578125" style="61" customWidth="1"/>
    <col min="7430" max="7430" width="19.5703125" style="61" customWidth="1"/>
    <col min="7431" max="7431" width="14.140625" style="61" bestFit="1" customWidth="1"/>
    <col min="7432" max="7432" width="8.42578125" style="61" customWidth="1"/>
    <col min="7433" max="7433" width="14.42578125" style="61" bestFit="1" customWidth="1"/>
    <col min="7434" max="7434" width="16.140625" style="61" bestFit="1" customWidth="1"/>
    <col min="7435" max="7435" width="14.42578125" style="61" bestFit="1" customWidth="1"/>
    <col min="7436" max="7436" width="13.42578125" style="61" customWidth="1"/>
    <col min="7437" max="7437" width="14.7109375" style="61" bestFit="1" customWidth="1"/>
    <col min="7438" max="7438" width="14.28515625" style="61" bestFit="1" customWidth="1"/>
    <col min="7439" max="7439" width="14.28515625" style="61" customWidth="1"/>
    <col min="7440" max="7440" width="14" style="61" bestFit="1" customWidth="1"/>
    <col min="7441" max="7441" width="11.5703125" style="61" bestFit="1" customWidth="1"/>
    <col min="7442" max="7442" width="13.85546875" style="61" bestFit="1" customWidth="1"/>
    <col min="7443" max="7680" width="11.42578125" style="61"/>
    <col min="7681" max="7681" width="20.28515625" style="61" customWidth="1"/>
    <col min="7682" max="7682" width="21.7109375" style="61" customWidth="1"/>
    <col min="7683" max="7683" width="22" style="61" customWidth="1"/>
    <col min="7684" max="7684" width="17.140625" style="61" customWidth="1"/>
    <col min="7685" max="7685" width="21.42578125" style="61" customWidth="1"/>
    <col min="7686" max="7686" width="19.5703125" style="61" customWidth="1"/>
    <col min="7687" max="7687" width="14.140625" style="61" bestFit="1" customWidth="1"/>
    <col min="7688" max="7688" width="8.42578125" style="61" customWidth="1"/>
    <col min="7689" max="7689" width="14.42578125" style="61" bestFit="1" customWidth="1"/>
    <col min="7690" max="7690" width="16.140625" style="61" bestFit="1" customWidth="1"/>
    <col min="7691" max="7691" width="14.42578125" style="61" bestFit="1" customWidth="1"/>
    <col min="7692" max="7692" width="13.42578125" style="61" customWidth="1"/>
    <col min="7693" max="7693" width="14.7109375" style="61" bestFit="1" customWidth="1"/>
    <col min="7694" max="7694" width="14.28515625" style="61" bestFit="1" customWidth="1"/>
    <col min="7695" max="7695" width="14.28515625" style="61" customWidth="1"/>
    <col min="7696" max="7696" width="14" style="61" bestFit="1" customWidth="1"/>
    <col min="7697" max="7697" width="11.5703125" style="61" bestFit="1" customWidth="1"/>
    <col min="7698" max="7698" width="13.85546875" style="61" bestFit="1" customWidth="1"/>
    <col min="7699" max="7936" width="11.42578125" style="61"/>
    <col min="7937" max="7937" width="20.28515625" style="61" customWidth="1"/>
    <col min="7938" max="7938" width="21.7109375" style="61" customWidth="1"/>
    <col min="7939" max="7939" width="22" style="61" customWidth="1"/>
    <col min="7940" max="7940" width="17.140625" style="61" customWidth="1"/>
    <col min="7941" max="7941" width="21.42578125" style="61" customWidth="1"/>
    <col min="7942" max="7942" width="19.5703125" style="61" customWidth="1"/>
    <col min="7943" max="7943" width="14.140625" style="61" bestFit="1" customWidth="1"/>
    <col min="7944" max="7944" width="8.42578125" style="61" customWidth="1"/>
    <col min="7945" max="7945" width="14.42578125" style="61" bestFit="1" customWidth="1"/>
    <col min="7946" max="7946" width="16.140625" style="61" bestFit="1" customWidth="1"/>
    <col min="7947" max="7947" width="14.42578125" style="61" bestFit="1" customWidth="1"/>
    <col min="7948" max="7948" width="13.42578125" style="61" customWidth="1"/>
    <col min="7949" max="7949" width="14.7109375" style="61" bestFit="1" customWidth="1"/>
    <col min="7950" max="7950" width="14.28515625" style="61" bestFit="1" customWidth="1"/>
    <col min="7951" max="7951" width="14.28515625" style="61" customWidth="1"/>
    <col min="7952" max="7952" width="14" style="61" bestFit="1" customWidth="1"/>
    <col min="7953" max="7953" width="11.5703125" style="61" bestFit="1" customWidth="1"/>
    <col min="7954" max="7954" width="13.85546875" style="61" bestFit="1" customWidth="1"/>
    <col min="7955" max="8192" width="11.42578125" style="61"/>
    <col min="8193" max="8193" width="20.28515625" style="61" customWidth="1"/>
    <col min="8194" max="8194" width="21.7109375" style="61" customWidth="1"/>
    <col min="8195" max="8195" width="22" style="61" customWidth="1"/>
    <col min="8196" max="8196" width="17.140625" style="61" customWidth="1"/>
    <col min="8197" max="8197" width="21.42578125" style="61" customWidth="1"/>
    <col min="8198" max="8198" width="19.5703125" style="61" customWidth="1"/>
    <col min="8199" max="8199" width="14.140625" style="61" bestFit="1" customWidth="1"/>
    <col min="8200" max="8200" width="8.42578125" style="61" customWidth="1"/>
    <col min="8201" max="8201" width="14.42578125" style="61" bestFit="1" customWidth="1"/>
    <col min="8202" max="8202" width="16.140625" style="61" bestFit="1" customWidth="1"/>
    <col min="8203" max="8203" width="14.42578125" style="61" bestFit="1" customWidth="1"/>
    <col min="8204" max="8204" width="13.42578125" style="61" customWidth="1"/>
    <col min="8205" max="8205" width="14.7109375" style="61" bestFit="1" customWidth="1"/>
    <col min="8206" max="8206" width="14.28515625" style="61" bestFit="1" customWidth="1"/>
    <col min="8207" max="8207" width="14.28515625" style="61" customWidth="1"/>
    <col min="8208" max="8208" width="14" style="61" bestFit="1" customWidth="1"/>
    <col min="8209" max="8209" width="11.5703125" style="61" bestFit="1" customWidth="1"/>
    <col min="8210" max="8210" width="13.85546875" style="61" bestFit="1" customWidth="1"/>
    <col min="8211" max="8448" width="11.42578125" style="61"/>
    <col min="8449" max="8449" width="20.28515625" style="61" customWidth="1"/>
    <col min="8450" max="8450" width="21.7109375" style="61" customWidth="1"/>
    <col min="8451" max="8451" width="22" style="61" customWidth="1"/>
    <col min="8452" max="8452" width="17.140625" style="61" customWidth="1"/>
    <col min="8453" max="8453" width="21.42578125" style="61" customWidth="1"/>
    <col min="8454" max="8454" width="19.5703125" style="61" customWidth="1"/>
    <col min="8455" max="8455" width="14.140625" style="61" bestFit="1" customWidth="1"/>
    <col min="8456" max="8456" width="8.42578125" style="61" customWidth="1"/>
    <col min="8457" max="8457" width="14.42578125" style="61" bestFit="1" customWidth="1"/>
    <col min="8458" max="8458" width="16.140625" style="61" bestFit="1" customWidth="1"/>
    <col min="8459" max="8459" width="14.42578125" style="61" bestFit="1" customWidth="1"/>
    <col min="8460" max="8460" width="13.42578125" style="61" customWidth="1"/>
    <col min="8461" max="8461" width="14.7109375" style="61" bestFit="1" customWidth="1"/>
    <col min="8462" max="8462" width="14.28515625" style="61" bestFit="1" customWidth="1"/>
    <col min="8463" max="8463" width="14.28515625" style="61" customWidth="1"/>
    <col min="8464" max="8464" width="14" style="61" bestFit="1" customWidth="1"/>
    <col min="8465" max="8465" width="11.5703125" style="61" bestFit="1" customWidth="1"/>
    <col min="8466" max="8466" width="13.85546875" style="61" bestFit="1" customWidth="1"/>
    <col min="8467" max="8704" width="11.42578125" style="61"/>
    <col min="8705" max="8705" width="20.28515625" style="61" customWidth="1"/>
    <col min="8706" max="8706" width="21.7109375" style="61" customWidth="1"/>
    <col min="8707" max="8707" width="22" style="61" customWidth="1"/>
    <col min="8708" max="8708" width="17.140625" style="61" customWidth="1"/>
    <col min="8709" max="8709" width="21.42578125" style="61" customWidth="1"/>
    <col min="8710" max="8710" width="19.5703125" style="61" customWidth="1"/>
    <col min="8711" max="8711" width="14.140625" style="61" bestFit="1" customWidth="1"/>
    <col min="8712" max="8712" width="8.42578125" style="61" customWidth="1"/>
    <col min="8713" max="8713" width="14.42578125" style="61" bestFit="1" customWidth="1"/>
    <col min="8714" max="8714" width="16.140625" style="61" bestFit="1" customWidth="1"/>
    <col min="8715" max="8715" width="14.42578125" style="61" bestFit="1" customWidth="1"/>
    <col min="8716" max="8716" width="13.42578125" style="61" customWidth="1"/>
    <col min="8717" max="8717" width="14.7109375" style="61" bestFit="1" customWidth="1"/>
    <col min="8718" max="8718" width="14.28515625" style="61" bestFit="1" customWidth="1"/>
    <col min="8719" max="8719" width="14.28515625" style="61" customWidth="1"/>
    <col min="8720" max="8720" width="14" style="61" bestFit="1" customWidth="1"/>
    <col min="8721" max="8721" width="11.5703125" style="61" bestFit="1" customWidth="1"/>
    <col min="8722" max="8722" width="13.85546875" style="61" bestFit="1" customWidth="1"/>
    <col min="8723" max="8960" width="11.42578125" style="61"/>
    <col min="8961" max="8961" width="20.28515625" style="61" customWidth="1"/>
    <col min="8962" max="8962" width="21.7109375" style="61" customWidth="1"/>
    <col min="8963" max="8963" width="22" style="61" customWidth="1"/>
    <col min="8964" max="8964" width="17.140625" style="61" customWidth="1"/>
    <col min="8965" max="8965" width="21.42578125" style="61" customWidth="1"/>
    <col min="8966" max="8966" width="19.5703125" style="61" customWidth="1"/>
    <col min="8967" max="8967" width="14.140625" style="61" bestFit="1" customWidth="1"/>
    <col min="8968" max="8968" width="8.42578125" style="61" customWidth="1"/>
    <col min="8969" max="8969" width="14.42578125" style="61" bestFit="1" customWidth="1"/>
    <col min="8970" max="8970" width="16.140625" style="61" bestFit="1" customWidth="1"/>
    <col min="8971" max="8971" width="14.42578125" style="61" bestFit="1" customWidth="1"/>
    <col min="8972" max="8972" width="13.42578125" style="61" customWidth="1"/>
    <col min="8973" max="8973" width="14.7109375" style="61" bestFit="1" customWidth="1"/>
    <col min="8974" max="8974" width="14.28515625" style="61" bestFit="1" customWidth="1"/>
    <col min="8975" max="8975" width="14.28515625" style="61" customWidth="1"/>
    <col min="8976" max="8976" width="14" style="61" bestFit="1" customWidth="1"/>
    <col min="8977" max="8977" width="11.5703125" style="61" bestFit="1" customWidth="1"/>
    <col min="8978" max="8978" width="13.85546875" style="61" bestFit="1" customWidth="1"/>
    <col min="8979" max="9216" width="11.42578125" style="61"/>
    <col min="9217" max="9217" width="20.28515625" style="61" customWidth="1"/>
    <col min="9218" max="9218" width="21.7109375" style="61" customWidth="1"/>
    <col min="9219" max="9219" width="22" style="61" customWidth="1"/>
    <col min="9220" max="9220" width="17.140625" style="61" customWidth="1"/>
    <col min="9221" max="9221" width="21.42578125" style="61" customWidth="1"/>
    <col min="9222" max="9222" width="19.5703125" style="61" customWidth="1"/>
    <col min="9223" max="9223" width="14.140625" style="61" bestFit="1" customWidth="1"/>
    <col min="9224" max="9224" width="8.42578125" style="61" customWidth="1"/>
    <col min="9225" max="9225" width="14.42578125" style="61" bestFit="1" customWidth="1"/>
    <col min="9226" max="9226" width="16.140625" style="61" bestFit="1" customWidth="1"/>
    <col min="9227" max="9227" width="14.42578125" style="61" bestFit="1" customWidth="1"/>
    <col min="9228" max="9228" width="13.42578125" style="61" customWidth="1"/>
    <col min="9229" max="9229" width="14.7109375" style="61" bestFit="1" customWidth="1"/>
    <col min="9230" max="9230" width="14.28515625" style="61" bestFit="1" customWidth="1"/>
    <col min="9231" max="9231" width="14.28515625" style="61" customWidth="1"/>
    <col min="9232" max="9232" width="14" style="61" bestFit="1" customWidth="1"/>
    <col min="9233" max="9233" width="11.5703125" style="61" bestFit="1" customWidth="1"/>
    <col min="9234" max="9234" width="13.85546875" style="61" bestFit="1" customWidth="1"/>
    <col min="9235" max="9472" width="11.42578125" style="61"/>
    <col min="9473" max="9473" width="20.28515625" style="61" customWidth="1"/>
    <col min="9474" max="9474" width="21.7109375" style="61" customWidth="1"/>
    <col min="9475" max="9475" width="22" style="61" customWidth="1"/>
    <col min="9476" max="9476" width="17.140625" style="61" customWidth="1"/>
    <col min="9477" max="9477" width="21.42578125" style="61" customWidth="1"/>
    <col min="9478" max="9478" width="19.5703125" style="61" customWidth="1"/>
    <col min="9479" max="9479" width="14.140625" style="61" bestFit="1" customWidth="1"/>
    <col min="9480" max="9480" width="8.42578125" style="61" customWidth="1"/>
    <col min="9481" max="9481" width="14.42578125" style="61" bestFit="1" customWidth="1"/>
    <col min="9482" max="9482" width="16.140625" style="61" bestFit="1" customWidth="1"/>
    <col min="9483" max="9483" width="14.42578125" style="61" bestFit="1" customWidth="1"/>
    <col min="9484" max="9484" width="13.42578125" style="61" customWidth="1"/>
    <col min="9485" max="9485" width="14.7109375" style="61" bestFit="1" customWidth="1"/>
    <col min="9486" max="9486" width="14.28515625" style="61" bestFit="1" customWidth="1"/>
    <col min="9487" max="9487" width="14.28515625" style="61" customWidth="1"/>
    <col min="9488" max="9488" width="14" style="61" bestFit="1" customWidth="1"/>
    <col min="9489" max="9489" width="11.5703125" style="61" bestFit="1" customWidth="1"/>
    <col min="9490" max="9490" width="13.85546875" style="61" bestFit="1" customWidth="1"/>
    <col min="9491" max="9728" width="11.42578125" style="61"/>
    <col min="9729" max="9729" width="20.28515625" style="61" customWidth="1"/>
    <col min="9730" max="9730" width="21.7109375" style="61" customWidth="1"/>
    <col min="9731" max="9731" width="22" style="61" customWidth="1"/>
    <col min="9732" max="9732" width="17.140625" style="61" customWidth="1"/>
    <col min="9733" max="9733" width="21.42578125" style="61" customWidth="1"/>
    <col min="9734" max="9734" width="19.5703125" style="61" customWidth="1"/>
    <col min="9735" max="9735" width="14.140625" style="61" bestFit="1" customWidth="1"/>
    <col min="9736" max="9736" width="8.42578125" style="61" customWidth="1"/>
    <col min="9737" max="9737" width="14.42578125" style="61" bestFit="1" customWidth="1"/>
    <col min="9738" max="9738" width="16.140625" style="61" bestFit="1" customWidth="1"/>
    <col min="9739" max="9739" width="14.42578125" style="61" bestFit="1" customWidth="1"/>
    <col min="9740" max="9740" width="13.42578125" style="61" customWidth="1"/>
    <col min="9741" max="9741" width="14.7109375" style="61" bestFit="1" customWidth="1"/>
    <col min="9742" max="9742" width="14.28515625" style="61" bestFit="1" customWidth="1"/>
    <col min="9743" max="9743" width="14.28515625" style="61" customWidth="1"/>
    <col min="9744" max="9744" width="14" style="61" bestFit="1" customWidth="1"/>
    <col min="9745" max="9745" width="11.5703125" style="61" bestFit="1" customWidth="1"/>
    <col min="9746" max="9746" width="13.85546875" style="61" bestFit="1" customWidth="1"/>
    <col min="9747" max="9984" width="11.42578125" style="61"/>
    <col min="9985" max="9985" width="20.28515625" style="61" customWidth="1"/>
    <col min="9986" max="9986" width="21.7109375" style="61" customWidth="1"/>
    <col min="9987" max="9987" width="22" style="61" customWidth="1"/>
    <col min="9988" max="9988" width="17.140625" style="61" customWidth="1"/>
    <col min="9989" max="9989" width="21.42578125" style="61" customWidth="1"/>
    <col min="9990" max="9990" width="19.5703125" style="61" customWidth="1"/>
    <col min="9991" max="9991" width="14.140625" style="61" bestFit="1" customWidth="1"/>
    <col min="9992" max="9992" width="8.42578125" style="61" customWidth="1"/>
    <col min="9993" max="9993" width="14.42578125" style="61" bestFit="1" customWidth="1"/>
    <col min="9994" max="9994" width="16.140625" style="61" bestFit="1" customWidth="1"/>
    <col min="9995" max="9995" width="14.42578125" style="61" bestFit="1" customWidth="1"/>
    <col min="9996" max="9996" width="13.42578125" style="61" customWidth="1"/>
    <col min="9997" max="9997" width="14.7109375" style="61" bestFit="1" customWidth="1"/>
    <col min="9998" max="9998" width="14.28515625" style="61" bestFit="1" customWidth="1"/>
    <col min="9999" max="9999" width="14.28515625" style="61" customWidth="1"/>
    <col min="10000" max="10000" width="14" style="61" bestFit="1" customWidth="1"/>
    <col min="10001" max="10001" width="11.5703125" style="61" bestFit="1" customWidth="1"/>
    <col min="10002" max="10002" width="13.85546875" style="61" bestFit="1" customWidth="1"/>
    <col min="10003" max="10240" width="11.42578125" style="61"/>
    <col min="10241" max="10241" width="20.28515625" style="61" customWidth="1"/>
    <col min="10242" max="10242" width="21.7109375" style="61" customWidth="1"/>
    <col min="10243" max="10243" width="22" style="61" customWidth="1"/>
    <col min="10244" max="10244" width="17.140625" style="61" customWidth="1"/>
    <col min="10245" max="10245" width="21.42578125" style="61" customWidth="1"/>
    <col min="10246" max="10246" width="19.5703125" style="61" customWidth="1"/>
    <col min="10247" max="10247" width="14.140625" style="61" bestFit="1" customWidth="1"/>
    <col min="10248" max="10248" width="8.42578125" style="61" customWidth="1"/>
    <col min="10249" max="10249" width="14.42578125" style="61" bestFit="1" customWidth="1"/>
    <col min="10250" max="10250" width="16.140625" style="61" bestFit="1" customWidth="1"/>
    <col min="10251" max="10251" width="14.42578125" style="61" bestFit="1" customWidth="1"/>
    <col min="10252" max="10252" width="13.42578125" style="61" customWidth="1"/>
    <col min="10253" max="10253" width="14.7109375" style="61" bestFit="1" customWidth="1"/>
    <col min="10254" max="10254" width="14.28515625" style="61" bestFit="1" customWidth="1"/>
    <col min="10255" max="10255" width="14.28515625" style="61" customWidth="1"/>
    <col min="10256" max="10256" width="14" style="61" bestFit="1" customWidth="1"/>
    <col min="10257" max="10257" width="11.5703125" style="61" bestFit="1" customWidth="1"/>
    <col min="10258" max="10258" width="13.85546875" style="61" bestFit="1" customWidth="1"/>
    <col min="10259" max="10496" width="11.42578125" style="61"/>
    <col min="10497" max="10497" width="20.28515625" style="61" customWidth="1"/>
    <col min="10498" max="10498" width="21.7109375" style="61" customWidth="1"/>
    <col min="10499" max="10499" width="22" style="61" customWidth="1"/>
    <col min="10500" max="10500" width="17.140625" style="61" customWidth="1"/>
    <col min="10501" max="10501" width="21.42578125" style="61" customWidth="1"/>
    <col min="10502" max="10502" width="19.5703125" style="61" customWidth="1"/>
    <col min="10503" max="10503" width="14.140625" style="61" bestFit="1" customWidth="1"/>
    <col min="10504" max="10504" width="8.42578125" style="61" customWidth="1"/>
    <col min="10505" max="10505" width="14.42578125" style="61" bestFit="1" customWidth="1"/>
    <col min="10506" max="10506" width="16.140625" style="61" bestFit="1" customWidth="1"/>
    <col min="10507" max="10507" width="14.42578125" style="61" bestFit="1" customWidth="1"/>
    <col min="10508" max="10508" width="13.42578125" style="61" customWidth="1"/>
    <col min="10509" max="10509" width="14.7109375" style="61" bestFit="1" customWidth="1"/>
    <col min="10510" max="10510" width="14.28515625" style="61" bestFit="1" customWidth="1"/>
    <col min="10511" max="10511" width="14.28515625" style="61" customWidth="1"/>
    <col min="10512" max="10512" width="14" style="61" bestFit="1" customWidth="1"/>
    <col min="10513" max="10513" width="11.5703125" style="61" bestFit="1" customWidth="1"/>
    <col min="10514" max="10514" width="13.85546875" style="61" bestFit="1" customWidth="1"/>
    <col min="10515" max="10752" width="11.42578125" style="61"/>
    <col min="10753" max="10753" width="20.28515625" style="61" customWidth="1"/>
    <col min="10754" max="10754" width="21.7109375" style="61" customWidth="1"/>
    <col min="10755" max="10755" width="22" style="61" customWidth="1"/>
    <col min="10756" max="10756" width="17.140625" style="61" customWidth="1"/>
    <col min="10757" max="10757" width="21.42578125" style="61" customWidth="1"/>
    <col min="10758" max="10758" width="19.5703125" style="61" customWidth="1"/>
    <col min="10759" max="10759" width="14.140625" style="61" bestFit="1" customWidth="1"/>
    <col min="10760" max="10760" width="8.42578125" style="61" customWidth="1"/>
    <col min="10761" max="10761" width="14.42578125" style="61" bestFit="1" customWidth="1"/>
    <col min="10762" max="10762" width="16.140625" style="61" bestFit="1" customWidth="1"/>
    <col min="10763" max="10763" width="14.42578125" style="61" bestFit="1" customWidth="1"/>
    <col min="10764" max="10764" width="13.42578125" style="61" customWidth="1"/>
    <col min="10765" max="10765" width="14.7109375" style="61" bestFit="1" customWidth="1"/>
    <col min="10766" max="10766" width="14.28515625" style="61" bestFit="1" customWidth="1"/>
    <col min="10767" max="10767" width="14.28515625" style="61" customWidth="1"/>
    <col min="10768" max="10768" width="14" style="61" bestFit="1" customWidth="1"/>
    <col min="10769" max="10769" width="11.5703125" style="61" bestFit="1" customWidth="1"/>
    <col min="10770" max="10770" width="13.85546875" style="61" bestFit="1" customWidth="1"/>
    <col min="10771" max="11008" width="11.42578125" style="61"/>
    <col min="11009" max="11009" width="20.28515625" style="61" customWidth="1"/>
    <col min="11010" max="11010" width="21.7109375" style="61" customWidth="1"/>
    <col min="11011" max="11011" width="22" style="61" customWidth="1"/>
    <col min="11012" max="11012" width="17.140625" style="61" customWidth="1"/>
    <col min="11013" max="11013" width="21.42578125" style="61" customWidth="1"/>
    <col min="11014" max="11014" width="19.5703125" style="61" customWidth="1"/>
    <col min="11015" max="11015" width="14.140625" style="61" bestFit="1" customWidth="1"/>
    <col min="11016" max="11016" width="8.42578125" style="61" customWidth="1"/>
    <col min="11017" max="11017" width="14.42578125" style="61" bestFit="1" customWidth="1"/>
    <col min="11018" max="11018" width="16.140625" style="61" bestFit="1" customWidth="1"/>
    <col min="11019" max="11019" width="14.42578125" style="61" bestFit="1" customWidth="1"/>
    <col min="11020" max="11020" width="13.42578125" style="61" customWidth="1"/>
    <col min="11021" max="11021" width="14.7109375" style="61" bestFit="1" customWidth="1"/>
    <col min="11022" max="11022" width="14.28515625" style="61" bestFit="1" customWidth="1"/>
    <col min="11023" max="11023" width="14.28515625" style="61" customWidth="1"/>
    <col min="11024" max="11024" width="14" style="61" bestFit="1" customWidth="1"/>
    <col min="11025" max="11025" width="11.5703125" style="61" bestFit="1" customWidth="1"/>
    <col min="11026" max="11026" width="13.85546875" style="61" bestFit="1" customWidth="1"/>
    <col min="11027" max="11264" width="11.42578125" style="61"/>
    <col min="11265" max="11265" width="20.28515625" style="61" customWidth="1"/>
    <col min="11266" max="11266" width="21.7109375" style="61" customWidth="1"/>
    <col min="11267" max="11267" width="22" style="61" customWidth="1"/>
    <col min="11268" max="11268" width="17.140625" style="61" customWidth="1"/>
    <col min="11269" max="11269" width="21.42578125" style="61" customWidth="1"/>
    <col min="11270" max="11270" width="19.5703125" style="61" customWidth="1"/>
    <col min="11271" max="11271" width="14.140625" style="61" bestFit="1" customWidth="1"/>
    <col min="11272" max="11272" width="8.42578125" style="61" customWidth="1"/>
    <col min="11273" max="11273" width="14.42578125" style="61" bestFit="1" customWidth="1"/>
    <col min="11274" max="11274" width="16.140625" style="61" bestFit="1" customWidth="1"/>
    <col min="11275" max="11275" width="14.42578125" style="61" bestFit="1" customWidth="1"/>
    <col min="11276" max="11276" width="13.42578125" style="61" customWidth="1"/>
    <col min="11277" max="11277" width="14.7109375" style="61" bestFit="1" customWidth="1"/>
    <col min="11278" max="11278" width="14.28515625" style="61" bestFit="1" customWidth="1"/>
    <col min="11279" max="11279" width="14.28515625" style="61" customWidth="1"/>
    <col min="11280" max="11280" width="14" style="61" bestFit="1" customWidth="1"/>
    <col min="11281" max="11281" width="11.5703125" style="61" bestFit="1" customWidth="1"/>
    <col min="11282" max="11282" width="13.85546875" style="61" bestFit="1" customWidth="1"/>
    <col min="11283" max="11520" width="11.42578125" style="61"/>
    <col min="11521" max="11521" width="20.28515625" style="61" customWidth="1"/>
    <col min="11522" max="11522" width="21.7109375" style="61" customWidth="1"/>
    <col min="11523" max="11523" width="22" style="61" customWidth="1"/>
    <col min="11524" max="11524" width="17.140625" style="61" customWidth="1"/>
    <col min="11525" max="11525" width="21.42578125" style="61" customWidth="1"/>
    <col min="11526" max="11526" width="19.5703125" style="61" customWidth="1"/>
    <col min="11527" max="11527" width="14.140625" style="61" bestFit="1" customWidth="1"/>
    <col min="11528" max="11528" width="8.42578125" style="61" customWidth="1"/>
    <col min="11529" max="11529" width="14.42578125" style="61" bestFit="1" customWidth="1"/>
    <col min="11530" max="11530" width="16.140625" style="61" bestFit="1" customWidth="1"/>
    <col min="11531" max="11531" width="14.42578125" style="61" bestFit="1" customWidth="1"/>
    <col min="11532" max="11532" width="13.42578125" style="61" customWidth="1"/>
    <col min="11533" max="11533" width="14.7109375" style="61" bestFit="1" customWidth="1"/>
    <col min="11534" max="11534" width="14.28515625" style="61" bestFit="1" customWidth="1"/>
    <col min="11535" max="11535" width="14.28515625" style="61" customWidth="1"/>
    <col min="11536" max="11536" width="14" style="61" bestFit="1" customWidth="1"/>
    <col min="11537" max="11537" width="11.5703125" style="61" bestFit="1" customWidth="1"/>
    <col min="11538" max="11538" width="13.85546875" style="61" bestFit="1" customWidth="1"/>
    <col min="11539" max="11776" width="11.42578125" style="61"/>
    <col min="11777" max="11777" width="20.28515625" style="61" customWidth="1"/>
    <col min="11778" max="11778" width="21.7109375" style="61" customWidth="1"/>
    <col min="11779" max="11779" width="22" style="61" customWidth="1"/>
    <col min="11780" max="11780" width="17.140625" style="61" customWidth="1"/>
    <col min="11781" max="11781" width="21.42578125" style="61" customWidth="1"/>
    <col min="11782" max="11782" width="19.5703125" style="61" customWidth="1"/>
    <col min="11783" max="11783" width="14.140625" style="61" bestFit="1" customWidth="1"/>
    <col min="11784" max="11784" width="8.42578125" style="61" customWidth="1"/>
    <col min="11785" max="11785" width="14.42578125" style="61" bestFit="1" customWidth="1"/>
    <col min="11786" max="11786" width="16.140625" style="61" bestFit="1" customWidth="1"/>
    <col min="11787" max="11787" width="14.42578125" style="61" bestFit="1" customWidth="1"/>
    <col min="11788" max="11788" width="13.42578125" style="61" customWidth="1"/>
    <col min="11789" max="11789" width="14.7109375" style="61" bestFit="1" customWidth="1"/>
    <col min="11790" max="11790" width="14.28515625" style="61" bestFit="1" customWidth="1"/>
    <col min="11791" max="11791" width="14.28515625" style="61" customWidth="1"/>
    <col min="11792" max="11792" width="14" style="61" bestFit="1" customWidth="1"/>
    <col min="11793" max="11793" width="11.5703125" style="61" bestFit="1" customWidth="1"/>
    <col min="11794" max="11794" width="13.85546875" style="61" bestFit="1" customWidth="1"/>
    <col min="11795" max="12032" width="11.42578125" style="61"/>
    <col min="12033" max="12033" width="20.28515625" style="61" customWidth="1"/>
    <col min="12034" max="12034" width="21.7109375" style="61" customWidth="1"/>
    <col min="12035" max="12035" width="22" style="61" customWidth="1"/>
    <col min="12036" max="12036" width="17.140625" style="61" customWidth="1"/>
    <col min="12037" max="12037" width="21.42578125" style="61" customWidth="1"/>
    <col min="12038" max="12038" width="19.5703125" style="61" customWidth="1"/>
    <col min="12039" max="12039" width="14.140625" style="61" bestFit="1" customWidth="1"/>
    <col min="12040" max="12040" width="8.42578125" style="61" customWidth="1"/>
    <col min="12041" max="12041" width="14.42578125" style="61" bestFit="1" customWidth="1"/>
    <col min="12042" max="12042" width="16.140625" style="61" bestFit="1" customWidth="1"/>
    <col min="12043" max="12043" width="14.42578125" style="61" bestFit="1" customWidth="1"/>
    <col min="12044" max="12044" width="13.42578125" style="61" customWidth="1"/>
    <col min="12045" max="12045" width="14.7109375" style="61" bestFit="1" customWidth="1"/>
    <col min="12046" max="12046" width="14.28515625" style="61" bestFit="1" customWidth="1"/>
    <col min="12047" max="12047" width="14.28515625" style="61" customWidth="1"/>
    <col min="12048" max="12048" width="14" style="61" bestFit="1" customWidth="1"/>
    <col min="12049" max="12049" width="11.5703125" style="61" bestFit="1" customWidth="1"/>
    <col min="12050" max="12050" width="13.85546875" style="61" bestFit="1" customWidth="1"/>
    <col min="12051" max="12288" width="11.42578125" style="61"/>
    <col min="12289" max="12289" width="20.28515625" style="61" customWidth="1"/>
    <col min="12290" max="12290" width="21.7109375" style="61" customWidth="1"/>
    <col min="12291" max="12291" width="22" style="61" customWidth="1"/>
    <col min="12292" max="12292" width="17.140625" style="61" customWidth="1"/>
    <col min="12293" max="12293" width="21.42578125" style="61" customWidth="1"/>
    <col min="12294" max="12294" width="19.5703125" style="61" customWidth="1"/>
    <col min="12295" max="12295" width="14.140625" style="61" bestFit="1" customWidth="1"/>
    <col min="12296" max="12296" width="8.42578125" style="61" customWidth="1"/>
    <col min="12297" max="12297" width="14.42578125" style="61" bestFit="1" customWidth="1"/>
    <col min="12298" max="12298" width="16.140625" style="61" bestFit="1" customWidth="1"/>
    <col min="12299" max="12299" width="14.42578125" style="61" bestFit="1" customWidth="1"/>
    <col min="12300" max="12300" width="13.42578125" style="61" customWidth="1"/>
    <col min="12301" max="12301" width="14.7109375" style="61" bestFit="1" customWidth="1"/>
    <col min="12302" max="12302" width="14.28515625" style="61" bestFit="1" customWidth="1"/>
    <col min="12303" max="12303" width="14.28515625" style="61" customWidth="1"/>
    <col min="12304" max="12304" width="14" style="61" bestFit="1" customWidth="1"/>
    <col min="12305" max="12305" width="11.5703125" style="61" bestFit="1" customWidth="1"/>
    <col min="12306" max="12306" width="13.85546875" style="61" bestFit="1" customWidth="1"/>
    <col min="12307" max="12544" width="11.42578125" style="61"/>
    <col min="12545" max="12545" width="20.28515625" style="61" customWidth="1"/>
    <col min="12546" max="12546" width="21.7109375" style="61" customWidth="1"/>
    <col min="12547" max="12547" width="22" style="61" customWidth="1"/>
    <col min="12548" max="12548" width="17.140625" style="61" customWidth="1"/>
    <col min="12549" max="12549" width="21.42578125" style="61" customWidth="1"/>
    <col min="12550" max="12550" width="19.5703125" style="61" customWidth="1"/>
    <col min="12551" max="12551" width="14.140625" style="61" bestFit="1" customWidth="1"/>
    <col min="12552" max="12552" width="8.42578125" style="61" customWidth="1"/>
    <col min="12553" max="12553" width="14.42578125" style="61" bestFit="1" customWidth="1"/>
    <col min="12554" max="12554" width="16.140625" style="61" bestFit="1" customWidth="1"/>
    <col min="12555" max="12555" width="14.42578125" style="61" bestFit="1" customWidth="1"/>
    <col min="12556" max="12556" width="13.42578125" style="61" customWidth="1"/>
    <col min="12557" max="12557" width="14.7109375" style="61" bestFit="1" customWidth="1"/>
    <col min="12558" max="12558" width="14.28515625" style="61" bestFit="1" customWidth="1"/>
    <col min="12559" max="12559" width="14.28515625" style="61" customWidth="1"/>
    <col min="12560" max="12560" width="14" style="61" bestFit="1" customWidth="1"/>
    <col min="12561" max="12561" width="11.5703125" style="61" bestFit="1" customWidth="1"/>
    <col min="12562" max="12562" width="13.85546875" style="61" bestFit="1" customWidth="1"/>
    <col min="12563" max="12800" width="11.42578125" style="61"/>
    <col min="12801" max="12801" width="20.28515625" style="61" customWidth="1"/>
    <col min="12802" max="12802" width="21.7109375" style="61" customWidth="1"/>
    <col min="12803" max="12803" width="22" style="61" customWidth="1"/>
    <col min="12804" max="12804" width="17.140625" style="61" customWidth="1"/>
    <col min="12805" max="12805" width="21.42578125" style="61" customWidth="1"/>
    <col min="12806" max="12806" width="19.5703125" style="61" customWidth="1"/>
    <col min="12807" max="12807" width="14.140625" style="61" bestFit="1" customWidth="1"/>
    <col min="12808" max="12808" width="8.42578125" style="61" customWidth="1"/>
    <col min="12809" max="12809" width="14.42578125" style="61" bestFit="1" customWidth="1"/>
    <col min="12810" max="12810" width="16.140625" style="61" bestFit="1" customWidth="1"/>
    <col min="12811" max="12811" width="14.42578125" style="61" bestFit="1" customWidth="1"/>
    <col min="12812" max="12812" width="13.42578125" style="61" customWidth="1"/>
    <col min="12813" max="12813" width="14.7109375" style="61" bestFit="1" customWidth="1"/>
    <col min="12814" max="12814" width="14.28515625" style="61" bestFit="1" customWidth="1"/>
    <col min="12815" max="12815" width="14.28515625" style="61" customWidth="1"/>
    <col min="12816" max="12816" width="14" style="61" bestFit="1" customWidth="1"/>
    <col min="12817" max="12817" width="11.5703125" style="61" bestFit="1" customWidth="1"/>
    <col min="12818" max="12818" width="13.85546875" style="61" bestFit="1" customWidth="1"/>
    <col min="12819" max="13056" width="11.42578125" style="61"/>
    <col min="13057" max="13057" width="20.28515625" style="61" customWidth="1"/>
    <col min="13058" max="13058" width="21.7109375" style="61" customWidth="1"/>
    <col min="13059" max="13059" width="22" style="61" customWidth="1"/>
    <col min="13060" max="13060" width="17.140625" style="61" customWidth="1"/>
    <col min="13061" max="13061" width="21.42578125" style="61" customWidth="1"/>
    <col min="13062" max="13062" width="19.5703125" style="61" customWidth="1"/>
    <col min="13063" max="13063" width="14.140625" style="61" bestFit="1" customWidth="1"/>
    <col min="13064" max="13064" width="8.42578125" style="61" customWidth="1"/>
    <col min="13065" max="13065" width="14.42578125" style="61" bestFit="1" customWidth="1"/>
    <col min="13066" max="13066" width="16.140625" style="61" bestFit="1" customWidth="1"/>
    <col min="13067" max="13067" width="14.42578125" style="61" bestFit="1" customWidth="1"/>
    <col min="13068" max="13068" width="13.42578125" style="61" customWidth="1"/>
    <col min="13069" max="13069" width="14.7109375" style="61" bestFit="1" customWidth="1"/>
    <col min="13070" max="13070" width="14.28515625" style="61" bestFit="1" customWidth="1"/>
    <col min="13071" max="13071" width="14.28515625" style="61" customWidth="1"/>
    <col min="13072" max="13072" width="14" style="61" bestFit="1" customWidth="1"/>
    <col min="13073" max="13073" width="11.5703125" style="61" bestFit="1" customWidth="1"/>
    <col min="13074" max="13074" width="13.85546875" style="61" bestFit="1" customWidth="1"/>
    <col min="13075" max="13312" width="11.42578125" style="61"/>
    <col min="13313" max="13313" width="20.28515625" style="61" customWidth="1"/>
    <col min="13314" max="13314" width="21.7109375" style="61" customWidth="1"/>
    <col min="13315" max="13315" width="22" style="61" customWidth="1"/>
    <col min="13316" max="13316" width="17.140625" style="61" customWidth="1"/>
    <col min="13317" max="13317" width="21.42578125" style="61" customWidth="1"/>
    <col min="13318" max="13318" width="19.5703125" style="61" customWidth="1"/>
    <col min="13319" max="13319" width="14.140625" style="61" bestFit="1" customWidth="1"/>
    <col min="13320" max="13320" width="8.42578125" style="61" customWidth="1"/>
    <col min="13321" max="13321" width="14.42578125" style="61" bestFit="1" customWidth="1"/>
    <col min="13322" max="13322" width="16.140625" style="61" bestFit="1" customWidth="1"/>
    <col min="13323" max="13323" width="14.42578125" style="61" bestFit="1" customWidth="1"/>
    <col min="13324" max="13324" width="13.42578125" style="61" customWidth="1"/>
    <col min="13325" max="13325" width="14.7109375" style="61" bestFit="1" customWidth="1"/>
    <col min="13326" max="13326" width="14.28515625" style="61" bestFit="1" customWidth="1"/>
    <col min="13327" max="13327" width="14.28515625" style="61" customWidth="1"/>
    <col min="13328" max="13328" width="14" style="61" bestFit="1" customWidth="1"/>
    <col min="13329" max="13329" width="11.5703125" style="61" bestFit="1" customWidth="1"/>
    <col min="13330" max="13330" width="13.85546875" style="61" bestFit="1" customWidth="1"/>
    <col min="13331" max="13568" width="11.42578125" style="61"/>
    <col min="13569" max="13569" width="20.28515625" style="61" customWidth="1"/>
    <col min="13570" max="13570" width="21.7109375" style="61" customWidth="1"/>
    <col min="13571" max="13571" width="22" style="61" customWidth="1"/>
    <col min="13572" max="13572" width="17.140625" style="61" customWidth="1"/>
    <col min="13573" max="13573" width="21.42578125" style="61" customWidth="1"/>
    <col min="13574" max="13574" width="19.5703125" style="61" customWidth="1"/>
    <col min="13575" max="13575" width="14.140625" style="61" bestFit="1" customWidth="1"/>
    <col min="13576" max="13576" width="8.42578125" style="61" customWidth="1"/>
    <col min="13577" max="13577" width="14.42578125" style="61" bestFit="1" customWidth="1"/>
    <col min="13578" max="13578" width="16.140625" style="61" bestFit="1" customWidth="1"/>
    <col min="13579" max="13579" width="14.42578125" style="61" bestFit="1" customWidth="1"/>
    <col min="13580" max="13580" width="13.42578125" style="61" customWidth="1"/>
    <col min="13581" max="13581" width="14.7109375" style="61" bestFit="1" customWidth="1"/>
    <col min="13582" max="13582" width="14.28515625" style="61" bestFit="1" customWidth="1"/>
    <col min="13583" max="13583" width="14.28515625" style="61" customWidth="1"/>
    <col min="13584" max="13584" width="14" style="61" bestFit="1" customWidth="1"/>
    <col min="13585" max="13585" width="11.5703125" style="61" bestFit="1" customWidth="1"/>
    <col min="13586" max="13586" width="13.85546875" style="61" bestFit="1" customWidth="1"/>
    <col min="13587" max="13824" width="11.42578125" style="61"/>
    <col min="13825" max="13825" width="20.28515625" style="61" customWidth="1"/>
    <col min="13826" max="13826" width="21.7109375" style="61" customWidth="1"/>
    <col min="13827" max="13827" width="22" style="61" customWidth="1"/>
    <col min="13828" max="13828" width="17.140625" style="61" customWidth="1"/>
    <col min="13829" max="13829" width="21.42578125" style="61" customWidth="1"/>
    <col min="13830" max="13830" width="19.5703125" style="61" customWidth="1"/>
    <col min="13831" max="13831" width="14.140625" style="61" bestFit="1" customWidth="1"/>
    <col min="13832" max="13832" width="8.42578125" style="61" customWidth="1"/>
    <col min="13833" max="13833" width="14.42578125" style="61" bestFit="1" customWidth="1"/>
    <col min="13834" max="13834" width="16.140625" style="61" bestFit="1" customWidth="1"/>
    <col min="13835" max="13835" width="14.42578125" style="61" bestFit="1" customWidth="1"/>
    <col min="13836" max="13836" width="13.42578125" style="61" customWidth="1"/>
    <col min="13837" max="13837" width="14.7109375" style="61" bestFit="1" customWidth="1"/>
    <col min="13838" max="13838" width="14.28515625" style="61" bestFit="1" customWidth="1"/>
    <col min="13839" max="13839" width="14.28515625" style="61" customWidth="1"/>
    <col min="13840" max="13840" width="14" style="61" bestFit="1" customWidth="1"/>
    <col min="13841" max="13841" width="11.5703125" style="61" bestFit="1" customWidth="1"/>
    <col min="13842" max="13842" width="13.85546875" style="61" bestFit="1" customWidth="1"/>
    <col min="13843" max="14080" width="11.42578125" style="61"/>
    <col min="14081" max="14081" width="20.28515625" style="61" customWidth="1"/>
    <col min="14082" max="14082" width="21.7109375" style="61" customWidth="1"/>
    <col min="14083" max="14083" width="22" style="61" customWidth="1"/>
    <col min="14084" max="14084" width="17.140625" style="61" customWidth="1"/>
    <col min="14085" max="14085" width="21.42578125" style="61" customWidth="1"/>
    <col min="14086" max="14086" width="19.5703125" style="61" customWidth="1"/>
    <col min="14087" max="14087" width="14.140625" style="61" bestFit="1" customWidth="1"/>
    <col min="14088" max="14088" width="8.42578125" style="61" customWidth="1"/>
    <col min="14089" max="14089" width="14.42578125" style="61" bestFit="1" customWidth="1"/>
    <col min="14090" max="14090" width="16.140625" style="61" bestFit="1" customWidth="1"/>
    <col min="14091" max="14091" width="14.42578125" style="61" bestFit="1" customWidth="1"/>
    <col min="14092" max="14092" width="13.42578125" style="61" customWidth="1"/>
    <col min="14093" max="14093" width="14.7109375" style="61" bestFit="1" customWidth="1"/>
    <col min="14094" max="14094" width="14.28515625" style="61" bestFit="1" customWidth="1"/>
    <col min="14095" max="14095" width="14.28515625" style="61" customWidth="1"/>
    <col min="14096" max="14096" width="14" style="61" bestFit="1" customWidth="1"/>
    <col min="14097" max="14097" width="11.5703125" style="61" bestFit="1" customWidth="1"/>
    <col min="14098" max="14098" width="13.85546875" style="61" bestFit="1" customWidth="1"/>
    <col min="14099" max="14336" width="11.42578125" style="61"/>
    <col min="14337" max="14337" width="20.28515625" style="61" customWidth="1"/>
    <col min="14338" max="14338" width="21.7109375" style="61" customWidth="1"/>
    <col min="14339" max="14339" width="22" style="61" customWidth="1"/>
    <col min="14340" max="14340" width="17.140625" style="61" customWidth="1"/>
    <col min="14341" max="14341" width="21.42578125" style="61" customWidth="1"/>
    <col min="14342" max="14342" width="19.5703125" style="61" customWidth="1"/>
    <col min="14343" max="14343" width="14.140625" style="61" bestFit="1" customWidth="1"/>
    <col min="14344" max="14344" width="8.42578125" style="61" customWidth="1"/>
    <col min="14345" max="14345" width="14.42578125" style="61" bestFit="1" customWidth="1"/>
    <col min="14346" max="14346" width="16.140625" style="61" bestFit="1" customWidth="1"/>
    <col min="14347" max="14347" width="14.42578125" style="61" bestFit="1" customWidth="1"/>
    <col min="14348" max="14348" width="13.42578125" style="61" customWidth="1"/>
    <col min="14349" max="14349" width="14.7109375" style="61" bestFit="1" customWidth="1"/>
    <col min="14350" max="14350" width="14.28515625" style="61" bestFit="1" customWidth="1"/>
    <col min="14351" max="14351" width="14.28515625" style="61" customWidth="1"/>
    <col min="14352" max="14352" width="14" style="61" bestFit="1" customWidth="1"/>
    <col min="14353" max="14353" width="11.5703125" style="61" bestFit="1" customWidth="1"/>
    <col min="14354" max="14354" width="13.85546875" style="61" bestFit="1" customWidth="1"/>
    <col min="14355" max="14592" width="11.42578125" style="61"/>
    <col min="14593" max="14593" width="20.28515625" style="61" customWidth="1"/>
    <col min="14594" max="14594" width="21.7109375" style="61" customWidth="1"/>
    <col min="14595" max="14595" width="22" style="61" customWidth="1"/>
    <col min="14596" max="14596" width="17.140625" style="61" customWidth="1"/>
    <col min="14597" max="14597" width="21.42578125" style="61" customWidth="1"/>
    <col min="14598" max="14598" width="19.5703125" style="61" customWidth="1"/>
    <col min="14599" max="14599" width="14.140625" style="61" bestFit="1" customWidth="1"/>
    <col min="14600" max="14600" width="8.42578125" style="61" customWidth="1"/>
    <col min="14601" max="14601" width="14.42578125" style="61" bestFit="1" customWidth="1"/>
    <col min="14602" max="14602" width="16.140625" style="61" bestFit="1" customWidth="1"/>
    <col min="14603" max="14603" width="14.42578125" style="61" bestFit="1" customWidth="1"/>
    <col min="14604" max="14604" width="13.42578125" style="61" customWidth="1"/>
    <col min="14605" max="14605" width="14.7109375" style="61" bestFit="1" customWidth="1"/>
    <col min="14606" max="14606" width="14.28515625" style="61" bestFit="1" customWidth="1"/>
    <col min="14607" max="14607" width="14.28515625" style="61" customWidth="1"/>
    <col min="14608" max="14608" width="14" style="61" bestFit="1" customWidth="1"/>
    <col min="14609" max="14609" width="11.5703125" style="61" bestFit="1" customWidth="1"/>
    <col min="14610" max="14610" width="13.85546875" style="61" bestFit="1" customWidth="1"/>
    <col min="14611" max="14848" width="11.42578125" style="61"/>
    <col min="14849" max="14849" width="20.28515625" style="61" customWidth="1"/>
    <col min="14850" max="14850" width="21.7109375" style="61" customWidth="1"/>
    <col min="14851" max="14851" width="22" style="61" customWidth="1"/>
    <col min="14852" max="14852" width="17.140625" style="61" customWidth="1"/>
    <col min="14853" max="14853" width="21.42578125" style="61" customWidth="1"/>
    <col min="14854" max="14854" width="19.5703125" style="61" customWidth="1"/>
    <col min="14855" max="14855" width="14.140625" style="61" bestFit="1" customWidth="1"/>
    <col min="14856" max="14856" width="8.42578125" style="61" customWidth="1"/>
    <col min="14857" max="14857" width="14.42578125" style="61" bestFit="1" customWidth="1"/>
    <col min="14858" max="14858" width="16.140625" style="61" bestFit="1" customWidth="1"/>
    <col min="14859" max="14859" width="14.42578125" style="61" bestFit="1" customWidth="1"/>
    <col min="14860" max="14860" width="13.42578125" style="61" customWidth="1"/>
    <col min="14861" max="14861" width="14.7109375" style="61" bestFit="1" customWidth="1"/>
    <col min="14862" max="14862" width="14.28515625" style="61" bestFit="1" customWidth="1"/>
    <col min="14863" max="14863" width="14.28515625" style="61" customWidth="1"/>
    <col min="14864" max="14864" width="14" style="61" bestFit="1" customWidth="1"/>
    <col min="14865" max="14865" width="11.5703125" style="61" bestFit="1" customWidth="1"/>
    <col min="14866" max="14866" width="13.85546875" style="61" bestFit="1" customWidth="1"/>
    <col min="14867" max="15104" width="11.42578125" style="61"/>
    <col min="15105" max="15105" width="20.28515625" style="61" customWidth="1"/>
    <col min="15106" max="15106" width="21.7109375" style="61" customWidth="1"/>
    <col min="15107" max="15107" width="22" style="61" customWidth="1"/>
    <col min="15108" max="15108" width="17.140625" style="61" customWidth="1"/>
    <col min="15109" max="15109" width="21.42578125" style="61" customWidth="1"/>
    <col min="15110" max="15110" width="19.5703125" style="61" customWidth="1"/>
    <col min="15111" max="15111" width="14.140625" style="61" bestFit="1" customWidth="1"/>
    <col min="15112" max="15112" width="8.42578125" style="61" customWidth="1"/>
    <col min="15113" max="15113" width="14.42578125" style="61" bestFit="1" customWidth="1"/>
    <col min="15114" max="15114" width="16.140625" style="61" bestFit="1" customWidth="1"/>
    <col min="15115" max="15115" width="14.42578125" style="61" bestFit="1" customWidth="1"/>
    <col min="15116" max="15116" width="13.42578125" style="61" customWidth="1"/>
    <col min="15117" max="15117" width="14.7109375" style="61" bestFit="1" customWidth="1"/>
    <col min="15118" max="15118" width="14.28515625" style="61" bestFit="1" customWidth="1"/>
    <col min="15119" max="15119" width="14.28515625" style="61" customWidth="1"/>
    <col min="15120" max="15120" width="14" style="61" bestFit="1" customWidth="1"/>
    <col min="15121" max="15121" width="11.5703125" style="61" bestFit="1" customWidth="1"/>
    <col min="15122" max="15122" width="13.85546875" style="61" bestFit="1" customWidth="1"/>
    <col min="15123" max="15360" width="11.42578125" style="61"/>
    <col min="15361" max="15361" width="20.28515625" style="61" customWidth="1"/>
    <col min="15362" max="15362" width="21.7109375" style="61" customWidth="1"/>
    <col min="15363" max="15363" width="22" style="61" customWidth="1"/>
    <col min="15364" max="15364" width="17.140625" style="61" customWidth="1"/>
    <col min="15365" max="15365" width="21.42578125" style="61" customWidth="1"/>
    <col min="15366" max="15366" width="19.5703125" style="61" customWidth="1"/>
    <col min="15367" max="15367" width="14.140625" style="61" bestFit="1" customWidth="1"/>
    <col min="15368" max="15368" width="8.42578125" style="61" customWidth="1"/>
    <col min="15369" max="15369" width="14.42578125" style="61" bestFit="1" customWidth="1"/>
    <col min="15370" max="15370" width="16.140625" style="61" bestFit="1" customWidth="1"/>
    <col min="15371" max="15371" width="14.42578125" style="61" bestFit="1" customWidth="1"/>
    <col min="15372" max="15372" width="13.42578125" style="61" customWidth="1"/>
    <col min="15373" max="15373" width="14.7109375" style="61" bestFit="1" customWidth="1"/>
    <col min="15374" max="15374" width="14.28515625" style="61" bestFit="1" customWidth="1"/>
    <col min="15375" max="15375" width="14.28515625" style="61" customWidth="1"/>
    <col min="15376" max="15376" width="14" style="61" bestFit="1" customWidth="1"/>
    <col min="15377" max="15377" width="11.5703125" style="61" bestFit="1" customWidth="1"/>
    <col min="15378" max="15378" width="13.85546875" style="61" bestFit="1" customWidth="1"/>
    <col min="15379" max="15616" width="11.42578125" style="61"/>
    <col min="15617" max="15617" width="20.28515625" style="61" customWidth="1"/>
    <col min="15618" max="15618" width="21.7109375" style="61" customWidth="1"/>
    <col min="15619" max="15619" width="22" style="61" customWidth="1"/>
    <col min="15620" max="15620" width="17.140625" style="61" customWidth="1"/>
    <col min="15621" max="15621" width="21.42578125" style="61" customWidth="1"/>
    <col min="15622" max="15622" width="19.5703125" style="61" customWidth="1"/>
    <col min="15623" max="15623" width="14.140625" style="61" bestFit="1" customWidth="1"/>
    <col min="15624" max="15624" width="8.42578125" style="61" customWidth="1"/>
    <col min="15625" max="15625" width="14.42578125" style="61" bestFit="1" customWidth="1"/>
    <col min="15626" max="15626" width="16.140625" style="61" bestFit="1" customWidth="1"/>
    <col min="15627" max="15627" width="14.42578125" style="61" bestFit="1" customWidth="1"/>
    <col min="15628" max="15628" width="13.42578125" style="61" customWidth="1"/>
    <col min="15629" max="15629" width="14.7109375" style="61" bestFit="1" customWidth="1"/>
    <col min="15630" max="15630" width="14.28515625" style="61" bestFit="1" customWidth="1"/>
    <col min="15631" max="15631" width="14.28515625" style="61" customWidth="1"/>
    <col min="15632" max="15632" width="14" style="61" bestFit="1" customWidth="1"/>
    <col min="15633" max="15633" width="11.5703125" style="61" bestFit="1" customWidth="1"/>
    <col min="15634" max="15634" width="13.85546875" style="61" bestFit="1" customWidth="1"/>
    <col min="15635" max="15872" width="11.42578125" style="61"/>
    <col min="15873" max="15873" width="20.28515625" style="61" customWidth="1"/>
    <col min="15874" max="15874" width="21.7109375" style="61" customWidth="1"/>
    <col min="15875" max="15875" width="22" style="61" customWidth="1"/>
    <col min="15876" max="15876" width="17.140625" style="61" customWidth="1"/>
    <col min="15877" max="15877" width="21.42578125" style="61" customWidth="1"/>
    <col min="15878" max="15878" width="19.5703125" style="61" customWidth="1"/>
    <col min="15879" max="15879" width="14.140625" style="61" bestFit="1" customWidth="1"/>
    <col min="15880" max="15880" width="8.42578125" style="61" customWidth="1"/>
    <col min="15881" max="15881" width="14.42578125" style="61" bestFit="1" customWidth="1"/>
    <col min="15882" max="15882" width="16.140625" style="61" bestFit="1" customWidth="1"/>
    <col min="15883" max="15883" width="14.42578125" style="61" bestFit="1" customWidth="1"/>
    <col min="15884" max="15884" width="13.42578125" style="61" customWidth="1"/>
    <col min="15885" max="15885" width="14.7109375" style="61" bestFit="1" customWidth="1"/>
    <col min="15886" max="15886" width="14.28515625" style="61" bestFit="1" customWidth="1"/>
    <col min="15887" max="15887" width="14.28515625" style="61" customWidth="1"/>
    <col min="15888" max="15888" width="14" style="61" bestFit="1" customWidth="1"/>
    <col min="15889" max="15889" width="11.5703125" style="61" bestFit="1" customWidth="1"/>
    <col min="15890" max="15890" width="13.85546875" style="61" bestFit="1" customWidth="1"/>
    <col min="15891" max="16128" width="11.42578125" style="61"/>
    <col min="16129" max="16129" width="20.28515625" style="61" customWidth="1"/>
    <col min="16130" max="16130" width="21.7109375" style="61" customWidth="1"/>
    <col min="16131" max="16131" width="22" style="61" customWidth="1"/>
    <col min="16132" max="16132" width="17.140625" style="61" customWidth="1"/>
    <col min="16133" max="16133" width="21.42578125" style="61" customWidth="1"/>
    <col min="16134" max="16134" width="19.5703125" style="61" customWidth="1"/>
    <col min="16135" max="16135" width="14.140625" style="61" bestFit="1" customWidth="1"/>
    <col min="16136" max="16136" width="8.42578125" style="61" customWidth="1"/>
    <col min="16137" max="16137" width="14.42578125" style="61" bestFit="1" customWidth="1"/>
    <col min="16138" max="16138" width="16.140625" style="61" bestFit="1" customWidth="1"/>
    <col min="16139" max="16139" width="14.42578125" style="61" bestFit="1" customWidth="1"/>
    <col min="16140" max="16140" width="13.42578125" style="61" customWidth="1"/>
    <col min="16141" max="16141" width="14.7109375" style="61" bestFit="1" customWidth="1"/>
    <col min="16142" max="16142" width="14.28515625" style="61" bestFit="1" customWidth="1"/>
    <col min="16143" max="16143" width="14.28515625" style="61" customWidth="1"/>
    <col min="16144" max="16144" width="14" style="61" bestFit="1" customWidth="1"/>
    <col min="16145" max="16145" width="11.5703125" style="61" bestFit="1" customWidth="1"/>
    <col min="16146" max="16146" width="13.85546875" style="61" bestFit="1" customWidth="1"/>
    <col min="16147" max="16384" width="11.42578125" style="61"/>
  </cols>
  <sheetData>
    <row r="1" spans="1:29" s="68" customFormat="1" ht="8.25" customHeight="1" thickBot="1" x14ac:dyDescent="0.25">
      <c r="A1" s="58"/>
      <c r="B1" s="59"/>
      <c r="C1" s="58"/>
      <c r="D1" s="60"/>
      <c r="E1" s="61"/>
      <c r="F1" s="61"/>
      <c r="G1" s="62"/>
      <c r="H1" s="62"/>
      <c r="I1" s="62"/>
      <c r="J1" s="62"/>
      <c r="K1" s="63"/>
      <c r="L1" s="64"/>
      <c r="M1" s="64"/>
      <c r="N1" s="65"/>
      <c r="O1" s="65"/>
      <c r="P1" s="66"/>
      <c r="Q1" s="65"/>
      <c r="R1" s="65"/>
      <c r="S1" s="65"/>
      <c r="T1" s="67"/>
      <c r="U1" s="67"/>
      <c r="V1" s="67"/>
      <c r="W1" s="67"/>
      <c r="X1" s="67"/>
      <c r="Y1" s="67"/>
      <c r="Z1" s="67"/>
      <c r="AA1" s="67"/>
      <c r="AB1" s="67"/>
    </row>
    <row r="2" spans="1:29" ht="19.5" customHeight="1" thickBot="1" x14ac:dyDescent="0.25">
      <c r="A2" s="515" t="s">
        <v>75</v>
      </c>
      <c r="B2" s="516"/>
      <c r="C2" s="516"/>
      <c r="D2" s="516"/>
      <c r="E2" s="516"/>
      <c r="F2" s="516"/>
      <c r="G2" s="516"/>
      <c r="H2" s="516"/>
      <c r="I2" s="517"/>
      <c r="J2" s="69"/>
      <c r="K2" s="63"/>
      <c r="L2" s="70"/>
      <c r="M2" s="70"/>
      <c r="N2" s="71"/>
      <c r="O2" s="71"/>
      <c r="P2" s="72"/>
      <c r="Q2" s="71"/>
      <c r="R2" s="71"/>
      <c r="S2" s="71"/>
      <c r="T2" s="71"/>
      <c r="U2" s="71"/>
      <c r="V2" s="71"/>
      <c r="W2" s="73"/>
      <c r="X2" s="73"/>
      <c r="Y2" s="73"/>
      <c r="Z2" s="73"/>
      <c r="AA2" s="73"/>
      <c r="AB2" s="73"/>
      <c r="AC2" s="73"/>
    </row>
    <row r="3" spans="1:29" ht="18.75" customHeight="1" x14ac:dyDescent="0.2">
      <c r="A3" s="518" t="s">
        <v>192</v>
      </c>
      <c r="B3" s="518"/>
      <c r="C3" s="518"/>
      <c r="D3" s="518"/>
      <c r="E3" s="518"/>
      <c r="F3" s="518"/>
      <c r="G3" s="518"/>
      <c r="H3" s="518"/>
      <c r="I3" s="518"/>
      <c r="J3" s="69"/>
      <c r="K3" s="63"/>
      <c r="L3" s="70"/>
      <c r="M3" s="70"/>
      <c r="N3" s="71"/>
      <c r="O3" s="71"/>
      <c r="P3" s="72"/>
      <c r="Q3" s="71"/>
      <c r="R3" s="71"/>
      <c r="S3" s="71"/>
      <c r="T3" s="71"/>
      <c r="U3" s="71"/>
      <c r="V3" s="71"/>
      <c r="W3" s="73"/>
      <c r="X3" s="73"/>
      <c r="Y3" s="73"/>
      <c r="Z3" s="73"/>
      <c r="AA3" s="73"/>
      <c r="AB3" s="73"/>
      <c r="AC3" s="73"/>
    </row>
    <row r="4" spans="1:29" ht="12.75" customHeight="1" x14ac:dyDescent="0.2">
      <c r="A4" s="106"/>
      <c r="B4" s="74"/>
      <c r="C4" s="64"/>
      <c r="D4" s="64"/>
      <c r="E4" s="75"/>
      <c r="F4" s="76"/>
      <c r="G4" s="77"/>
      <c r="H4" s="78"/>
      <c r="I4" s="78"/>
      <c r="J4" s="79"/>
      <c r="K4" s="80"/>
      <c r="N4" s="71"/>
      <c r="O4" s="71"/>
      <c r="P4" s="143"/>
      <c r="Q4" s="71"/>
      <c r="R4" s="71"/>
      <c r="S4" s="76"/>
      <c r="U4" s="81"/>
      <c r="V4" s="81"/>
      <c r="W4" s="73"/>
      <c r="X4" s="81"/>
      <c r="Y4" s="82"/>
      <c r="Z4" s="73"/>
      <c r="AA4" s="73"/>
      <c r="AB4" s="73"/>
      <c r="AC4" s="73"/>
    </row>
    <row r="5" spans="1:29" x14ac:dyDescent="0.2">
      <c r="A5" s="83" t="s">
        <v>76</v>
      </c>
      <c r="B5" s="84"/>
      <c r="C5" s="85" t="s">
        <v>77</v>
      </c>
      <c r="D5" s="85" t="s">
        <v>78</v>
      </c>
      <c r="E5" s="86"/>
      <c r="F5" s="87"/>
      <c r="G5" s="87"/>
      <c r="H5" s="87"/>
      <c r="I5" s="78"/>
      <c r="J5" s="87"/>
      <c r="N5" s="71"/>
      <c r="O5" s="71"/>
      <c r="P5" s="71"/>
      <c r="Q5" s="71"/>
      <c r="R5" s="71"/>
      <c r="S5" s="76"/>
      <c r="U5" s="81"/>
      <c r="V5" s="81"/>
      <c r="W5" s="73"/>
      <c r="X5" s="81"/>
      <c r="Y5" s="82"/>
      <c r="Z5" s="73"/>
      <c r="AA5" s="73"/>
      <c r="AB5" s="73"/>
      <c r="AC5" s="73"/>
    </row>
    <row r="6" spans="1:29" x14ac:dyDescent="0.2">
      <c r="B6" s="88"/>
      <c r="C6" s="89" t="s">
        <v>79</v>
      </c>
      <c r="D6" s="89" t="s">
        <v>80</v>
      </c>
      <c r="E6" s="90" t="s">
        <v>51</v>
      </c>
      <c r="F6" s="87"/>
      <c r="G6" s="87"/>
      <c r="H6" s="87"/>
      <c r="I6" s="78"/>
      <c r="J6" s="64"/>
      <c r="N6" s="71"/>
      <c r="O6" s="71"/>
      <c r="P6" s="71"/>
      <c r="Q6" s="71"/>
      <c r="R6" s="71"/>
      <c r="S6" s="76"/>
      <c r="U6" s="81"/>
      <c r="V6" s="81"/>
      <c r="W6" s="73"/>
      <c r="X6" s="81"/>
      <c r="Y6" s="73"/>
      <c r="Z6" s="73"/>
      <c r="AA6" s="73"/>
      <c r="AB6" s="73"/>
      <c r="AC6" s="73"/>
    </row>
    <row r="7" spans="1:29" ht="12.75" customHeight="1" x14ac:dyDescent="0.2">
      <c r="B7" s="91" t="s">
        <v>81</v>
      </c>
      <c r="C7" s="470">
        <f>B64</f>
        <v>51</v>
      </c>
      <c r="D7" s="92">
        <f>E7-C7</f>
        <v>139394041</v>
      </c>
      <c r="E7" s="93">
        <f>C64</f>
        <v>139394092</v>
      </c>
      <c r="F7" s="87"/>
      <c r="G7" s="87"/>
      <c r="H7" s="87"/>
      <c r="I7" s="78"/>
      <c r="J7" s="64"/>
      <c r="N7" s="71"/>
      <c r="O7" s="71"/>
      <c r="P7" s="71"/>
      <c r="Q7" s="71"/>
      <c r="R7" s="71"/>
      <c r="S7" s="76"/>
      <c r="U7" s="81"/>
      <c r="V7" s="81"/>
      <c r="W7" s="73"/>
      <c r="X7" s="81"/>
      <c r="Y7" s="73"/>
      <c r="Z7" s="73"/>
      <c r="AA7" s="73"/>
      <c r="AB7" s="73"/>
      <c r="AC7" s="73"/>
    </row>
    <row r="8" spans="1:29" ht="12.75" customHeight="1" x14ac:dyDescent="0.2">
      <c r="B8" s="91" t="s">
        <v>82</v>
      </c>
      <c r="C8" s="470">
        <f>B65</f>
        <v>122</v>
      </c>
      <c r="D8" s="92">
        <f>E8-C8</f>
        <v>233113378</v>
      </c>
      <c r="E8" s="93">
        <f>C65</f>
        <v>233113500</v>
      </c>
      <c r="F8" s="87"/>
      <c r="G8" s="87"/>
      <c r="H8" s="87"/>
      <c r="I8" s="78"/>
      <c r="J8" s="94"/>
      <c r="L8" s="95"/>
      <c r="N8" s="71"/>
      <c r="O8" s="71"/>
      <c r="P8" s="71"/>
      <c r="Q8" s="71"/>
      <c r="R8" s="71"/>
      <c r="S8" s="76"/>
      <c r="U8" s="81"/>
      <c r="V8" s="81"/>
      <c r="W8" s="73"/>
      <c r="X8" s="81"/>
      <c r="Y8" s="73"/>
      <c r="Z8" s="73"/>
      <c r="AA8" s="73"/>
      <c r="AB8" s="73"/>
      <c r="AC8" s="73"/>
    </row>
    <row r="9" spans="1:29" x14ac:dyDescent="0.2">
      <c r="B9" s="96" t="s">
        <v>51</v>
      </c>
      <c r="C9" s="97">
        <f>SUM(C7:C8)</f>
        <v>173</v>
      </c>
      <c r="D9" s="98">
        <f>SUM(D7:D8)</f>
        <v>372507419</v>
      </c>
      <c r="E9" s="99">
        <f>SUM(E7:E8)</f>
        <v>372507592</v>
      </c>
      <c r="F9" s="87"/>
      <c r="G9" s="87"/>
      <c r="H9" s="87"/>
      <c r="I9" s="64"/>
      <c r="J9" s="64"/>
      <c r="L9" s="95"/>
      <c r="O9" s="100"/>
      <c r="P9" s="101"/>
      <c r="Q9" s="101"/>
      <c r="R9" s="101"/>
      <c r="S9" s="81"/>
      <c r="U9" s="81"/>
      <c r="V9" s="81"/>
      <c r="W9" s="73"/>
      <c r="X9" s="81"/>
      <c r="Y9" s="73"/>
      <c r="Z9" s="73"/>
      <c r="AA9" s="73"/>
      <c r="AB9" s="73"/>
      <c r="AC9" s="73"/>
    </row>
    <row r="10" spans="1:29" ht="12.75" hidden="1" customHeight="1" x14ac:dyDescent="0.2">
      <c r="B10" s="102"/>
      <c r="C10" s="103"/>
      <c r="D10" s="104"/>
      <c r="E10" s="104"/>
      <c r="G10" s="105"/>
      <c r="H10" s="64"/>
      <c r="I10" s="64"/>
      <c r="J10" s="64"/>
      <c r="L10" s="95"/>
      <c r="O10" s="100"/>
      <c r="P10" s="101"/>
      <c r="Q10" s="101"/>
      <c r="R10" s="101"/>
      <c r="S10" s="81"/>
      <c r="U10" s="81"/>
      <c r="V10" s="81"/>
      <c r="W10" s="73"/>
      <c r="X10" s="81"/>
      <c r="Y10" s="73"/>
      <c r="Z10" s="73"/>
      <c r="AA10" s="73"/>
      <c r="AB10" s="73"/>
      <c r="AC10" s="73"/>
    </row>
    <row r="11" spans="1:29" s="68" customFormat="1" ht="14.25" hidden="1" customHeight="1" x14ac:dyDescent="0.25">
      <c r="A11" s="106" t="s">
        <v>83</v>
      </c>
      <c r="B11" s="107"/>
      <c r="C11" s="108"/>
      <c r="D11" s="65"/>
      <c r="E11" s="95"/>
      <c r="F11" s="109"/>
      <c r="G11" s="95"/>
      <c r="H11" s="110"/>
      <c r="I11" s="95"/>
      <c r="L11" s="109"/>
      <c r="O11" s="65"/>
      <c r="P11" s="111"/>
      <c r="Q11" s="111"/>
      <c r="R11" s="111"/>
      <c r="S11" s="65"/>
      <c r="T11" s="65"/>
      <c r="U11" s="65"/>
      <c r="V11" s="65"/>
    </row>
    <row r="12" spans="1:29" s="68" customFormat="1" ht="12.75" hidden="1" customHeight="1" x14ac:dyDescent="0.2">
      <c r="A12" s="61" t="s">
        <v>84</v>
      </c>
      <c r="B12" s="107"/>
      <c r="C12" s="108"/>
      <c r="D12" s="65"/>
      <c r="E12" s="95"/>
      <c r="F12" s="109"/>
      <c r="G12" s="95"/>
      <c r="H12" s="110"/>
      <c r="I12" s="95"/>
      <c r="J12" s="112"/>
      <c r="O12" s="65"/>
      <c r="P12" s="66"/>
      <c r="Q12" s="66"/>
      <c r="R12" s="66"/>
      <c r="S12" s="65"/>
      <c r="T12" s="65"/>
      <c r="U12" s="65"/>
      <c r="V12" s="65"/>
    </row>
    <row r="13" spans="1:29" s="68" customFormat="1" ht="45" hidden="1" customHeight="1" x14ac:dyDescent="0.2">
      <c r="A13" s="113" t="s">
        <v>85</v>
      </c>
      <c r="B13" s="113" t="s">
        <v>86</v>
      </c>
      <c r="C13" s="113" t="s">
        <v>87</v>
      </c>
      <c r="D13" s="113" t="s">
        <v>88</v>
      </c>
      <c r="E13" s="113" t="s">
        <v>89</v>
      </c>
      <c r="F13" s="113" t="s">
        <v>90</v>
      </c>
      <c r="G13" s="113" t="s">
        <v>91</v>
      </c>
      <c r="H13" s="113" t="s">
        <v>92</v>
      </c>
      <c r="I13" s="95"/>
      <c r="J13" s="114" t="s">
        <v>93</v>
      </c>
      <c r="K13" s="115" t="s">
        <v>94</v>
      </c>
      <c r="L13" s="115" t="s">
        <v>95</v>
      </c>
      <c r="O13" s="65"/>
      <c r="P13" s="65"/>
      <c r="Q13" s="65"/>
      <c r="R13" s="65"/>
      <c r="S13" s="65"/>
      <c r="T13" s="65"/>
      <c r="U13" s="65"/>
      <c r="V13" s="65"/>
    </row>
    <row r="14" spans="1:29" s="68" customFormat="1" ht="12.75" hidden="1" customHeight="1" x14ac:dyDescent="0.2">
      <c r="A14" s="116">
        <f>LN((C7/E7)/(C8/E8))</f>
        <v>-0.35797506837903209</v>
      </c>
      <c r="B14" s="116">
        <f>SQRT((D7/(C7*E7)+(D8/(C8*E8))))</f>
        <v>0.16674697294124793</v>
      </c>
      <c r="C14" s="117">
        <f>NORMSINV(1-(0.05/2))</f>
        <v>1.9599639845400536</v>
      </c>
      <c r="D14" s="117">
        <f>A14-(C14*B14)</f>
        <v>-0.68479312987495289</v>
      </c>
      <c r="E14" s="118">
        <f>A14+(C14*B14)</f>
        <v>-3.1157006883111293E-2</v>
      </c>
      <c r="F14" s="119">
        <f>(C7/E7)/(C8/E8)</f>
        <v>0.69909050424872932</v>
      </c>
      <c r="G14" s="120">
        <f>EXP(D14)</f>
        <v>0.50419452157072986</v>
      </c>
      <c r="H14" s="121">
        <f>EXP(E14)</f>
        <v>0.96932337068676877</v>
      </c>
      <c r="I14" s="95"/>
      <c r="J14" s="122">
        <f>1-F14</f>
        <v>0.30090949575127068</v>
      </c>
      <c r="K14" s="123">
        <f>1-G14</f>
        <v>0.49580547842927014</v>
      </c>
      <c r="L14" s="123">
        <f>1-H14</f>
        <v>3.067662931323123E-2</v>
      </c>
      <c r="M14" s="124"/>
      <c r="O14" s="65"/>
      <c r="P14" s="65"/>
      <c r="Q14" s="65"/>
      <c r="R14" s="65"/>
      <c r="S14" s="65"/>
      <c r="T14" s="65"/>
      <c r="U14" s="65"/>
      <c r="V14" s="65"/>
    </row>
    <row r="15" spans="1:29" s="68" customFormat="1" ht="12.75" hidden="1" customHeight="1" x14ac:dyDescent="0.2">
      <c r="B15" s="107"/>
      <c r="C15" s="107"/>
      <c r="D15" s="107"/>
      <c r="E15" s="125"/>
      <c r="F15" s="126"/>
      <c r="G15" s="127"/>
      <c r="H15" s="128"/>
      <c r="I15" s="95"/>
      <c r="J15" s="109"/>
      <c r="K15" s="109"/>
      <c r="L15" s="109"/>
      <c r="O15" s="65"/>
      <c r="P15" s="65"/>
      <c r="Q15" s="65"/>
      <c r="R15" s="65"/>
      <c r="S15" s="65"/>
      <c r="T15" s="65"/>
      <c r="U15" s="65"/>
      <c r="V15" s="65"/>
    </row>
    <row r="16" spans="1:29" s="73" customFormat="1" ht="12.75" hidden="1" customHeight="1" x14ac:dyDescent="0.2">
      <c r="B16" s="129"/>
      <c r="C16" s="130"/>
      <c r="D16" s="131"/>
      <c r="E16" s="132"/>
      <c r="F16" s="133"/>
      <c r="G16" s="134"/>
      <c r="H16" s="135"/>
      <c r="I16" s="136"/>
      <c r="L16" s="137"/>
      <c r="M16" s="137"/>
    </row>
    <row r="17" spans="1:29" ht="12.75" hidden="1" customHeight="1" x14ac:dyDescent="0.2">
      <c r="A17" s="357" t="s">
        <v>96</v>
      </c>
      <c r="B17" s="138"/>
      <c r="C17" s="139"/>
      <c r="D17" s="140"/>
      <c r="E17" s="136"/>
      <c r="F17" s="136"/>
      <c r="G17" s="136"/>
      <c r="H17" s="141"/>
      <c r="I17" s="136"/>
      <c r="J17" s="73"/>
      <c r="K17" s="142"/>
      <c r="L17" s="65"/>
      <c r="M17" s="143"/>
      <c r="N17" s="143"/>
      <c r="O17" s="65"/>
      <c r="P17" s="65"/>
      <c r="Q17" s="144"/>
      <c r="R17" s="143"/>
      <c r="S17" s="145"/>
      <c r="T17" s="145"/>
      <c r="U17" s="145"/>
      <c r="V17" s="73"/>
      <c r="W17" s="73"/>
      <c r="X17" s="73"/>
      <c r="Y17" s="73"/>
      <c r="Z17" s="73"/>
      <c r="AA17" s="73"/>
      <c r="AB17" s="73"/>
    </row>
    <row r="18" spans="1:29" ht="12.75" hidden="1" customHeight="1" x14ac:dyDescent="0.2">
      <c r="A18" s="146" t="s">
        <v>97</v>
      </c>
      <c r="B18" s="147" t="s">
        <v>98</v>
      </c>
      <c r="C18" s="148"/>
      <c r="D18" s="149"/>
      <c r="E18" s="150"/>
      <c r="F18" s="150"/>
      <c r="G18" s="150"/>
      <c r="H18" s="151"/>
      <c r="I18" s="150"/>
      <c r="J18" s="152"/>
      <c r="K18" s="153"/>
      <c r="L18" s="154"/>
      <c r="M18" s="143"/>
      <c r="N18" s="65"/>
      <c r="O18" s="65"/>
      <c r="P18" s="144"/>
      <c r="Q18" s="143"/>
      <c r="R18" s="145"/>
      <c r="S18" s="145"/>
      <c r="T18" s="145"/>
      <c r="V18" s="73" t="s">
        <v>99</v>
      </c>
      <c r="W18" s="73"/>
      <c r="X18" s="73"/>
      <c r="Y18" s="73"/>
      <c r="Z18" s="73"/>
      <c r="AA18" s="73"/>
    </row>
    <row r="19" spans="1:29" ht="12.75" hidden="1" customHeight="1" x14ac:dyDescent="0.2">
      <c r="A19" s="155" t="s">
        <v>100</v>
      </c>
      <c r="B19" s="156" t="s">
        <v>101</v>
      </c>
      <c r="C19" s="157"/>
      <c r="D19" s="156" t="s">
        <v>102</v>
      </c>
      <c r="E19" s="156"/>
      <c r="F19" s="156" t="s">
        <v>103</v>
      </c>
      <c r="G19" s="156"/>
      <c r="H19" s="156" t="s">
        <v>104</v>
      </c>
      <c r="I19" s="158"/>
      <c r="J19" s="158"/>
      <c r="K19" s="158"/>
      <c r="L19" s="154"/>
      <c r="M19" s="73"/>
      <c r="O19" s="61"/>
      <c r="S19" s="73"/>
      <c r="U19" s="61"/>
      <c r="V19" s="61" t="s">
        <v>105</v>
      </c>
      <c r="X19" s="159"/>
      <c r="Y19" s="159"/>
      <c r="Z19" s="159"/>
      <c r="AA19" s="159"/>
      <c r="AB19" s="159"/>
      <c r="AC19" s="159"/>
    </row>
    <row r="20" spans="1:29" ht="38.25" hidden="1" customHeight="1" x14ac:dyDescent="0.25">
      <c r="A20" s="160" t="s">
        <v>106</v>
      </c>
      <c r="B20" s="160" t="s">
        <v>107</v>
      </c>
      <c r="C20" s="161" t="s">
        <v>108</v>
      </c>
      <c r="D20" s="161" t="s">
        <v>101</v>
      </c>
      <c r="E20" s="162" t="s">
        <v>102</v>
      </c>
      <c r="F20" s="161" t="s">
        <v>103</v>
      </c>
      <c r="G20" s="161" t="s">
        <v>104</v>
      </c>
      <c r="H20" s="163" t="s">
        <v>109</v>
      </c>
      <c r="I20" s="164" t="s">
        <v>110</v>
      </c>
      <c r="J20" s="165" t="s">
        <v>111</v>
      </c>
      <c r="K20" s="161" t="s">
        <v>112</v>
      </c>
      <c r="L20" s="166"/>
      <c r="M20" s="167"/>
      <c r="N20" s="358" t="s">
        <v>113</v>
      </c>
      <c r="O20" s="168" t="s">
        <v>114</v>
      </c>
      <c r="P20" s="169"/>
      <c r="Q20" s="170"/>
      <c r="R20" s="171"/>
      <c r="S20" s="171"/>
      <c r="T20" s="172"/>
      <c r="V20" s="173"/>
      <c r="W20" s="358" t="s">
        <v>193</v>
      </c>
      <c r="X20" s="168" t="s">
        <v>115</v>
      </c>
      <c r="Y20" s="174"/>
      <c r="Z20" s="174"/>
      <c r="AA20" s="174" t="s">
        <v>116</v>
      </c>
      <c r="AB20" s="174"/>
      <c r="AC20" s="175"/>
    </row>
    <row r="21" spans="1:29" ht="12.75" hidden="1" customHeight="1" x14ac:dyDescent="0.2">
      <c r="A21" s="176">
        <f>C7</f>
        <v>51</v>
      </c>
      <c r="B21" s="176">
        <f>E7</f>
        <v>139394092</v>
      </c>
      <c r="C21" s="177">
        <f>A21/B21</f>
        <v>3.6586916467019276E-7</v>
      </c>
      <c r="D21" s="178">
        <f>2*A21+H21^2</f>
        <v>105.84145882069413</v>
      </c>
      <c r="E21" s="178">
        <f>H21*SQRT((H21^2)+(4*A21*(1-C21)))</f>
        <v>28.256222652303315</v>
      </c>
      <c r="F21" s="179">
        <f>2*(B21+H21^2)</f>
        <v>278788191.68291765</v>
      </c>
      <c r="G21" s="180" t="s">
        <v>117</v>
      </c>
      <c r="H21" s="181">
        <f>-NORMSINV(2.5/100)</f>
        <v>1.9599639845400538</v>
      </c>
      <c r="I21" s="182">
        <f>C21</f>
        <v>3.6586916467019276E-7</v>
      </c>
      <c r="J21" s="183">
        <f>(D21-E21)/F21</f>
        <v>2.7829455652351702E-7</v>
      </c>
      <c r="K21" s="184">
        <f>(D21+E21)/F21</f>
        <v>4.8100201326143209E-7</v>
      </c>
      <c r="L21" s="166"/>
      <c r="M21" s="185">
        <f>E9/2</f>
        <v>186253796</v>
      </c>
      <c r="N21" s="87" t="s">
        <v>118</v>
      </c>
      <c r="O21" s="65"/>
      <c r="P21" s="144"/>
      <c r="Q21" s="143"/>
      <c r="R21" s="145"/>
      <c r="S21" s="145"/>
      <c r="T21" s="186"/>
      <c r="V21" s="187">
        <f>ABS(C21-C22)</f>
        <v>1.5748104885240461E-7</v>
      </c>
      <c r="W21" s="87" t="s">
        <v>119</v>
      </c>
      <c r="X21" s="65"/>
      <c r="Y21" s="87"/>
      <c r="Z21" s="87"/>
      <c r="AA21" s="87" t="s">
        <v>120</v>
      </c>
      <c r="AB21" s="87"/>
      <c r="AC21" s="188"/>
    </row>
    <row r="22" spans="1:29" ht="14.25" hidden="1" customHeight="1" x14ac:dyDescent="0.25">
      <c r="A22" s="176">
        <f>C8</f>
        <v>122</v>
      </c>
      <c r="B22" s="176">
        <f>E8</f>
        <v>233113500</v>
      </c>
      <c r="C22" s="177">
        <f>A22/B22</f>
        <v>5.2335021352259737E-7</v>
      </c>
      <c r="D22" s="178">
        <f>2*A22+H22^2</f>
        <v>247.84145882069413</v>
      </c>
      <c r="E22" s="178">
        <f>H22*SQRT((H22^2)+(4*A22*(1-C22)))</f>
        <v>43.467087885902984</v>
      </c>
      <c r="F22" s="179">
        <f>2*(B22+H22^2)</f>
        <v>466227007.68291765</v>
      </c>
      <c r="G22" s="180" t="s">
        <v>117</v>
      </c>
      <c r="H22" s="181">
        <f>-NORMSINV(2.5/100)</f>
        <v>1.9599639845400538</v>
      </c>
      <c r="I22" s="182">
        <f>C22</f>
        <v>5.2335021352259737E-7</v>
      </c>
      <c r="J22" s="183">
        <f>(D22-E22)/F22</f>
        <v>4.3835806928153496E-7</v>
      </c>
      <c r="K22" s="184">
        <f>(D22+E22)/F22</f>
        <v>6.2482126068663294E-7</v>
      </c>
      <c r="L22" s="166"/>
      <c r="M22" s="189">
        <f>I26</f>
        <v>1.5748104885240461E-7</v>
      </c>
      <c r="N22" s="87" t="s">
        <v>121</v>
      </c>
      <c r="O22" s="87"/>
      <c r="P22" s="87"/>
      <c r="Q22" s="87"/>
      <c r="R22" s="87"/>
      <c r="S22" s="87"/>
      <c r="T22" s="190"/>
      <c r="V22" s="191">
        <f>SQRT((C23*(1-C23)/B21)+(C23*(1-C23)/B22))</f>
        <v>7.2965414609728023E-8</v>
      </c>
      <c r="W22" s="192" t="s">
        <v>122</v>
      </c>
      <c r="X22" s="87"/>
      <c r="Y22" s="87"/>
      <c r="Z22" s="87"/>
      <c r="AA22" s="87"/>
      <c r="AB22" s="87"/>
      <c r="AC22" s="188"/>
    </row>
    <row r="23" spans="1:29" ht="12.75" hidden="1" customHeight="1" x14ac:dyDescent="0.2">
      <c r="A23" s="193">
        <f>A21+A22</f>
        <v>173</v>
      </c>
      <c r="B23" s="193">
        <f>B21+B22</f>
        <v>372507592</v>
      </c>
      <c r="C23" s="194">
        <f>A23/B23</f>
        <v>4.6442006475937811E-7</v>
      </c>
      <c r="D23" s="195"/>
      <c r="E23" s="195"/>
      <c r="F23" s="196"/>
      <c r="G23" s="197"/>
      <c r="H23" s="198"/>
      <c r="I23" s="199"/>
      <c r="J23" s="199"/>
      <c r="K23" s="199"/>
      <c r="L23" s="166"/>
      <c r="M23" s="200">
        <f>(A21+A22)/(B21+B22)</f>
        <v>4.6442006475937811E-7</v>
      </c>
      <c r="N23" s="87" t="s">
        <v>123</v>
      </c>
      <c r="O23" s="65"/>
      <c r="P23" s="144"/>
      <c r="Q23" s="143"/>
      <c r="R23" s="145"/>
      <c r="S23" s="145"/>
      <c r="T23" s="188"/>
      <c r="V23" s="201">
        <f>V21/V22</f>
        <v>2.1582971836003062</v>
      </c>
      <c r="W23" s="87" t="s">
        <v>124</v>
      </c>
      <c r="X23" s="65"/>
      <c r="Y23" s="87"/>
      <c r="Z23" s="87"/>
      <c r="AA23" s="87"/>
      <c r="AB23" s="87"/>
      <c r="AC23" s="188"/>
    </row>
    <row r="24" spans="1:29" ht="15" hidden="1" customHeight="1" x14ac:dyDescent="0.2">
      <c r="A24" s="156"/>
      <c r="B24" s="147" t="s">
        <v>125</v>
      </c>
      <c r="C24" s="156"/>
      <c r="D24" s="156"/>
      <c r="E24" s="150"/>
      <c r="F24" s="150"/>
      <c r="G24" s="150"/>
      <c r="H24" s="151"/>
      <c r="I24" s="150"/>
      <c r="J24" s="152"/>
      <c r="K24" s="156"/>
      <c r="L24" s="166"/>
      <c r="M24" s="202">
        <f>SQRT(M21*M22^2/(2*M23*(1-M23)))-H21</f>
        <v>0.27006486080021719</v>
      </c>
      <c r="N24" s="87" t="s">
        <v>194</v>
      </c>
      <c r="O24" s="87"/>
      <c r="P24" s="87"/>
      <c r="Q24" s="87"/>
      <c r="R24" s="87"/>
      <c r="S24" s="68"/>
      <c r="T24" s="186"/>
      <c r="V24" s="203">
        <f>NORMSDIST(-V23)</f>
        <v>1.545236678263062E-2</v>
      </c>
      <c r="W24" s="142" t="s">
        <v>126</v>
      </c>
      <c r="X24" s="87"/>
      <c r="Y24" s="68"/>
      <c r="Z24" s="68"/>
      <c r="AA24" s="68"/>
      <c r="AB24" s="68"/>
      <c r="AC24" s="190"/>
    </row>
    <row r="25" spans="1:29" ht="13.5" hidden="1" customHeight="1" thickBot="1" x14ac:dyDescent="0.25">
      <c r="A25" s="156"/>
      <c r="B25" s="147" t="s">
        <v>127</v>
      </c>
      <c r="C25" s="148"/>
      <c r="D25" s="149"/>
      <c r="E25" s="150"/>
      <c r="F25" s="150"/>
      <c r="I25" s="204"/>
      <c r="J25" s="204"/>
      <c r="K25" s="204"/>
      <c r="L25" s="166"/>
      <c r="M25" s="205">
        <f>NORMSDIST(M24)</f>
        <v>0.60644482250758558</v>
      </c>
      <c r="N25" s="142" t="s">
        <v>128</v>
      </c>
      <c r="O25" s="206"/>
      <c r="P25" s="87"/>
      <c r="Q25" s="87"/>
      <c r="R25" s="87"/>
      <c r="S25" s="87"/>
      <c r="T25" s="188"/>
      <c r="V25" s="207">
        <f>1-V24</f>
        <v>0.98454763321736938</v>
      </c>
      <c r="W25" s="208" t="s">
        <v>129</v>
      </c>
      <c r="X25" s="206"/>
      <c r="Y25" s="68"/>
      <c r="Z25" s="68"/>
      <c r="AA25" s="68"/>
      <c r="AB25" s="68"/>
      <c r="AC25" s="190"/>
    </row>
    <row r="26" spans="1:29" ht="15" hidden="1" customHeight="1" thickBot="1" x14ac:dyDescent="0.25">
      <c r="A26" s="357" t="s">
        <v>130</v>
      </c>
      <c r="B26" s="209"/>
      <c r="D26" s="148"/>
      <c r="E26" s="359" t="s">
        <v>131</v>
      </c>
      <c r="F26" s="156"/>
      <c r="G26" s="148"/>
      <c r="H26" s="210" t="s">
        <v>132</v>
      </c>
      <c r="I26" s="211">
        <f>C22-C21</f>
        <v>1.5748104885240461E-7</v>
      </c>
      <c r="J26" s="212">
        <f>I26-SQRT((C22-J22)^2+(K21-C21)^2)</f>
        <v>1.4375362706022566E-8</v>
      </c>
      <c r="K26" s="213">
        <f>I26+SQRT((C21-J21)^2+(K22-C22)^2)</f>
        <v>2.9151718354976796E-7</v>
      </c>
      <c r="L26" s="87"/>
      <c r="M26" s="214">
        <f>1-M25</f>
        <v>0.39355517749241442</v>
      </c>
      <c r="N26" s="215" t="s">
        <v>133</v>
      </c>
      <c r="O26" s="216"/>
      <c r="P26" s="217"/>
      <c r="Q26" s="216"/>
      <c r="R26" s="216"/>
      <c r="S26" s="216"/>
      <c r="T26" s="218"/>
      <c r="V26" s="219"/>
      <c r="W26" s="220"/>
      <c r="X26" s="216"/>
      <c r="Y26" s="220"/>
      <c r="Z26" s="220"/>
      <c r="AA26" s="220"/>
      <c r="AB26" s="220"/>
      <c r="AC26" s="221"/>
    </row>
    <row r="27" spans="1:29" ht="13.5" hidden="1" customHeight="1" thickBot="1" x14ac:dyDescent="0.25">
      <c r="C27" s="222"/>
      <c r="E27" s="223"/>
      <c r="H27" s="224" t="s">
        <v>134</v>
      </c>
      <c r="I27" s="225">
        <f>1/I26</f>
        <v>6349970.407786821</v>
      </c>
      <c r="J27" s="226">
        <f>1/J26</f>
        <v>69563462.185274079</v>
      </c>
      <c r="K27" s="227">
        <f>1/K26</f>
        <v>3430329.5189090613</v>
      </c>
      <c r="L27" s="104"/>
      <c r="N27" s="61"/>
      <c r="O27" s="61"/>
      <c r="T27" s="61"/>
      <c r="U27" s="61"/>
      <c r="V27" s="73"/>
      <c r="W27" s="73"/>
      <c r="X27" s="73"/>
      <c r="Y27" s="73"/>
      <c r="Z27" s="73"/>
      <c r="AA27" s="73"/>
      <c r="AB27" s="73"/>
    </row>
    <row r="28" spans="1:29" ht="14.25" hidden="1" customHeight="1" x14ac:dyDescent="0.25">
      <c r="A28" s="68"/>
      <c r="B28" s="228"/>
      <c r="C28" s="222"/>
      <c r="D28" s="229"/>
      <c r="I28" s="230"/>
      <c r="J28" s="231"/>
      <c r="K28" s="231"/>
      <c r="L28" s="232"/>
      <c r="M28" s="233"/>
      <c r="N28" s="234"/>
      <c r="O28" s="234" t="s">
        <v>122</v>
      </c>
      <c r="P28" s="235">
        <f>SQRT((C23*(1-C23)/B21)+(C23*(1-C23)/B22))</f>
        <v>7.2965414609728023E-8</v>
      </c>
      <c r="Q28" s="236"/>
      <c r="R28" s="236"/>
      <c r="S28" s="236"/>
      <c r="T28" s="175"/>
      <c r="U28" s="61"/>
    </row>
    <row r="29" spans="1:29" ht="12.75" hidden="1" customHeight="1" x14ac:dyDescent="0.2">
      <c r="A29" s="112"/>
      <c r="B29" s="112"/>
      <c r="C29" s="228"/>
      <c r="D29" s="229"/>
      <c r="E29" s="237"/>
      <c r="F29" s="238"/>
      <c r="G29" s="239" t="s">
        <v>135</v>
      </c>
      <c r="H29" s="360" t="s">
        <v>136</v>
      </c>
      <c r="I29" s="361">
        <f>I27</f>
        <v>6349970.407786821</v>
      </c>
      <c r="J29" s="361">
        <f>J27</f>
        <v>69563462.185274079</v>
      </c>
      <c r="K29" s="361">
        <f>K27</f>
        <v>3430329.5189090613</v>
      </c>
      <c r="L29" s="105"/>
      <c r="M29" s="240" t="s">
        <v>137</v>
      </c>
      <c r="N29" s="68"/>
      <c r="O29" s="87" t="s">
        <v>138</v>
      </c>
      <c r="P29" s="87"/>
      <c r="Q29" s="144"/>
      <c r="R29" s="241" t="s">
        <v>139</v>
      </c>
      <c r="S29" s="87"/>
      <c r="T29" s="188"/>
      <c r="U29" s="61"/>
    </row>
    <row r="30" spans="1:29" s="68" customFormat="1" ht="14.25" hidden="1" customHeight="1" x14ac:dyDescent="0.25">
      <c r="A30" s="95"/>
      <c r="B30" s="229"/>
      <c r="C30" s="229"/>
      <c r="D30" s="242"/>
      <c r="E30" s="243"/>
      <c r="F30" s="244"/>
      <c r="G30" s="245"/>
      <c r="H30" s="246" t="s">
        <v>140</v>
      </c>
      <c r="I30" s="247">
        <f>(1-C22)*I27</f>
        <v>6349967.0845284527</v>
      </c>
      <c r="J30" s="247">
        <f>(1-C22)*J27</f>
        <v>69563425.779221296</v>
      </c>
      <c r="K30" s="247">
        <f>(1-C22)*K27</f>
        <v>3430327.7236453751</v>
      </c>
      <c r="L30" s="61"/>
      <c r="M30" s="248"/>
      <c r="N30" s="249" t="s">
        <v>195</v>
      </c>
      <c r="P30" s="250" t="s">
        <v>141</v>
      </c>
      <c r="Q30" s="249" t="s">
        <v>196</v>
      </c>
      <c r="R30" s="87"/>
      <c r="S30" s="87"/>
      <c r="T30" s="190"/>
    </row>
    <row r="31" spans="1:29" s="68" customFormat="1" ht="14.25" hidden="1" customHeight="1" x14ac:dyDescent="0.25">
      <c r="B31" s="228"/>
      <c r="C31" s="228"/>
      <c r="D31" s="228"/>
      <c r="E31" s="251"/>
      <c r="F31" s="252"/>
      <c r="G31" s="253"/>
      <c r="H31" s="254" t="s">
        <v>142</v>
      </c>
      <c r="I31" s="255">
        <f>I27*I26</f>
        <v>1</v>
      </c>
      <c r="J31" s="255">
        <f>J27*J26</f>
        <v>1</v>
      </c>
      <c r="K31" s="255">
        <f>K27*K26</f>
        <v>1</v>
      </c>
      <c r="M31" s="202">
        <f>ABS((I26/P28))-H21</f>
        <v>0.19833319906025237</v>
      </c>
      <c r="N31" s="249" t="s">
        <v>143</v>
      </c>
      <c r="O31" s="87"/>
      <c r="P31" s="87"/>
      <c r="Q31" s="143"/>
      <c r="R31" s="145"/>
      <c r="S31" s="145"/>
      <c r="T31" s="186"/>
    </row>
    <row r="32" spans="1:29" s="68" customFormat="1" ht="12.75" hidden="1" customHeight="1" x14ac:dyDescent="0.2">
      <c r="A32" s="109"/>
      <c r="B32" s="256"/>
      <c r="D32" s="109"/>
      <c r="F32" s="257"/>
      <c r="G32" s="362"/>
      <c r="H32" s="258" t="s">
        <v>144</v>
      </c>
      <c r="I32" s="259">
        <f>(C22-I26)*I27</f>
        <v>2.3232583687774073</v>
      </c>
      <c r="J32" s="259">
        <f>(C22-J26)*J27</f>
        <v>35.406052788034323</v>
      </c>
      <c r="K32" s="259">
        <f>(C22-K26)*K27</f>
        <v>0.79526368617392595</v>
      </c>
      <c r="M32" s="205">
        <f>NORMSDIST(M31)</f>
        <v>0.57860781075863543</v>
      </c>
      <c r="N32" s="192" t="s">
        <v>145</v>
      </c>
      <c r="O32" s="206"/>
      <c r="P32" s="87"/>
      <c r="Q32" s="87"/>
      <c r="R32" s="87"/>
      <c r="S32" s="87"/>
      <c r="T32" s="190"/>
    </row>
    <row r="33" spans="1:21" s="68" customFormat="1" ht="12.75" hidden="1" customHeight="1" x14ac:dyDescent="0.2">
      <c r="A33" s="109"/>
      <c r="F33" s="260"/>
      <c r="G33" s="260"/>
      <c r="H33" s="260"/>
      <c r="I33" s="261"/>
      <c r="J33" s="261"/>
      <c r="K33" s="261"/>
      <c r="M33" s="214">
        <f>1-M32</f>
        <v>0.42139218924136457</v>
      </c>
      <c r="N33" s="216" t="s">
        <v>146</v>
      </c>
      <c r="O33" s="216"/>
      <c r="P33" s="217"/>
      <c r="Q33" s="262"/>
      <c r="R33" s="263"/>
      <c r="S33" s="263"/>
      <c r="T33" s="218"/>
    </row>
    <row r="34" spans="1:21" s="68" customFormat="1" ht="12.75" hidden="1" customHeight="1" x14ac:dyDescent="0.2">
      <c r="E34" s="264"/>
      <c r="F34" s="265"/>
      <c r="G34" s="239" t="s">
        <v>147</v>
      </c>
      <c r="H34" s="360" t="s">
        <v>148</v>
      </c>
      <c r="I34" s="361">
        <f>ABS(I27)</f>
        <v>6349970.407786821</v>
      </c>
      <c r="J34" s="361">
        <f>ABS(K27)</f>
        <v>3430329.5189090613</v>
      </c>
      <c r="K34" s="361">
        <f>ABS(J27)</f>
        <v>69563462.185274079</v>
      </c>
      <c r="M34" s="87"/>
      <c r="N34" s="87"/>
      <c r="O34" s="87"/>
      <c r="P34" s="87"/>
      <c r="Q34" s="87"/>
      <c r="R34" s="87"/>
      <c r="S34" s="87"/>
      <c r="T34" s="87"/>
      <c r="U34" s="87"/>
    </row>
    <row r="35" spans="1:21" s="68" customFormat="1" ht="13.5" hidden="1" customHeight="1" x14ac:dyDescent="0.2">
      <c r="F35" s="266"/>
      <c r="G35" s="267"/>
      <c r="H35" s="268" t="s">
        <v>140</v>
      </c>
      <c r="I35" s="247">
        <f>ABS((1-(C22-I26))*I27)</f>
        <v>6349968.0845284527</v>
      </c>
      <c r="J35" s="247">
        <f>ABS((1-(C22-K26))*K27)</f>
        <v>3430328.7236453751</v>
      </c>
      <c r="K35" s="247">
        <f>ABS((1-(C22-J26))*J27)</f>
        <v>69563426.779221296</v>
      </c>
      <c r="M35" s="87"/>
      <c r="N35" s="87"/>
      <c r="O35" s="87"/>
      <c r="P35" s="87"/>
      <c r="Q35" s="87"/>
      <c r="R35" s="87"/>
      <c r="S35" s="87"/>
      <c r="T35" s="87"/>
      <c r="U35" s="87"/>
    </row>
    <row r="36" spans="1:21" s="68" customFormat="1" ht="12.75" hidden="1" customHeight="1" x14ac:dyDescent="0.2">
      <c r="E36" s="269"/>
      <c r="F36" s="270"/>
      <c r="G36" s="271"/>
      <c r="H36" s="272" t="s">
        <v>149</v>
      </c>
      <c r="I36" s="273">
        <f>I27*I26</f>
        <v>1</v>
      </c>
      <c r="J36" s="274">
        <f>K27*K26</f>
        <v>1</v>
      </c>
      <c r="K36" s="274">
        <f>J27*J26</f>
        <v>1</v>
      </c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2.75" hidden="1" customHeight="1" x14ac:dyDescent="0.2">
      <c r="A37" s="363" t="s">
        <v>150</v>
      </c>
      <c r="B37" s="68"/>
      <c r="C37" s="68"/>
      <c r="D37" s="68"/>
      <c r="E37" s="260"/>
      <c r="F37" s="275"/>
      <c r="G37" s="364"/>
      <c r="H37" s="276" t="s">
        <v>151</v>
      </c>
      <c r="I37" s="259">
        <f>ABS(C22*I27)</f>
        <v>3.3232583687774073</v>
      </c>
      <c r="J37" s="259">
        <f>ABS(C22*K27)</f>
        <v>1.795263686173926</v>
      </c>
      <c r="K37" s="259">
        <f>ABS(C22*J27)</f>
        <v>36.406052788034316</v>
      </c>
      <c r="M37" s="87"/>
      <c r="N37" s="87"/>
      <c r="O37" s="87"/>
      <c r="P37" s="87"/>
      <c r="Q37" s="87"/>
      <c r="R37" s="87"/>
      <c r="S37" s="87"/>
      <c r="T37" s="87"/>
      <c r="U37" s="87"/>
    </row>
    <row r="38" spans="1:21" s="73" customFormat="1" ht="12.75" hidden="1" customHeight="1" x14ac:dyDescent="0.2">
      <c r="A38" s="61"/>
      <c r="B38" s="277" t="s">
        <v>77</v>
      </c>
      <c r="C38" s="278" t="s">
        <v>78</v>
      </c>
      <c r="D38" s="87"/>
      <c r="E38" s="260"/>
      <c r="F38" s="260"/>
      <c r="G38" s="95"/>
      <c r="H38" s="279"/>
      <c r="I38" s="280"/>
      <c r="J38" s="280"/>
      <c r="K38" s="280"/>
      <c r="M38" s="68"/>
      <c r="N38" s="68"/>
      <c r="O38" s="68"/>
      <c r="P38" s="68"/>
      <c r="Q38" s="68"/>
    </row>
    <row r="39" spans="1:21" ht="12.75" hidden="1" customHeight="1" x14ac:dyDescent="0.2">
      <c r="A39" s="281" t="s">
        <v>152</v>
      </c>
      <c r="B39" s="282" t="s">
        <v>79</v>
      </c>
      <c r="C39" s="283" t="s">
        <v>80</v>
      </c>
      <c r="D39" s="284" t="s">
        <v>51</v>
      </c>
      <c r="M39" s="68"/>
      <c r="N39" s="68"/>
      <c r="O39" s="68"/>
      <c r="P39" s="68"/>
      <c r="Q39" s="68"/>
      <c r="T39" s="61"/>
      <c r="U39" s="61"/>
    </row>
    <row r="40" spans="1:21" ht="12.75" hidden="1" customHeight="1" x14ac:dyDescent="0.2">
      <c r="A40" s="285" t="s">
        <v>153</v>
      </c>
      <c r="B40" s="286">
        <f>E7*C9/E9</f>
        <v>64.737413233714705</v>
      </c>
      <c r="C40" s="286">
        <f>E7*D9/E9</f>
        <v>139394027.26258674</v>
      </c>
      <c r="D40" s="286">
        <f>E7</f>
        <v>139394092</v>
      </c>
      <c r="F40" s="287"/>
      <c r="G40" s="288" t="s">
        <v>154</v>
      </c>
      <c r="H40" s="289">
        <f>CHIINV(0.05,J41)</f>
        <v>3.8414588206941236</v>
      </c>
      <c r="M40" s="68"/>
      <c r="N40" s="290"/>
      <c r="O40" s="290"/>
      <c r="P40" s="290"/>
      <c r="Q40" s="68"/>
      <c r="T40" s="61"/>
      <c r="U40" s="61"/>
    </row>
    <row r="41" spans="1:21" ht="12.75" hidden="1" customHeight="1" x14ac:dyDescent="0.2">
      <c r="A41" s="291" t="s">
        <v>155</v>
      </c>
      <c r="B41" s="286">
        <f>E8*C9/E9</f>
        <v>108.2625867662853</v>
      </c>
      <c r="C41" s="286">
        <f>E8*D9/E9</f>
        <v>233113391.73741323</v>
      </c>
      <c r="D41" s="286">
        <f>E8</f>
        <v>233113500</v>
      </c>
      <c r="E41" s="73"/>
      <c r="F41" s="292"/>
      <c r="G41" s="292"/>
      <c r="H41" s="238"/>
      <c r="I41" s="293" t="s">
        <v>156</v>
      </c>
      <c r="J41" s="294">
        <f>(COUNT(B40:C40)-1)*(COUNT(B40:B41)-1)</f>
        <v>1</v>
      </c>
      <c r="N41" s="290"/>
      <c r="O41" s="290"/>
      <c r="P41" s="290"/>
      <c r="Q41" s="68"/>
      <c r="T41" s="61"/>
      <c r="U41" s="61"/>
    </row>
    <row r="42" spans="1:21" ht="12.75" hidden="1" customHeight="1" x14ac:dyDescent="0.2">
      <c r="A42" s="148" t="s">
        <v>157</v>
      </c>
      <c r="B42" s="286">
        <f>SUM(B40:B41)</f>
        <v>173</v>
      </c>
      <c r="C42" s="286">
        <f>SUM(C40:C41)</f>
        <v>372507419</v>
      </c>
      <c r="D42" s="295">
        <f>SUM(D40:D41)</f>
        <v>372507592</v>
      </c>
      <c r="E42" s="73"/>
      <c r="F42" s="73"/>
      <c r="G42" s="296" t="s">
        <v>158</v>
      </c>
      <c r="H42" s="87" t="s">
        <v>159</v>
      </c>
      <c r="N42" s="290"/>
      <c r="O42" s="297"/>
      <c r="P42" s="290"/>
      <c r="Q42" s="68"/>
      <c r="T42" s="61"/>
      <c r="U42" s="61"/>
    </row>
    <row r="43" spans="1:21" ht="12.75" hidden="1" customHeight="1" x14ac:dyDescent="0.2">
      <c r="A43" s="148"/>
      <c r="B43" s="298"/>
      <c r="C43" s="298"/>
      <c r="D43" s="299"/>
      <c r="E43" s="73"/>
      <c r="F43" s="73"/>
      <c r="G43" s="296" t="s">
        <v>160</v>
      </c>
      <c r="H43" s="87" t="s">
        <v>161</v>
      </c>
      <c r="N43" s="300"/>
      <c r="O43" s="300"/>
      <c r="P43" s="300"/>
      <c r="Q43" s="68"/>
      <c r="T43" s="61"/>
      <c r="U43" s="61"/>
    </row>
    <row r="44" spans="1:21" ht="26.25" hidden="1" customHeight="1" x14ac:dyDescent="0.2">
      <c r="A44" s="301"/>
      <c r="B44" s="519" t="s">
        <v>162</v>
      </c>
      <c r="C44" s="520"/>
      <c r="F44" s="148"/>
      <c r="G44" s="302"/>
      <c r="H44" s="156"/>
      <c r="N44" s="61"/>
      <c r="O44" s="61"/>
      <c r="T44" s="61"/>
      <c r="U44" s="61"/>
    </row>
    <row r="45" spans="1:21" ht="12.75" hidden="1" customHeight="1" x14ac:dyDescent="0.2">
      <c r="A45" s="301"/>
      <c r="B45" s="303">
        <f>(C7-B40)^2/B40</f>
        <v>2.915107554151668</v>
      </c>
      <c r="C45" s="303">
        <f>(D7-C40)^2/C40</f>
        <v>1.3538350724884627E-6</v>
      </c>
      <c r="E45" s="281"/>
      <c r="F45" s="304"/>
      <c r="I45" s="68"/>
      <c r="J45" s="68"/>
      <c r="K45" s="305"/>
      <c r="N45" s="61"/>
      <c r="O45" s="61"/>
      <c r="T45" s="61"/>
      <c r="U45" s="61"/>
    </row>
    <row r="46" spans="1:21" ht="12.75" hidden="1" customHeight="1" x14ac:dyDescent="0.2">
      <c r="A46" s="301"/>
      <c r="B46" s="303">
        <f>(C8-B41)^2/B41</f>
        <v>1.7431370152020906</v>
      </c>
      <c r="C46" s="303">
        <f>(D8-C41)^2/C41</f>
        <v>8.0954818072942751E-7</v>
      </c>
      <c r="D46" s="80"/>
      <c r="E46" s="306" t="s">
        <v>163</v>
      </c>
      <c r="F46" s="307">
        <f>B48-H40</f>
        <v>0.81678791204288803</v>
      </c>
      <c r="I46" s="68"/>
      <c r="J46" s="68"/>
      <c r="N46" s="61"/>
      <c r="O46" s="61"/>
      <c r="T46" s="61"/>
      <c r="U46" s="61"/>
    </row>
    <row r="47" spans="1:21" ht="12.75" hidden="1" customHeight="1" x14ac:dyDescent="0.2">
      <c r="A47" s="87" t="s">
        <v>164</v>
      </c>
      <c r="C47" s="308"/>
      <c r="F47" s="156" t="s">
        <v>165</v>
      </c>
      <c r="I47" s="68"/>
      <c r="J47" s="68"/>
      <c r="N47" s="61"/>
      <c r="O47" s="61"/>
      <c r="T47" s="61"/>
      <c r="U47" s="61"/>
    </row>
    <row r="48" spans="1:21" ht="13.5" hidden="1" customHeight="1" x14ac:dyDescent="0.2">
      <c r="A48" s="296" t="s">
        <v>166</v>
      </c>
      <c r="B48" s="309">
        <f>SUM(B45:C46)</f>
        <v>4.6582467327370116</v>
      </c>
      <c r="C48" s="87"/>
      <c r="F48" s="156" t="s">
        <v>167</v>
      </c>
      <c r="H48" s="310"/>
      <c r="I48" s="68"/>
      <c r="J48" s="68"/>
      <c r="K48" s="311"/>
      <c r="N48" s="61"/>
      <c r="O48" s="61"/>
      <c r="T48" s="61"/>
      <c r="U48" s="61"/>
    </row>
    <row r="49" spans="1:21" ht="12.75" hidden="1" customHeight="1" x14ac:dyDescent="0.2">
      <c r="A49" s="312" t="s">
        <v>168</v>
      </c>
      <c r="B49" s="313">
        <f>CHIDIST(B48,1)</f>
        <v>3.0904733565261275E-2</v>
      </c>
      <c r="D49" s="87"/>
      <c r="E49" s="87"/>
      <c r="F49" s="87"/>
      <c r="G49" s="314"/>
      <c r="H49" s="87"/>
      <c r="I49" s="68"/>
      <c r="J49" s="68"/>
      <c r="K49" s="87"/>
      <c r="N49" s="61"/>
      <c r="O49" s="61"/>
      <c r="T49" s="61"/>
      <c r="U49" s="61"/>
    </row>
    <row r="50" spans="1:21" s="68" customFormat="1" ht="12.75" hidden="1" customHeight="1" x14ac:dyDescent="0.2">
      <c r="D50" s="315"/>
      <c r="E50" s="315"/>
      <c r="H50" s="316"/>
    </row>
    <row r="51" spans="1:21" ht="12.75" hidden="1" customHeight="1" x14ac:dyDescent="0.2">
      <c r="I51" s="68"/>
      <c r="J51" s="68"/>
      <c r="N51" s="61"/>
      <c r="O51" s="61"/>
      <c r="T51" s="61"/>
      <c r="U51" s="61"/>
    </row>
    <row r="52" spans="1:21" ht="13.5" hidden="1" customHeight="1" thickBot="1" x14ac:dyDescent="0.25">
      <c r="F52" s="230"/>
      <c r="I52" s="68"/>
      <c r="J52" s="68"/>
      <c r="N52" s="61"/>
      <c r="O52" s="61"/>
      <c r="T52" s="61"/>
      <c r="U52" s="61"/>
    </row>
    <row r="53" spans="1:21" ht="13.5" hidden="1" customHeight="1" thickBot="1" x14ac:dyDescent="0.25">
      <c r="A53" s="317" t="s">
        <v>169</v>
      </c>
      <c r="B53" s="318"/>
      <c r="C53" s="318"/>
      <c r="D53" s="319" t="s">
        <v>170</v>
      </c>
      <c r="E53" s="319" t="s">
        <v>171</v>
      </c>
      <c r="F53" s="319" t="s">
        <v>172</v>
      </c>
      <c r="G53" s="320"/>
      <c r="I53" s="68"/>
      <c r="J53" s="68"/>
      <c r="N53" s="61"/>
      <c r="O53" s="61"/>
      <c r="T53" s="61"/>
      <c r="U53" s="61"/>
    </row>
    <row r="54" spans="1:21" ht="12.75" hidden="1" customHeight="1" x14ac:dyDescent="0.2">
      <c r="A54" s="321" t="s">
        <v>173</v>
      </c>
      <c r="B54" s="322">
        <f>ROUND(E7,0)</f>
        <v>139394092</v>
      </c>
      <c r="C54" s="322">
        <f>ROUND(E8,0)</f>
        <v>233113500</v>
      </c>
      <c r="D54" s="323">
        <f>ROUND(F14,2)</f>
        <v>0.7</v>
      </c>
      <c r="E54" s="324">
        <f>ROUND(I26,5)</f>
        <v>0</v>
      </c>
      <c r="F54" s="325">
        <f>ROUND(I27,0)</f>
        <v>6349970</v>
      </c>
      <c r="G54" s="326"/>
      <c r="I54" s="68"/>
      <c r="J54" s="68"/>
      <c r="N54" s="61"/>
      <c r="O54" s="61"/>
      <c r="T54" s="61"/>
      <c r="U54" s="61"/>
    </row>
    <row r="55" spans="1:21" ht="12.75" hidden="1" customHeight="1" x14ac:dyDescent="0.2">
      <c r="A55" s="327" t="s">
        <v>174</v>
      </c>
      <c r="B55" s="322">
        <f>ROUND(C7,0)</f>
        <v>51</v>
      </c>
      <c r="C55" s="322">
        <f>ROUND(C8,0)</f>
        <v>122</v>
      </c>
      <c r="D55" s="323">
        <f>ROUND(G14,2)</f>
        <v>0.5</v>
      </c>
      <c r="E55" s="324">
        <f>ROUND(K26,4)</f>
        <v>0</v>
      </c>
      <c r="F55" s="325">
        <f>ROUND(J27,0)</f>
        <v>69563462</v>
      </c>
      <c r="G55" s="326"/>
      <c r="I55" s="68"/>
      <c r="J55" s="68"/>
      <c r="N55" s="61"/>
      <c r="O55" s="61"/>
      <c r="T55" s="61"/>
      <c r="U55" s="61"/>
    </row>
    <row r="56" spans="1:21" s="73" customFormat="1" ht="12.75" hidden="1" customHeight="1" x14ac:dyDescent="0.2">
      <c r="A56" s="327" t="s">
        <v>175</v>
      </c>
      <c r="B56" s="324">
        <f>ROUND(C21,7)</f>
        <v>3.9999999999999998E-7</v>
      </c>
      <c r="C56" s="324">
        <f>ROUND(C22,6)</f>
        <v>9.9999999999999995E-7</v>
      </c>
      <c r="D56" s="323">
        <f>ROUND(H14,2)</f>
        <v>0.97</v>
      </c>
      <c r="E56" s="324">
        <f>ROUND(J26,4)</f>
        <v>0</v>
      </c>
      <c r="F56" s="325">
        <f>ROUND(K27,0)</f>
        <v>3430330</v>
      </c>
      <c r="G56" s="328">
        <f>ROUND(M32,4)</f>
        <v>0.5786</v>
      </c>
      <c r="I56" s="329"/>
      <c r="J56" s="68"/>
    </row>
    <row r="57" spans="1:21" ht="12.75" hidden="1" customHeight="1" x14ac:dyDescent="0.2">
      <c r="A57" s="327" t="s">
        <v>176</v>
      </c>
      <c r="B57" s="330" t="s">
        <v>177</v>
      </c>
      <c r="C57" s="330" t="s">
        <v>178</v>
      </c>
      <c r="D57" s="330" t="s">
        <v>90</v>
      </c>
      <c r="E57" s="330" t="s">
        <v>179</v>
      </c>
      <c r="F57" s="331" t="s">
        <v>180</v>
      </c>
      <c r="G57" s="332" t="s">
        <v>181</v>
      </c>
      <c r="I57" s="329"/>
      <c r="J57" s="68"/>
    </row>
    <row r="58" spans="1:21" ht="12.75" hidden="1" customHeight="1" x14ac:dyDescent="0.2">
      <c r="A58" s="333" t="s">
        <v>182</v>
      </c>
      <c r="B58" s="334" t="str">
        <f>CONCATENATE(B55,A59,B54," ",A54,B56*100,A57,A56)</f>
        <v>51/139394092 (0,00004%)</v>
      </c>
      <c r="C58" s="334" t="str">
        <f>CONCATENATE(C55,A59,C54," ",A54,C56*100,A57,A56)</f>
        <v>122/233113500 (0,0001%)</v>
      </c>
      <c r="D58" s="334" t="str">
        <f>CONCATENATE(D54," ",A54,D55,A55,D56,A56)</f>
        <v>0,7 (0,5-0,97)</v>
      </c>
      <c r="E58" s="334" t="str">
        <f>CONCATENATE(E54*100,A57," ",A54,E55*100,A57," ",A58," ",E56*100,A57,A56)</f>
        <v>0% (0% a 0%)</v>
      </c>
      <c r="F58" s="334" t="str">
        <f>CONCATENATE(F54," ",A54,F55," ",A58," ",F56,A56)</f>
        <v>6349970 (69563462 a 3430330)</v>
      </c>
      <c r="G58" s="332" t="str">
        <f>CONCATENATE(G56*100,A57)</f>
        <v>57,86%</v>
      </c>
      <c r="I58" s="68"/>
      <c r="J58" s="68"/>
      <c r="N58" s="61"/>
      <c r="O58" s="61"/>
      <c r="T58" s="61"/>
      <c r="U58" s="61"/>
    </row>
    <row r="59" spans="1:21" ht="13.5" hidden="1" customHeight="1" thickBot="1" x14ac:dyDescent="0.25">
      <c r="A59" s="335" t="s">
        <v>183</v>
      </c>
      <c r="B59" s="336"/>
      <c r="C59" s="336"/>
      <c r="D59" s="336"/>
      <c r="E59" s="336"/>
      <c r="F59" s="336"/>
      <c r="G59" s="337"/>
      <c r="I59" s="68"/>
      <c r="J59" s="68"/>
      <c r="N59" s="61"/>
      <c r="O59" s="61"/>
      <c r="T59" s="61"/>
      <c r="U59" s="61"/>
    </row>
    <row r="60" spans="1:21" x14ac:dyDescent="0.2">
      <c r="K60" s="68"/>
      <c r="N60" s="61"/>
      <c r="O60" s="61"/>
      <c r="T60" s="61"/>
      <c r="U60" s="61"/>
    </row>
    <row r="61" spans="1:21" ht="27" customHeight="1" x14ac:dyDescent="0.2">
      <c r="B61" s="338" t="s">
        <v>177</v>
      </c>
      <c r="C61" s="338" t="s">
        <v>178</v>
      </c>
      <c r="D61" s="339" t="s">
        <v>184</v>
      </c>
      <c r="E61" s="339" t="s">
        <v>185</v>
      </c>
      <c r="F61" s="339" t="s">
        <v>186</v>
      </c>
      <c r="G61" s="339" t="s">
        <v>187</v>
      </c>
      <c r="H61" s="340"/>
      <c r="I61" s="339" t="s">
        <v>188</v>
      </c>
      <c r="K61" s="341"/>
      <c r="N61" s="61"/>
      <c r="O61" s="61"/>
      <c r="T61" s="61"/>
      <c r="U61" s="61"/>
    </row>
    <row r="62" spans="1:21" ht="21" customHeight="1" x14ac:dyDescent="0.2">
      <c r="B62" s="342" t="str">
        <f t="shared" ref="B62:G62" si="0">B58</f>
        <v>51/139394092 (0,00004%)</v>
      </c>
      <c r="C62" s="342" t="str">
        <f t="shared" si="0"/>
        <v>122/233113500 (0,0001%)</v>
      </c>
      <c r="D62" s="342" t="str">
        <f t="shared" si="0"/>
        <v>0,7 (0,5-0,97)</v>
      </c>
      <c r="E62" s="342" t="str">
        <f t="shared" si="0"/>
        <v>0% (0% a 0%)</v>
      </c>
      <c r="F62" s="342" t="str">
        <f t="shared" si="0"/>
        <v>6349970 (69563462 a 3430330)</v>
      </c>
      <c r="G62" s="342" t="str">
        <f t="shared" si="0"/>
        <v>57,86%</v>
      </c>
      <c r="H62" s="343"/>
      <c r="I62" s="344">
        <f>B49</f>
        <v>3.0904733565261275E-2</v>
      </c>
      <c r="K62" s="345"/>
      <c r="N62" s="61"/>
      <c r="O62" s="61"/>
      <c r="T62" s="61"/>
      <c r="U62" s="61"/>
    </row>
    <row r="64" spans="1:21" x14ac:dyDescent="0.2">
      <c r="A64" s="105" t="s">
        <v>189</v>
      </c>
      <c r="B64" s="349">
        <f>SUM(R108:T108)</f>
        <v>51</v>
      </c>
      <c r="C64" s="351">
        <f>SUM(R116:T116)</f>
        <v>139394092</v>
      </c>
      <c r="E64" s="105" t="s">
        <v>214</v>
      </c>
      <c r="F64" s="349">
        <f>R104</f>
        <v>4</v>
      </c>
      <c r="G64" s="351">
        <f>R112</f>
        <v>1805601</v>
      </c>
    </row>
    <row r="65" spans="1:22" x14ac:dyDescent="0.2">
      <c r="A65" s="105" t="s">
        <v>232</v>
      </c>
      <c r="B65" s="350">
        <f>SUM(M108:Q108)</f>
        <v>122</v>
      </c>
      <c r="C65" s="352">
        <f>SUM(M116:Q116)</f>
        <v>233113500</v>
      </c>
      <c r="E65" s="105" t="s">
        <v>232</v>
      </c>
      <c r="F65" s="474">
        <f>SUM(M104:Q104)</f>
        <v>26</v>
      </c>
      <c r="G65" s="352">
        <f>SUM(M112:Q112)</f>
        <v>9796673</v>
      </c>
      <c r="Q65" s="284" t="s">
        <v>230</v>
      </c>
      <c r="R65" s="284" t="s">
        <v>231</v>
      </c>
    </row>
    <row r="66" spans="1:22" x14ac:dyDescent="0.2">
      <c r="Q66" s="468">
        <v>41852</v>
      </c>
      <c r="R66" s="468">
        <v>42278</v>
      </c>
    </row>
    <row r="68" spans="1:22" s="366" customFormat="1" ht="19.5" customHeight="1" x14ac:dyDescent="0.2">
      <c r="A68" s="465" t="s">
        <v>71</v>
      </c>
      <c r="B68" s="56">
        <v>1999</v>
      </c>
      <c r="C68" s="56">
        <v>2000</v>
      </c>
      <c r="D68" s="56">
        <v>2001</v>
      </c>
      <c r="E68" s="56">
        <v>2002</v>
      </c>
      <c r="F68" s="56">
        <v>2003</v>
      </c>
      <c r="G68" s="56">
        <v>2004</v>
      </c>
      <c r="H68" s="56">
        <v>2005</v>
      </c>
      <c r="I68" s="56">
        <v>2006</v>
      </c>
      <c r="J68" s="56">
        <v>2007</v>
      </c>
      <c r="K68" s="56">
        <v>2008</v>
      </c>
      <c r="L68" s="56">
        <v>2009</v>
      </c>
      <c r="M68" s="457">
        <v>2010</v>
      </c>
      <c r="N68" s="457">
        <v>2011</v>
      </c>
      <c r="O68" s="457">
        <v>2012</v>
      </c>
      <c r="P68" s="457">
        <v>2013</v>
      </c>
      <c r="Q68" s="471">
        <v>2014</v>
      </c>
      <c r="R68" s="458">
        <v>2015</v>
      </c>
      <c r="S68" s="456">
        <v>2016</v>
      </c>
      <c r="T68" s="456">
        <v>2017</v>
      </c>
      <c r="U68" s="365"/>
      <c r="V68" s="365"/>
    </row>
    <row r="69" spans="1:22" s="366" customFormat="1" x14ac:dyDescent="0.2">
      <c r="A69" s="353" t="s">
        <v>45</v>
      </c>
      <c r="B69" s="460">
        <v>93</v>
      </c>
      <c r="C69" s="460">
        <v>85</v>
      </c>
      <c r="D69" s="460">
        <v>75</v>
      </c>
      <c r="E69" s="460">
        <v>96</v>
      </c>
      <c r="F69" s="460">
        <v>99</v>
      </c>
      <c r="G69" s="460">
        <v>117</v>
      </c>
      <c r="H69" s="460">
        <v>107</v>
      </c>
      <c r="I69" s="460">
        <v>106</v>
      </c>
      <c r="J69" s="460">
        <v>108</v>
      </c>
      <c r="K69" s="460">
        <v>115</v>
      </c>
      <c r="L69" s="460">
        <v>96</v>
      </c>
      <c r="M69" s="460">
        <v>63</v>
      </c>
      <c r="N69" s="460">
        <v>68</v>
      </c>
      <c r="O69" s="460">
        <v>52</v>
      </c>
      <c r="P69" s="460">
        <v>47</v>
      </c>
      <c r="Q69" s="462">
        <v>44</v>
      </c>
      <c r="R69" s="460">
        <v>37</v>
      </c>
      <c r="S69" s="460">
        <v>29</v>
      </c>
      <c r="T69" s="460">
        <v>25</v>
      </c>
      <c r="U69" s="365"/>
      <c r="V69" s="365"/>
    </row>
    <row r="70" spans="1:22" s="366" customFormat="1" x14ac:dyDescent="0.2">
      <c r="A70" s="353" t="s">
        <v>46</v>
      </c>
      <c r="B70" s="460">
        <v>164</v>
      </c>
      <c r="C70" s="460">
        <v>155</v>
      </c>
      <c r="D70" s="460">
        <v>128</v>
      </c>
      <c r="E70" s="460">
        <v>119</v>
      </c>
      <c r="F70" s="460">
        <v>124</v>
      </c>
      <c r="G70" s="460">
        <v>130</v>
      </c>
      <c r="H70" s="460">
        <v>152</v>
      </c>
      <c r="I70" s="460">
        <v>140</v>
      </c>
      <c r="J70" s="460">
        <v>150</v>
      </c>
      <c r="K70" s="460">
        <v>118</v>
      </c>
      <c r="L70" s="460">
        <v>123</v>
      </c>
      <c r="M70" s="460">
        <v>89</v>
      </c>
      <c r="N70" s="460">
        <v>88</v>
      </c>
      <c r="O70" s="460">
        <v>56</v>
      </c>
      <c r="P70" s="460">
        <v>54</v>
      </c>
      <c r="Q70" s="462">
        <v>31</v>
      </c>
      <c r="R70" s="460">
        <v>43</v>
      </c>
      <c r="S70" s="460">
        <v>41</v>
      </c>
      <c r="T70" s="460">
        <v>34</v>
      </c>
      <c r="U70" s="365"/>
      <c r="V70" s="365"/>
    </row>
    <row r="71" spans="1:22" s="366" customFormat="1" x14ac:dyDescent="0.2">
      <c r="A71" s="353" t="s">
        <v>47</v>
      </c>
      <c r="B71" s="460">
        <v>77</v>
      </c>
      <c r="C71" s="460">
        <v>85</v>
      </c>
      <c r="D71" s="460">
        <v>60</v>
      </c>
      <c r="E71" s="460">
        <v>56</v>
      </c>
      <c r="F71" s="460">
        <v>65</v>
      </c>
      <c r="G71" s="460">
        <v>48</v>
      </c>
      <c r="H71" s="460">
        <v>38</v>
      </c>
      <c r="I71" s="460">
        <v>46</v>
      </c>
      <c r="J71" s="460">
        <v>47</v>
      </c>
      <c r="K71" s="460">
        <v>41</v>
      </c>
      <c r="L71" s="460">
        <v>42</v>
      </c>
      <c r="M71" s="460">
        <v>27</v>
      </c>
      <c r="N71" s="460">
        <v>39</v>
      </c>
      <c r="O71" s="460">
        <v>16</v>
      </c>
      <c r="P71" s="460">
        <v>17</v>
      </c>
      <c r="Q71" s="462">
        <v>12</v>
      </c>
      <c r="R71" s="460">
        <v>13</v>
      </c>
      <c r="S71" s="460">
        <v>14</v>
      </c>
      <c r="T71" s="460">
        <v>3</v>
      </c>
      <c r="U71" s="365"/>
      <c r="V71" s="365"/>
    </row>
    <row r="72" spans="1:22" s="366" customFormat="1" x14ac:dyDescent="0.2">
      <c r="A72" s="353" t="s">
        <v>10</v>
      </c>
      <c r="B72" s="460">
        <v>35</v>
      </c>
      <c r="C72" s="460">
        <v>48</v>
      </c>
      <c r="D72" s="460">
        <v>24</v>
      </c>
      <c r="E72" s="460">
        <v>35</v>
      </c>
      <c r="F72" s="460">
        <v>47</v>
      </c>
      <c r="G72" s="460">
        <v>19</v>
      </c>
      <c r="H72" s="460">
        <v>21</v>
      </c>
      <c r="I72" s="460">
        <v>17</v>
      </c>
      <c r="J72" s="460">
        <v>22</v>
      </c>
      <c r="K72" s="460">
        <v>17</v>
      </c>
      <c r="L72" s="460">
        <v>25</v>
      </c>
      <c r="M72" s="460">
        <v>12</v>
      </c>
      <c r="N72" s="460">
        <v>11</v>
      </c>
      <c r="O72" s="460">
        <v>12</v>
      </c>
      <c r="P72" s="460">
        <v>6</v>
      </c>
      <c r="Q72" s="462">
        <v>4</v>
      </c>
      <c r="R72" s="460">
        <v>11</v>
      </c>
      <c r="S72" s="460">
        <v>7</v>
      </c>
      <c r="T72" s="460">
        <v>7</v>
      </c>
      <c r="U72" s="365"/>
      <c r="V72" s="365"/>
    </row>
    <row r="73" spans="1:22" s="366" customFormat="1" x14ac:dyDescent="0.2">
      <c r="A73" s="353" t="s">
        <v>70</v>
      </c>
      <c r="B73" s="460">
        <v>186</v>
      </c>
      <c r="C73" s="460">
        <v>177</v>
      </c>
      <c r="D73" s="460">
        <v>166</v>
      </c>
      <c r="E73" s="460">
        <v>215</v>
      </c>
      <c r="F73" s="460">
        <v>200</v>
      </c>
      <c r="G73" s="460">
        <v>175</v>
      </c>
      <c r="H73" s="460">
        <v>182</v>
      </c>
      <c r="I73" s="460">
        <v>178</v>
      </c>
      <c r="J73" s="460">
        <v>196</v>
      </c>
      <c r="K73" s="460">
        <v>158</v>
      </c>
      <c r="L73" s="460">
        <v>140</v>
      </c>
      <c r="M73" s="460">
        <v>107</v>
      </c>
      <c r="N73" s="460">
        <v>111</v>
      </c>
      <c r="O73" s="460">
        <v>78</v>
      </c>
      <c r="P73" s="460">
        <v>71</v>
      </c>
      <c r="Q73" s="462">
        <v>52</v>
      </c>
      <c r="R73" s="460">
        <v>77</v>
      </c>
      <c r="S73" s="460">
        <v>53</v>
      </c>
      <c r="T73" s="460">
        <v>74</v>
      </c>
      <c r="U73" s="365"/>
      <c r="V73" s="365"/>
    </row>
    <row r="74" spans="1:22" s="366" customFormat="1" x14ac:dyDescent="0.2">
      <c r="A74" s="354" t="s">
        <v>23</v>
      </c>
      <c r="B74" s="463">
        <v>555</v>
      </c>
      <c r="C74" s="463">
        <v>550</v>
      </c>
      <c r="D74" s="463">
        <v>453</v>
      </c>
      <c r="E74" s="463">
        <v>521</v>
      </c>
      <c r="F74" s="463">
        <v>535</v>
      </c>
      <c r="G74" s="463">
        <v>489</v>
      </c>
      <c r="H74" s="463">
        <v>500</v>
      </c>
      <c r="I74" s="463">
        <v>487</v>
      </c>
      <c r="J74" s="463">
        <v>523</v>
      </c>
      <c r="K74" s="463">
        <v>449</v>
      </c>
      <c r="L74" s="463">
        <v>426</v>
      </c>
      <c r="M74" s="463">
        <v>298</v>
      </c>
      <c r="N74" s="463">
        <v>317</v>
      </c>
      <c r="O74" s="463">
        <v>214</v>
      </c>
      <c r="P74" s="463">
        <v>195</v>
      </c>
      <c r="Q74" s="464">
        <v>143</v>
      </c>
      <c r="R74" s="463">
        <v>181</v>
      </c>
      <c r="S74" s="463">
        <v>144</v>
      </c>
      <c r="T74" s="463">
        <v>143</v>
      </c>
      <c r="U74" s="365"/>
      <c r="V74" s="365"/>
    </row>
    <row r="75" spans="1:22" s="366" customFormat="1" x14ac:dyDescent="0.2">
      <c r="A75" s="355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8"/>
      <c r="R75" s="367"/>
      <c r="S75" s="367"/>
      <c r="T75" s="367"/>
      <c r="U75" s="365"/>
      <c r="V75" s="365"/>
    </row>
    <row r="76" spans="1:22" s="366" customFormat="1" ht="17.25" customHeight="1" x14ac:dyDescent="0.2">
      <c r="A76" s="355" t="s">
        <v>69</v>
      </c>
      <c r="B76" s="56">
        <v>1999</v>
      </c>
      <c r="C76" s="56">
        <v>2000</v>
      </c>
      <c r="D76" s="56">
        <v>2001</v>
      </c>
      <c r="E76" s="56">
        <v>2002</v>
      </c>
      <c r="F76" s="56">
        <v>2003</v>
      </c>
      <c r="G76" s="56">
        <v>2004</v>
      </c>
      <c r="H76" s="56">
        <v>2005</v>
      </c>
      <c r="I76" s="56">
        <v>2006</v>
      </c>
      <c r="J76" s="56">
        <v>2007</v>
      </c>
      <c r="K76" s="56">
        <v>2008</v>
      </c>
      <c r="L76" s="56">
        <v>2009</v>
      </c>
      <c r="M76" s="457">
        <v>2010</v>
      </c>
      <c r="N76" s="457">
        <v>2011</v>
      </c>
      <c r="O76" s="457">
        <v>2012</v>
      </c>
      <c r="P76" s="457">
        <v>2013</v>
      </c>
      <c r="Q76" s="471">
        <v>2014</v>
      </c>
      <c r="R76" s="458">
        <v>2015</v>
      </c>
      <c r="S76" s="456">
        <v>2016</v>
      </c>
      <c r="T76" s="456">
        <v>2017</v>
      </c>
      <c r="U76" s="365"/>
      <c r="V76" s="365"/>
    </row>
    <row r="77" spans="1:22" s="366" customFormat="1" x14ac:dyDescent="0.2">
      <c r="A77" s="356" t="s">
        <v>45</v>
      </c>
      <c r="B77" s="369">
        <v>368312</v>
      </c>
      <c r="C77" s="369">
        <v>384770</v>
      </c>
      <c r="D77" s="369">
        <v>399013</v>
      </c>
      <c r="E77" s="369">
        <v>409528</v>
      </c>
      <c r="F77" s="369">
        <v>429164</v>
      </c>
      <c r="G77" s="369">
        <v>442766</v>
      </c>
      <c r="H77" s="369">
        <v>456379</v>
      </c>
      <c r="I77" s="369">
        <v>472007</v>
      </c>
      <c r="J77" s="369">
        <v>482498</v>
      </c>
      <c r="K77" s="369">
        <v>503134</v>
      </c>
      <c r="L77" s="369">
        <v>503462</v>
      </c>
      <c r="M77" s="369">
        <v>479828</v>
      </c>
      <c r="N77" s="369">
        <v>474723</v>
      </c>
      <c r="O77" s="369">
        <v>461971</v>
      </c>
      <c r="P77" s="369">
        <v>433416</v>
      </c>
      <c r="Q77" s="370">
        <v>420421</v>
      </c>
      <c r="R77" s="369">
        <v>418022</v>
      </c>
      <c r="S77" s="369">
        <v>410065</v>
      </c>
      <c r="T77" s="369">
        <v>395975</v>
      </c>
      <c r="U77" s="365"/>
      <c r="V77" s="365"/>
    </row>
    <row r="78" spans="1:22" s="366" customFormat="1" x14ac:dyDescent="0.2">
      <c r="A78" s="356" t="s">
        <v>46</v>
      </c>
      <c r="B78" s="369">
        <v>1465101</v>
      </c>
      <c r="C78" s="369">
        <v>1473375</v>
      </c>
      <c r="D78" s="369">
        <v>1501018</v>
      </c>
      <c r="E78" s="369">
        <v>1564622</v>
      </c>
      <c r="F78" s="369">
        <v>1635141</v>
      </c>
      <c r="G78" s="369">
        <v>1696743</v>
      </c>
      <c r="H78" s="369">
        <v>1757023</v>
      </c>
      <c r="I78" s="369">
        <v>1815244</v>
      </c>
      <c r="J78" s="369">
        <v>1880027</v>
      </c>
      <c r="K78" s="369">
        <v>1935748</v>
      </c>
      <c r="L78" s="369">
        <v>1980245</v>
      </c>
      <c r="M78" s="369">
        <v>2008793</v>
      </c>
      <c r="N78" s="369">
        <v>2008179</v>
      </c>
      <c r="O78" s="369">
        <v>1985572</v>
      </c>
      <c r="P78" s="369">
        <v>1932195</v>
      </c>
      <c r="Q78" s="370">
        <v>1861934</v>
      </c>
      <c r="R78" s="369">
        <v>1805601</v>
      </c>
      <c r="S78" s="369">
        <v>1760520</v>
      </c>
      <c r="T78" s="369">
        <v>1725458</v>
      </c>
      <c r="U78" s="365"/>
      <c r="V78" s="365"/>
    </row>
    <row r="79" spans="1:22" s="366" customFormat="1" x14ac:dyDescent="0.2">
      <c r="A79" s="356" t="s">
        <v>47</v>
      </c>
      <c r="B79" s="369">
        <v>1989936</v>
      </c>
      <c r="C79" s="369">
        <v>1953984</v>
      </c>
      <c r="D79" s="369">
        <v>1919207</v>
      </c>
      <c r="E79" s="369">
        <v>1912858</v>
      </c>
      <c r="F79" s="369">
        <v>1929243</v>
      </c>
      <c r="G79" s="369">
        <v>1957878</v>
      </c>
      <c r="H79" s="369">
        <v>2007941</v>
      </c>
      <c r="I79" s="369">
        <v>2074424</v>
      </c>
      <c r="J79" s="369">
        <v>2147007</v>
      </c>
      <c r="K79" s="369">
        <v>2219848</v>
      </c>
      <c r="L79" s="369">
        <v>2281638</v>
      </c>
      <c r="M79" s="369">
        <v>2327163</v>
      </c>
      <c r="N79" s="369">
        <v>2372351</v>
      </c>
      <c r="O79" s="369">
        <v>2419645</v>
      </c>
      <c r="P79" s="369">
        <v>2458823</v>
      </c>
      <c r="Q79" s="370">
        <v>2480574</v>
      </c>
      <c r="R79" s="369">
        <v>2479581</v>
      </c>
      <c r="S79" s="369">
        <v>2465837</v>
      </c>
      <c r="T79" s="369">
        <v>2438468</v>
      </c>
      <c r="U79" s="365"/>
      <c r="V79" s="365"/>
    </row>
    <row r="80" spans="1:22" s="366" customFormat="1" x14ac:dyDescent="0.2">
      <c r="A80" s="356" t="s">
        <v>10</v>
      </c>
      <c r="B80" s="369">
        <v>2204368</v>
      </c>
      <c r="C80" s="369">
        <v>2152902</v>
      </c>
      <c r="D80" s="369">
        <v>2114107</v>
      </c>
      <c r="E80" s="369">
        <v>2108403</v>
      </c>
      <c r="F80" s="369">
        <v>2116781</v>
      </c>
      <c r="G80" s="369">
        <v>2105809</v>
      </c>
      <c r="H80" s="369">
        <v>2090754</v>
      </c>
      <c r="I80" s="369">
        <v>2083098</v>
      </c>
      <c r="J80" s="369">
        <v>2086603</v>
      </c>
      <c r="K80" s="369">
        <v>2099082</v>
      </c>
      <c r="L80" s="369">
        <v>2118187</v>
      </c>
      <c r="M80" s="369">
        <v>2148479</v>
      </c>
      <c r="N80" s="369">
        <v>2184750</v>
      </c>
      <c r="O80" s="369">
        <v>2214818</v>
      </c>
      <c r="P80" s="369">
        <v>2246157</v>
      </c>
      <c r="Q80" s="370">
        <v>2286834</v>
      </c>
      <c r="R80" s="369">
        <v>2325139</v>
      </c>
      <c r="S80" s="369">
        <v>2368767</v>
      </c>
      <c r="T80" s="369">
        <v>2419816</v>
      </c>
      <c r="U80" s="365"/>
      <c r="V80" s="365"/>
    </row>
    <row r="81" spans="1:22" s="366" customFormat="1" x14ac:dyDescent="0.2">
      <c r="A81" s="356" t="s">
        <v>70</v>
      </c>
      <c r="B81" s="369">
        <v>34341971</v>
      </c>
      <c r="C81" s="369">
        <v>34589383</v>
      </c>
      <c r="D81" s="369">
        <v>34832704</v>
      </c>
      <c r="E81" s="369">
        <v>35428102</v>
      </c>
      <c r="F81" s="369">
        <v>36085896</v>
      </c>
      <c r="G81" s="369">
        <v>36655973</v>
      </c>
      <c r="H81" s="369">
        <v>37350532</v>
      </c>
      <c r="I81" s="369">
        <v>37915746</v>
      </c>
      <c r="J81" s="369">
        <v>38639875</v>
      </c>
      <c r="K81" s="369">
        <v>39225368</v>
      </c>
      <c r="L81" s="369">
        <v>39484016</v>
      </c>
      <c r="M81" s="369">
        <v>39598216</v>
      </c>
      <c r="N81" s="369">
        <v>39696250</v>
      </c>
      <c r="O81" s="369">
        <v>39684403</v>
      </c>
      <c r="P81" s="369">
        <v>39522640</v>
      </c>
      <c r="Q81" s="370">
        <v>39405365</v>
      </c>
      <c r="R81" s="369">
        <v>39381823</v>
      </c>
      <c r="S81" s="369">
        <v>39444693</v>
      </c>
      <c r="T81" s="369">
        <v>39554327</v>
      </c>
      <c r="U81" s="365"/>
      <c r="V81" s="365"/>
    </row>
    <row r="82" spans="1:22" s="374" customFormat="1" x14ac:dyDescent="0.2">
      <c r="A82" s="355" t="s">
        <v>23</v>
      </c>
      <c r="B82" s="371">
        <v>40369688</v>
      </c>
      <c r="C82" s="371">
        <v>40554414</v>
      </c>
      <c r="D82" s="371">
        <v>40766049</v>
      </c>
      <c r="E82" s="371">
        <v>41423513</v>
      </c>
      <c r="F82" s="371">
        <v>42196225</v>
      </c>
      <c r="G82" s="371">
        <v>42859169</v>
      </c>
      <c r="H82" s="371">
        <v>43662629</v>
      </c>
      <c r="I82" s="371">
        <v>44360519</v>
      </c>
      <c r="J82" s="371">
        <v>45236010</v>
      </c>
      <c r="K82" s="371">
        <v>45983180</v>
      </c>
      <c r="L82" s="371">
        <v>46367548</v>
      </c>
      <c r="M82" s="371">
        <v>46562479</v>
      </c>
      <c r="N82" s="371">
        <v>46736253</v>
      </c>
      <c r="O82" s="371">
        <v>46766409</v>
      </c>
      <c r="P82" s="371">
        <v>46593231</v>
      </c>
      <c r="Q82" s="372">
        <v>46455128</v>
      </c>
      <c r="R82" s="371">
        <v>46410166</v>
      </c>
      <c r="S82" s="371">
        <v>46449882</v>
      </c>
      <c r="T82" s="371">
        <v>46534044</v>
      </c>
      <c r="U82" s="373"/>
      <c r="V82" s="373"/>
    </row>
    <row r="83" spans="1:22" ht="13.5" thickBot="1" x14ac:dyDescent="0.25">
      <c r="T83" s="61"/>
    </row>
    <row r="84" spans="1:22" ht="25.5" x14ac:dyDescent="0.2">
      <c r="N84" s="477"/>
      <c r="O84" s="478"/>
      <c r="P84" s="478"/>
      <c r="Q84" s="478"/>
      <c r="R84" s="479" t="s">
        <v>284</v>
      </c>
      <c r="T84" s="61"/>
    </row>
    <row r="85" spans="1:22" ht="30" customHeight="1" x14ac:dyDescent="0.2">
      <c r="N85" s="521" t="s">
        <v>282</v>
      </c>
      <c r="O85" s="522"/>
      <c r="P85" s="522"/>
      <c r="Q85" s="522"/>
      <c r="R85" s="480">
        <v>6.9999999999999994E-5</v>
      </c>
      <c r="T85" s="476">
        <f>R85*100000</f>
        <v>6.9999999999999991</v>
      </c>
    </row>
    <row r="86" spans="1:22" ht="24" customHeight="1" x14ac:dyDescent="0.2">
      <c r="B86" s="376"/>
      <c r="C86" s="376"/>
      <c r="N86" s="511" t="s">
        <v>283</v>
      </c>
      <c r="O86" s="512"/>
      <c r="P86" s="512"/>
      <c r="Q86" s="512"/>
      <c r="R86" s="480">
        <f>R69/R77</f>
        <v>8.8512087880542167E-5</v>
      </c>
      <c r="S86" s="476"/>
      <c r="T86" s="476">
        <f>R86*100000</f>
        <v>8.8512087880542172</v>
      </c>
    </row>
    <row r="87" spans="1:22" ht="19.5" customHeight="1" thickBot="1" x14ac:dyDescent="0.25">
      <c r="A87" s="461" t="s">
        <v>198</v>
      </c>
      <c r="B87" s="459" t="s">
        <v>189</v>
      </c>
      <c r="C87" s="459" t="s">
        <v>232</v>
      </c>
      <c r="D87" s="339" t="s">
        <v>184</v>
      </c>
      <c r="E87" s="339" t="s">
        <v>185</v>
      </c>
      <c r="F87" s="339" t="s">
        <v>186</v>
      </c>
      <c r="G87" s="339" t="s">
        <v>187</v>
      </c>
      <c r="I87" s="339" t="s">
        <v>197</v>
      </c>
      <c r="N87" s="513" t="s">
        <v>281</v>
      </c>
      <c r="O87" s="514"/>
      <c r="P87" s="514"/>
      <c r="Q87" s="514"/>
      <c r="R87" s="481">
        <f>R86-R85</f>
        <v>1.8512087880542173E-5</v>
      </c>
      <c r="S87" s="467"/>
      <c r="T87" s="476">
        <f>R87*100000</f>
        <v>1.8512087880542174</v>
      </c>
    </row>
    <row r="88" spans="1:22" x14ac:dyDescent="0.2">
      <c r="A88" s="353" t="s">
        <v>45</v>
      </c>
      <c r="B88" s="377" t="s">
        <v>215</v>
      </c>
      <c r="C88" s="377" t="s">
        <v>234</v>
      </c>
      <c r="D88" s="377" t="s">
        <v>235</v>
      </c>
      <c r="E88" s="377" t="s">
        <v>236</v>
      </c>
      <c r="F88" s="472" t="s">
        <v>237</v>
      </c>
      <c r="G88" s="378">
        <v>0.98140000000000005</v>
      </c>
      <c r="I88" s="375">
        <v>5.2548282795718414E-5</v>
      </c>
    </row>
    <row r="89" spans="1:22" x14ac:dyDescent="0.2">
      <c r="A89" s="353" t="s">
        <v>46</v>
      </c>
      <c r="B89" s="377" t="s">
        <v>216</v>
      </c>
      <c r="C89" s="377" t="s">
        <v>238</v>
      </c>
      <c r="D89" s="377" t="s">
        <v>239</v>
      </c>
      <c r="E89" s="377" t="s">
        <v>191</v>
      </c>
      <c r="F89" s="472" t="s">
        <v>240</v>
      </c>
      <c r="G89" s="378">
        <v>0.93869999999999998</v>
      </c>
      <c r="I89" s="375">
        <v>4.5912537732247617E-4</v>
      </c>
    </row>
    <row r="90" spans="1:22" x14ac:dyDescent="0.2">
      <c r="A90" s="356" t="s">
        <v>47</v>
      </c>
      <c r="B90" s="377" t="s">
        <v>217</v>
      </c>
      <c r="C90" s="377" t="s">
        <v>241</v>
      </c>
      <c r="D90" s="377" t="s">
        <v>242</v>
      </c>
      <c r="E90" s="377" t="s">
        <v>191</v>
      </c>
      <c r="F90" s="472" t="s">
        <v>243</v>
      </c>
      <c r="G90" s="378">
        <v>0.98329999999999995</v>
      </c>
      <c r="I90" s="375">
        <v>4.3831991557406076E-5</v>
      </c>
    </row>
    <row r="91" spans="1:22" x14ac:dyDescent="0.2">
      <c r="A91" s="356" t="s">
        <v>10</v>
      </c>
      <c r="B91" s="377" t="s">
        <v>218</v>
      </c>
      <c r="C91" s="377" t="s">
        <v>244</v>
      </c>
      <c r="D91" s="377" t="s">
        <v>245</v>
      </c>
      <c r="E91" s="377" t="s">
        <v>190</v>
      </c>
      <c r="F91" s="377" t="s">
        <v>246</v>
      </c>
      <c r="G91" s="378">
        <v>8.3799999999999999E-2</v>
      </c>
      <c r="I91" s="375">
        <v>0.5618451135942133</v>
      </c>
    </row>
    <row r="92" spans="1:22" x14ac:dyDescent="0.2">
      <c r="A92" s="356" t="s">
        <v>70</v>
      </c>
      <c r="B92" s="377" t="s">
        <v>219</v>
      </c>
      <c r="C92" s="377" t="s">
        <v>247</v>
      </c>
      <c r="D92" s="377" t="s">
        <v>248</v>
      </c>
      <c r="E92" s="377" t="s">
        <v>190</v>
      </c>
      <c r="F92" s="472" t="s">
        <v>249</v>
      </c>
      <c r="G92" s="378">
        <v>0.67569999999999997</v>
      </c>
      <c r="I92" s="375">
        <v>1.571058375637115E-2</v>
      </c>
    </row>
    <row r="93" spans="1:22" ht="15.75" customHeight="1" x14ac:dyDescent="0.2">
      <c r="A93" s="355" t="s">
        <v>23</v>
      </c>
      <c r="B93" s="346" t="s">
        <v>220</v>
      </c>
      <c r="C93" s="346" t="s">
        <v>250</v>
      </c>
      <c r="D93" s="346" t="s">
        <v>251</v>
      </c>
      <c r="E93" s="346" t="s">
        <v>190</v>
      </c>
      <c r="F93" s="472" t="s">
        <v>252</v>
      </c>
      <c r="G93" s="473">
        <v>1</v>
      </c>
      <c r="I93" s="375">
        <v>1.9777060469871023E-13</v>
      </c>
    </row>
    <row r="95" spans="1:22" x14ac:dyDescent="0.2">
      <c r="A95" s="461" t="s">
        <v>198</v>
      </c>
      <c r="B95" s="459" t="s">
        <v>214</v>
      </c>
      <c r="C95" s="459" t="s">
        <v>232</v>
      </c>
      <c r="D95" s="339" t="s">
        <v>184</v>
      </c>
      <c r="E95" s="339" t="s">
        <v>185</v>
      </c>
      <c r="F95" s="339" t="s">
        <v>186</v>
      </c>
      <c r="G95" s="339" t="s">
        <v>187</v>
      </c>
      <c r="I95" s="339" t="s">
        <v>197</v>
      </c>
    </row>
    <row r="96" spans="1:22" x14ac:dyDescent="0.2">
      <c r="A96" s="353" t="s">
        <v>45</v>
      </c>
      <c r="B96" s="377" t="s">
        <v>221</v>
      </c>
      <c r="C96" s="377" t="s">
        <v>234</v>
      </c>
      <c r="D96" s="377" t="s">
        <v>253</v>
      </c>
      <c r="E96" s="377" t="s">
        <v>222</v>
      </c>
      <c r="F96" s="377" t="s">
        <v>254</v>
      </c>
      <c r="G96" s="378" t="s">
        <v>255</v>
      </c>
      <c r="I96" s="375">
        <v>7.5497598181717071E-2</v>
      </c>
    </row>
    <row r="97" spans="1:22" x14ac:dyDescent="0.2">
      <c r="A97" s="353" t="s">
        <v>46</v>
      </c>
      <c r="B97" s="377" t="s">
        <v>223</v>
      </c>
      <c r="C97" s="377" t="s">
        <v>238</v>
      </c>
      <c r="D97" s="377" t="s">
        <v>256</v>
      </c>
      <c r="E97" s="377" t="s">
        <v>191</v>
      </c>
      <c r="F97" s="377" t="s">
        <v>257</v>
      </c>
      <c r="G97" s="378" t="s">
        <v>258</v>
      </c>
      <c r="I97" s="375">
        <v>5.565553757410497E-2</v>
      </c>
    </row>
    <row r="102" spans="1:22" s="366" customFormat="1" x14ac:dyDescent="0.2">
      <c r="A102" s="379" t="s">
        <v>199</v>
      </c>
      <c r="B102" s="56">
        <v>1999</v>
      </c>
      <c r="C102" s="56">
        <v>2000</v>
      </c>
      <c r="D102" s="56">
        <v>2001</v>
      </c>
      <c r="E102" s="56">
        <v>2002</v>
      </c>
      <c r="F102" s="56">
        <v>2003</v>
      </c>
      <c r="G102" s="56">
        <v>2004</v>
      </c>
      <c r="H102" s="56">
        <v>2005</v>
      </c>
      <c r="I102" s="56">
        <v>2006</v>
      </c>
      <c r="J102" s="56">
        <v>2007</v>
      </c>
      <c r="K102" s="56">
        <v>2008</v>
      </c>
      <c r="L102" s="56">
        <v>2009</v>
      </c>
      <c r="M102" s="457">
        <v>2010</v>
      </c>
      <c r="N102" s="457">
        <v>2011</v>
      </c>
      <c r="O102" s="457">
        <v>2012</v>
      </c>
      <c r="P102" s="457">
        <v>2013</v>
      </c>
      <c r="Q102" s="471">
        <v>2014</v>
      </c>
      <c r="R102" s="458">
        <v>2015</v>
      </c>
      <c r="S102" s="456">
        <v>2016</v>
      </c>
      <c r="T102" s="456">
        <v>2017</v>
      </c>
      <c r="U102" s="365"/>
      <c r="V102" s="365"/>
    </row>
    <row r="103" spans="1:22" s="366" customFormat="1" x14ac:dyDescent="0.2">
      <c r="A103" s="353" t="s">
        <v>45</v>
      </c>
      <c r="B103" s="380">
        <v>8</v>
      </c>
      <c r="C103" s="380">
        <v>8</v>
      </c>
      <c r="D103" s="380">
        <v>1</v>
      </c>
      <c r="E103" s="380">
        <v>8</v>
      </c>
      <c r="F103" s="380">
        <v>5</v>
      </c>
      <c r="G103" s="380">
        <v>16</v>
      </c>
      <c r="H103" s="380">
        <v>11</v>
      </c>
      <c r="I103" s="380">
        <v>15</v>
      </c>
      <c r="J103" s="380">
        <v>9</v>
      </c>
      <c r="K103" s="380">
        <v>11</v>
      </c>
      <c r="L103" s="380">
        <v>9</v>
      </c>
      <c r="M103" s="380">
        <v>4</v>
      </c>
      <c r="N103" s="380">
        <v>5</v>
      </c>
      <c r="O103" s="380">
        <v>6</v>
      </c>
      <c r="P103" s="380">
        <v>4</v>
      </c>
      <c r="Q103" s="381">
        <v>5</v>
      </c>
      <c r="R103" s="380">
        <v>3</v>
      </c>
      <c r="S103" s="380">
        <v>3</v>
      </c>
      <c r="T103" s="380">
        <v>0</v>
      </c>
      <c r="U103" s="365"/>
      <c r="V103" s="365"/>
    </row>
    <row r="104" spans="1:22" s="366" customFormat="1" x14ac:dyDescent="0.2">
      <c r="A104" s="353" t="s">
        <v>46</v>
      </c>
      <c r="B104" s="380">
        <v>10</v>
      </c>
      <c r="C104" s="380">
        <v>11</v>
      </c>
      <c r="D104" s="380">
        <v>13</v>
      </c>
      <c r="E104" s="380">
        <v>9</v>
      </c>
      <c r="F104" s="380">
        <v>13</v>
      </c>
      <c r="G104" s="380">
        <v>10</v>
      </c>
      <c r="H104" s="380">
        <v>15</v>
      </c>
      <c r="I104" s="380">
        <v>16</v>
      </c>
      <c r="J104" s="380">
        <v>20</v>
      </c>
      <c r="K104" s="380">
        <v>14</v>
      </c>
      <c r="L104" s="380">
        <v>22</v>
      </c>
      <c r="M104" s="380">
        <v>7</v>
      </c>
      <c r="N104" s="380">
        <v>5</v>
      </c>
      <c r="O104" s="380">
        <v>6</v>
      </c>
      <c r="P104" s="380">
        <v>7</v>
      </c>
      <c r="Q104" s="381">
        <v>1</v>
      </c>
      <c r="R104" s="380">
        <v>4</v>
      </c>
      <c r="S104" s="380">
        <v>3</v>
      </c>
      <c r="T104" s="380">
        <v>3</v>
      </c>
      <c r="U104" s="365"/>
      <c r="V104" s="365"/>
    </row>
    <row r="105" spans="1:22" s="366" customFormat="1" x14ac:dyDescent="0.2">
      <c r="A105" s="353" t="s">
        <v>47</v>
      </c>
      <c r="B105" s="380">
        <v>10</v>
      </c>
      <c r="C105" s="380">
        <v>6</v>
      </c>
      <c r="D105" s="380">
        <v>3</v>
      </c>
      <c r="E105" s="380">
        <v>8</v>
      </c>
      <c r="F105" s="380">
        <v>2</v>
      </c>
      <c r="G105" s="380">
        <v>3</v>
      </c>
      <c r="H105" s="380">
        <v>3</v>
      </c>
      <c r="I105" s="380">
        <v>3</v>
      </c>
      <c r="J105" s="380">
        <v>2</v>
      </c>
      <c r="K105" s="380">
        <v>3</v>
      </c>
      <c r="L105" s="380">
        <v>4</v>
      </c>
      <c r="M105" s="380">
        <v>0</v>
      </c>
      <c r="N105" s="380">
        <v>1</v>
      </c>
      <c r="O105" s="380">
        <v>1</v>
      </c>
      <c r="P105" s="380">
        <v>2</v>
      </c>
      <c r="Q105" s="381">
        <v>1</v>
      </c>
      <c r="R105" s="380">
        <v>0</v>
      </c>
      <c r="S105" s="380">
        <v>1</v>
      </c>
      <c r="T105" s="380">
        <v>0</v>
      </c>
      <c r="U105" s="365"/>
      <c r="V105" s="365"/>
    </row>
    <row r="106" spans="1:22" s="366" customFormat="1" x14ac:dyDescent="0.2">
      <c r="A106" s="353" t="s">
        <v>10</v>
      </c>
      <c r="B106" s="380">
        <v>4</v>
      </c>
      <c r="C106" s="380">
        <v>4</v>
      </c>
      <c r="D106" s="380">
        <v>2</v>
      </c>
      <c r="E106" s="380">
        <v>3</v>
      </c>
      <c r="F106" s="380">
        <v>7</v>
      </c>
      <c r="G106" s="380">
        <v>2</v>
      </c>
      <c r="H106" s="380">
        <v>1</v>
      </c>
      <c r="I106" s="380">
        <v>3</v>
      </c>
      <c r="J106" s="380">
        <v>1</v>
      </c>
      <c r="K106" s="380">
        <v>2</v>
      </c>
      <c r="L106" s="380">
        <v>0</v>
      </c>
      <c r="M106" s="380">
        <v>0</v>
      </c>
      <c r="N106" s="380">
        <v>0</v>
      </c>
      <c r="O106" s="380">
        <v>0</v>
      </c>
      <c r="P106" s="380">
        <v>1</v>
      </c>
      <c r="Q106" s="381">
        <v>0</v>
      </c>
      <c r="R106" s="380">
        <v>0</v>
      </c>
      <c r="S106" s="380">
        <v>0</v>
      </c>
      <c r="T106" s="380">
        <v>0</v>
      </c>
      <c r="U106" s="365"/>
      <c r="V106" s="365"/>
    </row>
    <row r="107" spans="1:22" s="366" customFormat="1" x14ac:dyDescent="0.2">
      <c r="A107" s="353" t="s">
        <v>70</v>
      </c>
      <c r="B107" s="380">
        <v>44</v>
      </c>
      <c r="C107" s="380">
        <v>35</v>
      </c>
      <c r="D107" s="380">
        <v>20</v>
      </c>
      <c r="E107" s="380">
        <v>43</v>
      </c>
      <c r="F107" s="380">
        <v>25</v>
      </c>
      <c r="G107" s="380">
        <v>31</v>
      </c>
      <c r="H107" s="380">
        <v>40</v>
      </c>
      <c r="I107" s="380">
        <v>32</v>
      </c>
      <c r="J107" s="380">
        <v>35</v>
      </c>
      <c r="K107" s="380">
        <v>37</v>
      </c>
      <c r="L107" s="380">
        <v>24</v>
      </c>
      <c r="M107" s="380">
        <v>13</v>
      </c>
      <c r="N107" s="380">
        <v>23</v>
      </c>
      <c r="O107" s="380">
        <v>8</v>
      </c>
      <c r="P107" s="380">
        <v>11</v>
      </c>
      <c r="Q107" s="381">
        <v>11</v>
      </c>
      <c r="R107" s="380">
        <v>17</v>
      </c>
      <c r="S107" s="380">
        <v>12</v>
      </c>
      <c r="T107" s="380">
        <v>5</v>
      </c>
      <c r="U107" s="365"/>
      <c r="V107" s="365"/>
    </row>
    <row r="108" spans="1:22" s="366" customFormat="1" x14ac:dyDescent="0.2">
      <c r="A108" s="354" t="s">
        <v>23</v>
      </c>
      <c r="B108" s="382">
        <v>76</v>
      </c>
      <c r="C108" s="382">
        <v>64</v>
      </c>
      <c r="D108" s="382">
        <v>39</v>
      </c>
      <c r="E108" s="382">
        <v>71</v>
      </c>
      <c r="F108" s="382">
        <v>52</v>
      </c>
      <c r="G108" s="382">
        <v>62</v>
      </c>
      <c r="H108" s="382">
        <v>70</v>
      </c>
      <c r="I108" s="382">
        <v>69</v>
      </c>
      <c r="J108" s="382">
        <v>67</v>
      </c>
      <c r="K108" s="382">
        <v>67</v>
      </c>
      <c r="L108" s="382">
        <v>59</v>
      </c>
      <c r="M108" s="382">
        <v>24</v>
      </c>
      <c r="N108" s="382">
        <v>34</v>
      </c>
      <c r="O108" s="382">
        <v>21</v>
      </c>
      <c r="P108" s="382">
        <v>25</v>
      </c>
      <c r="Q108" s="383">
        <v>18</v>
      </c>
      <c r="R108" s="382">
        <v>24</v>
      </c>
      <c r="S108" s="382">
        <v>19</v>
      </c>
      <c r="T108" s="382">
        <v>8</v>
      </c>
      <c r="U108" s="365"/>
      <c r="V108" s="365"/>
    </row>
    <row r="109" spans="1:22" s="366" customFormat="1" x14ac:dyDescent="0.2">
      <c r="A109" s="356"/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84"/>
      <c r="R109" s="365"/>
      <c r="S109" s="365"/>
      <c r="T109" s="365"/>
      <c r="U109" s="365"/>
      <c r="V109" s="365"/>
    </row>
    <row r="110" spans="1:22" s="366" customFormat="1" ht="15" customHeight="1" x14ac:dyDescent="0.2">
      <c r="A110" s="355" t="s">
        <v>69</v>
      </c>
      <c r="B110" s="56">
        <v>1999</v>
      </c>
      <c r="C110" s="56">
        <v>2000</v>
      </c>
      <c r="D110" s="56">
        <v>2001</v>
      </c>
      <c r="E110" s="56">
        <v>2002</v>
      </c>
      <c r="F110" s="56">
        <v>2003</v>
      </c>
      <c r="G110" s="56">
        <v>2004</v>
      </c>
      <c r="H110" s="56">
        <v>2005</v>
      </c>
      <c r="I110" s="56">
        <v>2006</v>
      </c>
      <c r="J110" s="56">
        <v>2007</v>
      </c>
      <c r="K110" s="56">
        <v>2008</v>
      </c>
      <c r="L110" s="56">
        <v>2009</v>
      </c>
      <c r="M110" s="457">
        <v>2010</v>
      </c>
      <c r="N110" s="457">
        <v>2011</v>
      </c>
      <c r="O110" s="457">
        <v>2012</v>
      </c>
      <c r="P110" s="457">
        <v>2013</v>
      </c>
      <c r="Q110" s="471">
        <v>2014</v>
      </c>
      <c r="R110" s="458">
        <v>2015</v>
      </c>
      <c r="S110" s="456">
        <v>2016</v>
      </c>
      <c r="T110" s="456">
        <v>2017</v>
      </c>
      <c r="U110" s="365"/>
      <c r="V110" s="365"/>
    </row>
    <row r="111" spans="1:22" s="366" customFormat="1" x14ac:dyDescent="0.2">
      <c r="A111" s="356" t="s">
        <v>45</v>
      </c>
      <c r="B111" s="369">
        <v>368312</v>
      </c>
      <c r="C111" s="369">
        <v>384770</v>
      </c>
      <c r="D111" s="369">
        <v>399013</v>
      </c>
      <c r="E111" s="369">
        <v>409528</v>
      </c>
      <c r="F111" s="369">
        <v>429164</v>
      </c>
      <c r="G111" s="369">
        <v>442766</v>
      </c>
      <c r="H111" s="369">
        <v>456379</v>
      </c>
      <c r="I111" s="369">
        <v>472007</v>
      </c>
      <c r="J111" s="369">
        <v>482498</v>
      </c>
      <c r="K111" s="369">
        <v>503134</v>
      </c>
      <c r="L111" s="369">
        <v>503462</v>
      </c>
      <c r="M111" s="369">
        <v>479828</v>
      </c>
      <c r="N111" s="369">
        <v>474723</v>
      </c>
      <c r="O111" s="369">
        <v>461971</v>
      </c>
      <c r="P111" s="369">
        <v>433416</v>
      </c>
      <c r="Q111" s="370">
        <v>420421</v>
      </c>
      <c r="R111" s="369">
        <v>418022</v>
      </c>
      <c r="S111" s="369">
        <v>410065</v>
      </c>
      <c r="T111" s="369">
        <v>395975</v>
      </c>
      <c r="U111" s="365"/>
      <c r="V111" s="365"/>
    </row>
    <row r="112" spans="1:22" s="366" customFormat="1" x14ac:dyDescent="0.2">
      <c r="A112" s="356" t="s">
        <v>46</v>
      </c>
      <c r="B112" s="369">
        <v>1465101</v>
      </c>
      <c r="C112" s="369">
        <v>1473375</v>
      </c>
      <c r="D112" s="369">
        <v>1501018</v>
      </c>
      <c r="E112" s="369">
        <v>1564622</v>
      </c>
      <c r="F112" s="369">
        <v>1635141</v>
      </c>
      <c r="G112" s="369">
        <v>1696743</v>
      </c>
      <c r="H112" s="369">
        <v>1757023</v>
      </c>
      <c r="I112" s="369">
        <v>1815244</v>
      </c>
      <c r="J112" s="369">
        <v>1880027</v>
      </c>
      <c r="K112" s="369">
        <v>1935748</v>
      </c>
      <c r="L112" s="369">
        <v>1980245</v>
      </c>
      <c r="M112" s="369">
        <v>2008793</v>
      </c>
      <c r="N112" s="369">
        <v>2008179</v>
      </c>
      <c r="O112" s="369">
        <v>1985572</v>
      </c>
      <c r="P112" s="369">
        <v>1932195</v>
      </c>
      <c r="Q112" s="370">
        <v>1861934</v>
      </c>
      <c r="R112" s="369">
        <v>1805601</v>
      </c>
      <c r="S112" s="369">
        <v>1760520</v>
      </c>
      <c r="T112" s="369">
        <v>1725458</v>
      </c>
      <c r="U112" s="365"/>
      <c r="V112" s="365"/>
    </row>
    <row r="113" spans="1:22" s="366" customFormat="1" x14ac:dyDescent="0.2">
      <c r="A113" s="356" t="s">
        <v>47</v>
      </c>
      <c r="B113" s="369">
        <v>1989936</v>
      </c>
      <c r="C113" s="369">
        <v>1953984</v>
      </c>
      <c r="D113" s="369">
        <v>1919207</v>
      </c>
      <c r="E113" s="369">
        <v>1912858</v>
      </c>
      <c r="F113" s="369">
        <v>1929243</v>
      </c>
      <c r="G113" s="369">
        <v>1957878</v>
      </c>
      <c r="H113" s="369">
        <v>2007941</v>
      </c>
      <c r="I113" s="369">
        <v>2074424</v>
      </c>
      <c r="J113" s="369">
        <v>2147007</v>
      </c>
      <c r="K113" s="369">
        <v>2219848</v>
      </c>
      <c r="L113" s="369">
        <v>2281638</v>
      </c>
      <c r="M113" s="369">
        <v>2327163</v>
      </c>
      <c r="N113" s="369">
        <v>2372351</v>
      </c>
      <c r="O113" s="369">
        <v>2419645</v>
      </c>
      <c r="P113" s="369">
        <v>2458823</v>
      </c>
      <c r="Q113" s="370">
        <v>2480574</v>
      </c>
      <c r="R113" s="369">
        <v>2479581</v>
      </c>
      <c r="S113" s="369">
        <v>2465837</v>
      </c>
      <c r="T113" s="369">
        <v>2438468</v>
      </c>
      <c r="U113" s="365"/>
      <c r="V113" s="365"/>
    </row>
    <row r="114" spans="1:22" s="366" customFormat="1" x14ac:dyDescent="0.2">
      <c r="A114" s="356" t="s">
        <v>10</v>
      </c>
      <c r="B114" s="369">
        <v>2204368</v>
      </c>
      <c r="C114" s="369">
        <v>2152902</v>
      </c>
      <c r="D114" s="369">
        <v>2114107</v>
      </c>
      <c r="E114" s="369">
        <v>2108403</v>
      </c>
      <c r="F114" s="369">
        <v>2116781</v>
      </c>
      <c r="G114" s="369">
        <v>2105809</v>
      </c>
      <c r="H114" s="369">
        <v>2090754</v>
      </c>
      <c r="I114" s="369">
        <v>2083098</v>
      </c>
      <c r="J114" s="369">
        <v>2086603</v>
      </c>
      <c r="K114" s="369">
        <v>2099082</v>
      </c>
      <c r="L114" s="369">
        <v>2118187</v>
      </c>
      <c r="M114" s="369">
        <v>2148479</v>
      </c>
      <c r="N114" s="369">
        <v>2184750</v>
      </c>
      <c r="O114" s="369">
        <v>2214818</v>
      </c>
      <c r="P114" s="369">
        <v>2246157</v>
      </c>
      <c r="Q114" s="370">
        <v>2286834</v>
      </c>
      <c r="R114" s="369">
        <v>2325139</v>
      </c>
      <c r="S114" s="369">
        <v>2368767</v>
      </c>
      <c r="T114" s="369">
        <v>2419816</v>
      </c>
      <c r="U114" s="365"/>
      <c r="V114" s="365"/>
    </row>
    <row r="115" spans="1:22" s="366" customFormat="1" x14ac:dyDescent="0.2">
      <c r="A115" s="356" t="s">
        <v>70</v>
      </c>
      <c r="B115" s="369">
        <v>34341971</v>
      </c>
      <c r="C115" s="369">
        <v>34589383</v>
      </c>
      <c r="D115" s="369">
        <v>34832704</v>
      </c>
      <c r="E115" s="369">
        <v>35428102</v>
      </c>
      <c r="F115" s="369">
        <v>36085896</v>
      </c>
      <c r="G115" s="369">
        <v>36655973</v>
      </c>
      <c r="H115" s="369">
        <v>37350532</v>
      </c>
      <c r="I115" s="369">
        <v>37915746</v>
      </c>
      <c r="J115" s="369">
        <v>38639875</v>
      </c>
      <c r="K115" s="369">
        <v>39225368</v>
      </c>
      <c r="L115" s="369">
        <v>39484016</v>
      </c>
      <c r="M115" s="369">
        <v>39598216</v>
      </c>
      <c r="N115" s="369">
        <v>39696250</v>
      </c>
      <c r="O115" s="369">
        <v>39684403</v>
      </c>
      <c r="P115" s="369">
        <v>39522640</v>
      </c>
      <c r="Q115" s="370">
        <v>39405365</v>
      </c>
      <c r="R115" s="369">
        <v>39381823</v>
      </c>
      <c r="S115" s="369">
        <v>39444693</v>
      </c>
      <c r="T115" s="369">
        <v>39554327</v>
      </c>
      <c r="U115" s="365"/>
      <c r="V115" s="365"/>
    </row>
    <row r="116" spans="1:22" s="374" customFormat="1" x14ac:dyDescent="0.2">
      <c r="A116" s="355" t="s">
        <v>23</v>
      </c>
      <c r="B116" s="371">
        <v>40369688</v>
      </c>
      <c r="C116" s="371">
        <v>40554414</v>
      </c>
      <c r="D116" s="371">
        <v>40766049</v>
      </c>
      <c r="E116" s="371">
        <v>41423513</v>
      </c>
      <c r="F116" s="371">
        <v>42196225</v>
      </c>
      <c r="G116" s="371">
        <v>42859169</v>
      </c>
      <c r="H116" s="371">
        <v>43662629</v>
      </c>
      <c r="I116" s="371">
        <v>44360519</v>
      </c>
      <c r="J116" s="371">
        <v>45236010</v>
      </c>
      <c r="K116" s="371">
        <v>45983180</v>
      </c>
      <c r="L116" s="371">
        <v>46367548</v>
      </c>
      <c r="M116" s="371">
        <v>46562479</v>
      </c>
      <c r="N116" s="371">
        <v>46736253</v>
      </c>
      <c r="O116" s="371">
        <v>46766409</v>
      </c>
      <c r="P116" s="371">
        <v>46593231</v>
      </c>
      <c r="Q116" s="372">
        <v>46455128</v>
      </c>
      <c r="R116" s="371">
        <v>46410166</v>
      </c>
      <c r="S116" s="371">
        <v>46449882</v>
      </c>
      <c r="T116" s="371">
        <v>46534044</v>
      </c>
      <c r="U116" s="373"/>
      <c r="V116" s="373"/>
    </row>
    <row r="120" spans="1:22" x14ac:dyDescent="0.2">
      <c r="A120" s="379" t="s">
        <v>200</v>
      </c>
      <c r="B120" s="386" t="s">
        <v>201</v>
      </c>
      <c r="C120" s="386" t="s">
        <v>233</v>
      </c>
      <c r="D120" s="339" t="s">
        <v>184</v>
      </c>
      <c r="E120" s="339" t="s">
        <v>185</v>
      </c>
      <c r="F120" s="339" t="s">
        <v>186</v>
      </c>
      <c r="G120" s="339" t="s">
        <v>187</v>
      </c>
      <c r="I120" s="339" t="s">
        <v>197</v>
      </c>
    </row>
    <row r="121" spans="1:22" x14ac:dyDescent="0.2">
      <c r="A121" s="353" t="s">
        <v>45</v>
      </c>
      <c r="B121" s="377" t="s">
        <v>227</v>
      </c>
      <c r="C121" s="377" t="s">
        <v>259</v>
      </c>
      <c r="D121" s="377" t="s">
        <v>265</v>
      </c>
      <c r="E121" s="377" t="s">
        <v>191</v>
      </c>
      <c r="F121" s="377" t="s">
        <v>266</v>
      </c>
      <c r="G121" s="378">
        <v>0.4073</v>
      </c>
      <c r="I121" s="344">
        <v>8.4433889827363467E-2</v>
      </c>
    </row>
    <row r="122" spans="1:22" x14ac:dyDescent="0.2">
      <c r="A122" s="353" t="s">
        <v>46</v>
      </c>
      <c r="B122" s="377" t="s">
        <v>202</v>
      </c>
      <c r="C122" s="377" t="s">
        <v>262</v>
      </c>
      <c r="D122" s="377" t="s">
        <v>267</v>
      </c>
      <c r="E122" s="377" t="s">
        <v>190</v>
      </c>
      <c r="F122" s="377" t="s">
        <v>268</v>
      </c>
      <c r="G122" s="378">
        <v>0.14849999999999999</v>
      </c>
      <c r="I122" s="344">
        <v>0.3591423821466122</v>
      </c>
    </row>
    <row r="123" spans="1:22" x14ac:dyDescent="0.2">
      <c r="A123" s="356" t="s">
        <v>47</v>
      </c>
      <c r="B123" s="377" t="s">
        <v>203</v>
      </c>
      <c r="C123" s="377" t="s">
        <v>269</v>
      </c>
      <c r="D123" s="377" t="s">
        <v>270</v>
      </c>
      <c r="E123" s="377" t="s">
        <v>190</v>
      </c>
      <c r="F123" s="377" t="s">
        <v>271</v>
      </c>
      <c r="G123" s="378">
        <v>0.18820000000000001</v>
      </c>
      <c r="I123" s="344">
        <v>0.28210630160551609</v>
      </c>
    </row>
    <row r="124" spans="1:22" x14ac:dyDescent="0.2">
      <c r="A124" s="356" t="s">
        <v>10</v>
      </c>
      <c r="B124" s="377" t="s">
        <v>204</v>
      </c>
      <c r="C124" s="377" t="s">
        <v>272</v>
      </c>
      <c r="D124" s="466" t="s">
        <v>274</v>
      </c>
      <c r="E124" s="377" t="s">
        <v>190</v>
      </c>
      <c r="F124" s="377" t="s">
        <v>273</v>
      </c>
      <c r="G124" s="378">
        <v>0.12330000000000001</v>
      </c>
      <c r="I124" s="344">
        <v>0.42299740410047171</v>
      </c>
    </row>
    <row r="125" spans="1:22" x14ac:dyDescent="0.2">
      <c r="A125" s="356" t="s">
        <v>70</v>
      </c>
      <c r="B125" s="377" t="s">
        <v>228</v>
      </c>
      <c r="C125" s="377" t="s">
        <v>275</v>
      </c>
      <c r="D125" s="377" t="s">
        <v>276</v>
      </c>
      <c r="E125" s="377" t="s">
        <v>190</v>
      </c>
      <c r="F125" s="377" t="s">
        <v>277</v>
      </c>
      <c r="G125" s="378">
        <v>0.10539999999999999</v>
      </c>
      <c r="I125" s="344">
        <v>0.47869629491594939</v>
      </c>
    </row>
    <row r="126" spans="1:22" x14ac:dyDescent="0.2">
      <c r="A126" s="355" t="s">
        <v>23</v>
      </c>
      <c r="B126" s="346" t="s">
        <v>229</v>
      </c>
      <c r="C126" s="346" t="s">
        <v>278</v>
      </c>
      <c r="D126" s="346" t="s">
        <v>279</v>
      </c>
      <c r="E126" s="346" t="s">
        <v>190</v>
      </c>
      <c r="F126" s="475" t="s">
        <v>280</v>
      </c>
      <c r="G126" s="347">
        <v>0.5786</v>
      </c>
      <c r="I126" s="389">
        <v>3.0904733565261275E-2</v>
      </c>
    </row>
    <row r="128" spans="1:22" x14ac:dyDescent="0.2">
      <c r="A128" s="379" t="s">
        <v>200</v>
      </c>
      <c r="B128" s="386" t="s">
        <v>224</v>
      </c>
      <c r="C128" s="386" t="s">
        <v>233</v>
      </c>
      <c r="D128" s="339" t="s">
        <v>184</v>
      </c>
      <c r="E128" s="339" t="s">
        <v>185</v>
      </c>
      <c r="F128" s="339" t="s">
        <v>186</v>
      </c>
      <c r="G128" s="339" t="s">
        <v>187</v>
      </c>
      <c r="I128" s="339" t="s">
        <v>197</v>
      </c>
    </row>
    <row r="129" spans="1:9" x14ac:dyDescent="0.2">
      <c r="A129" s="353" t="s">
        <v>45</v>
      </c>
      <c r="B129" s="377" t="s">
        <v>225</v>
      </c>
      <c r="C129" s="377" t="s">
        <v>259</v>
      </c>
      <c r="D129" s="377" t="s">
        <v>260</v>
      </c>
      <c r="E129" s="377" t="s">
        <v>190</v>
      </c>
      <c r="F129" s="377" t="s">
        <v>261</v>
      </c>
      <c r="G129" s="378">
        <v>9.2799999999999994E-2</v>
      </c>
      <c r="I129" s="344"/>
    </row>
    <row r="130" spans="1:9" x14ac:dyDescent="0.2">
      <c r="A130" s="353" t="s">
        <v>46</v>
      </c>
      <c r="B130" s="377" t="s">
        <v>226</v>
      </c>
      <c r="C130" s="377" t="s">
        <v>262</v>
      </c>
      <c r="D130" s="377" t="s">
        <v>263</v>
      </c>
      <c r="E130" s="377" t="s">
        <v>190</v>
      </c>
      <c r="F130" s="377" t="s">
        <v>264</v>
      </c>
      <c r="G130" s="378">
        <v>5.2299999999999999E-2</v>
      </c>
      <c r="I130" s="344">
        <v>0.73625614964435504</v>
      </c>
    </row>
  </sheetData>
  <mergeCells count="6">
    <mergeCell ref="N86:Q86"/>
    <mergeCell ref="N87:Q87"/>
    <mergeCell ref="A2:I2"/>
    <mergeCell ref="A3:I3"/>
    <mergeCell ref="B44:C44"/>
    <mergeCell ref="N85:Q85"/>
  </mergeCells>
  <pageMargins left="0.7" right="0.7" top="0.75" bottom="0.75" header="0.3" footer="0.3"/>
  <pageSetup paperSize="9" orientation="portrait" horizontalDpi="300" verticalDpi="300" r:id="rId1"/>
  <ignoredErrors>
    <ignoredError sqref="B64:G65" formulaRange="1"/>
    <ignoredError sqref="G96:G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Hosp MenB 99-17</vt:lpstr>
      <vt:lpstr>Def MenB, 99-17</vt:lpstr>
      <vt:lpstr>Hosp+Def MenB 99-17</vt:lpstr>
      <vt:lpstr>Mort 99-16</vt:lpstr>
      <vt:lpstr>Introd</vt:lpstr>
      <vt:lpstr>IncAcu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2019-04-15T19:45:27Z</dcterms:created>
  <dcterms:modified xsi:type="dcterms:W3CDTF">2019-05-15T13:34:54Z</dcterms:modified>
</cp:coreProperties>
</file>