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30129-Galo\0-Datos\40-Metodol\00-Hojas cálc con ayuda\0-ABC tSLEv, PtSLEv\Calculadora ABC PtSLEv\"/>
    </mc:Choice>
  </mc:AlternateContent>
  <xr:revisionPtr revIDLastSave="0" documentId="13_ncr:1_{19D6C0A4-77F7-45D6-8F6A-BC945EAA5400}" xr6:coauthVersionLast="36" xr6:coauthVersionMax="47" xr10:uidLastSave="{00000000-0000-0000-0000-000000000000}"/>
  <bookViews>
    <workbookView xWindow="-110" yWindow="-110" windowWidth="19420" windowHeight="10420" tabRatio="642" xr2:uid="{00000000-000D-0000-FFFF-FFFF00000000}"/>
  </bookViews>
  <sheets>
    <sheet name="IncAcum" sheetId="6" r:id="rId1"/>
    <sheet name="Gráf PtSLEv x Rg1" sheetId="11" r:id="rId2"/>
    <sheet name="desde RR de MA" sheetId="9" r:id="rId3"/>
    <sheet name="Gráf PtSLEv2 x Rg1" sheetId="10" r:id="rId4"/>
    <sheet name="ABC func riesgo, asumida lineal" sheetId="7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6" i="6" l="1"/>
  <c r="L46" i="6"/>
  <c r="Q45" i="6"/>
  <c r="L45" i="6"/>
  <c r="K45" i="6"/>
  <c r="M45" i="6" s="1"/>
  <c r="Q44" i="6"/>
  <c r="L44" i="6"/>
  <c r="K44" i="6"/>
  <c r="M44" i="6" l="1"/>
  <c r="N44" i="6"/>
  <c r="P44" i="6" s="1"/>
  <c r="R44" i="6" s="1"/>
  <c r="S44" i="6"/>
  <c r="S45" i="6"/>
  <c r="N45" i="6"/>
  <c r="P45" i="6" s="1"/>
  <c r="R45" i="6" s="1"/>
  <c r="O45" i="6" l="1"/>
  <c r="U44" i="6"/>
  <c r="T44" i="6"/>
  <c r="O44" i="6"/>
  <c r="U45" i="6"/>
  <c r="T45" i="6"/>
  <c r="C23" i="11" l="1"/>
  <c r="D13" i="11"/>
  <c r="C13" i="11"/>
  <c r="D10" i="11"/>
  <c r="D14" i="11" s="1"/>
  <c r="C9" i="11"/>
  <c r="C14" i="11" s="1"/>
  <c r="D8" i="11"/>
  <c r="D11" i="11" s="1"/>
  <c r="C6" i="11"/>
  <c r="B5" i="11"/>
  <c r="C8" i="11" s="1"/>
  <c r="E2" i="11"/>
  <c r="G2" i="11" s="1"/>
  <c r="A1" i="11"/>
  <c r="D7" i="11" s="1"/>
  <c r="S5" i="6"/>
  <c r="F9" i="6"/>
  <c r="D9" i="6"/>
  <c r="K46" i="6" s="1"/>
  <c r="M46" i="6" s="1"/>
  <c r="E8" i="6"/>
  <c r="E7" i="6"/>
  <c r="E9" i="6" s="1"/>
  <c r="S46" i="6" l="1"/>
  <c r="N46" i="6"/>
  <c r="O46" i="6" s="1"/>
  <c r="P46" i="6"/>
  <c r="R46" i="6" s="1"/>
  <c r="B6" i="11"/>
  <c r="C11" i="11"/>
  <c r="D23" i="11"/>
  <c r="E8" i="11"/>
  <c r="F14" i="11"/>
  <c r="C7" i="11"/>
  <c r="T46" i="6" l="1"/>
  <c r="U46" i="6"/>
  <c r="D24" i="11"/>
  <c r="B24" i="11"/>
  <c r="C24" i="11"/>
  <c r="B5" i="10" l="1"/>
  <c r="D10" i="10" s="1"/>
  <c r="C23" i="10"/>
  <c r="D23" i="10" s="1"/>
  <c r="D24" i="10" s="1"/>
  <c r="D13" i="10"/>
  <c r="C13" i="10"/>
  <c r="A1" i="10"/>
  <c r="D7" i="10" s="1"/>
  <c r="T37" i="9"/>
  <c r="C8" i="10" l="1"/>
  <c r="D14" i="10"/>
  <c r="B24" i="10"/>
  <c r="D8" i="10"/>
  <c r="D11" i="10" s="1"/>
  <c r="C7" i="10"/>
  <c r="C9" i="10"/>
  <c r="C14" i="10" s="1"/>
  <c r="C24" i="10"/>
  <c r="E2" i="10"/>
  <c r="G2" i="10" s="1"/>
  <c r="F14" i="10" l="1"/>
  <c r="C11" i="10"/>
  <c r="N5" i="9" l="1"/>
  <c r="O20" i="9"/>
  <c r="E20" i="9"/>
  <c r="E19" i="9"/>
  <c r="D19" i="9"/>
  <c r="D22" i="9" s="1"/>
  <c r="D37" i="9" s="1"/>
  <c r="E18" i="9"/>
  <c r="F12" i="9"/>
  <c r="E14" i="9" s="1"/>
  <c r="E12" i="9"/>
  <c r="F14" i="9" s="1"/>
  <c r="D12" i="9"/>
  <c r="D14" i="9" s="1"/>
  <c r="E22" i="9" l="1"/>
  <c r="E37" i="9" s="1"/>
  <c r="F19" i="9"/>
  <c r="F15" i="9"/>
  <c r="F28" i="9" s="1"/>
  <c r="K20" i="9"/>
  <c r="E15" i="9"/>
  <c r="E32" i="9" s="1"/>
  <c r="F20" i="9"/>
  <c r="F18" i="9"/>
  <c r="D15" i="9"/>
  <c r="C19" i="9"/>
  <c r="K37" i="9" l="1"/>
  <c r="N37" i="9" s="1"/>
  <c r="C22" i="9"/>
  <c r="C37" i="9" s="1"/>
  <c r="J20" i="9"/>
  <c r="G19" i="9"/>
  <c r="E33" i="9"/>
  <c r="E27" i="9"/>
  <c r="E34" i="9"/>
  <c r="E26" i="9"/>
  <c r="E31" i="9"/>
  <c r="E25" i="9"/>
  <c r="G18" i="9"/>
  <c r="D26" i="9"/>
  <c r="Q3" i="9" s="1"/>
  <c r="D31" i="9"/>
  <c r="D25" i="9"/>
  <c r="N3" i="9" s="1"/>
  <c r="D33" i="9"/>
  <c r="D27" i="9"/>
  <c r="P3" i="9" s="1"/>
  <c r="D34" i="9"/>
  <c r="D28" i="9"/>
  <c r="O3" i="9" s="1"/>
  <c r="D32" i="9"/>
  <c r="G20" i="9"/>
  <c r="F34" i="9"/>
  <c r="F31" i="9"/>
  <c r="F25" i="9"/>
  <c r="F33" i="9"/>
  <c r="F27" i="9"/>
  <c r="F26" i="9"/>
  <c r="M20" i="9"/>
  <c r="N20" i="9"/>
  <c r="F32" i="9"/>
  <c r="E28" i="9"/>
  <c r="J37" i="9"/>
  <c r="M37" i="9" s="1"/>
  <c r="F22" i="9"/>
  <c r="F37" i="9" s="1"/>
  <c r="R37" i="9" l="1"/>
  <c r="N6" i="9"/>
  <c r="Q6" i="9" s="1"/>
  <c r="N7" i="9"/>
  <c r="Q7" i="9" s="1"/>
  <c r="L20" i="9"/>
  <c r="Q37" i="9"/>
  <c r="G22" i="9"/>
  <c r="G37" i="9" s="1"/>
  <c r="N8" i="9" l="1"/>
  <c r="Q8" i="9" s="1"/>
  <c r="P37" i="9"/>
  <c r="S37" i="9" s="1"/>
  <c r="N9" i="9" l="1"/>
  <c r="Q9" i="9" s="1"/>
  <c r="O6" i="9" l="1"/>
  <c r="O7" i="9"/>
  <c r="O8" i="9"/>
  <c r="V59" i="6"/>
  <c r="P14" i="6"/>
  <c r="T14" i="6"/>
  <c r="O14" i="6"/>
  <c r="S14" i="6" l="1"/>
  <c r="S6" i="6" s="1"/>
  <c r="R14" i="6"/>
  <c r="S7" i="6" s="1"/>
  <c r="V7" i="6" l="1"/>
  <c r="V6" i="6"/>
  <c r="Q14" i="6"/>
  <c r="S8" i="6" s="1"/>
  <c r="S9" i="6" s="1"/>
  <c r="T59" i="6"/>
  <c r="S59" i="6"/>
  <c r="T7" i="6" l="1"/>
  <c r="T6" i="6"/>
  <c r="V8" i="6"/>
  <c r="T8" i="6"/>
  <c r="V9" i="6"/>
  <c r="R59" i="6"/>
  <c r="U59" i="6" s="1"/>
  <c r="D53" i="6"/>
  <c r="B50" i="6"/>
  <c r="G58" i="6" s="1"/>
  <c r="E38" i="6"/>
  <c r="E37" i="6"/>
  <c r="I23" i="6"/>
  <c r="I22" i="6"/>
  <c r="C22" i="6"/>
  <c r="B22" i="6"/>
  <c r="I21" i="6"/>
  <c r="C21" i="6"/>
  <c r="G14" i="6"/>
  <c r="E51" i="6" s="1"/>
  <c r="D14" i="6"/>
  <c r="C23" i="6" l="1"/>
  <c r="G23" i="6" s="1"/>
  <c r="E22" i="6"/>
  <c r="E39" i="6"/>
  <c r="N21" i="6"/>
  <c r="C38" i="6"/>
  <c r="C43" i="6" s="1"/>
  <c r="G21" i="6"/>
  <c r="G22" i="6"/>
  <c r="D22" i="6"/>
  <c r="J22" i="6" s="1"/>
  <c r="K53" i="6" s="1"/>
  <c r="D55" i="6" s="1"/>
  <c r="D59" i="6" s="1"/>
  <c r="B21" i="6"/>
  <c r="B23" i="6"/>
  <c r="C53" i="6"/>
  <c r="E58" i="6"/>
  <c r="B14" i="6"/>
  <c r="K14" i="6"/>
  <c r="F58" i="6"/>
  <c r="C37" i="6"/>
  <c r="F22" i="6" l="1"/>
  <c r="L22" i="6" s="1"/>
  <c r="M53" i="6" s="1"/>
  <c r="C39" i="6"/>
  <c r="E21" i="6"/>
  <c r="N23" i="6"/>
  <c r="D21" i="6"/>
  <c r="F21" i="6" s="1"/>
  <c r="C14" i="6"/>
  <c r="F14" i="6" s="1"/>
  <c r="I14" i="6" s="1"/>
  <c r="C42" i="6"/>
  <c r="E23" i="6"/>
  <c r="D23" i="6"/>
  <c r="F23" i="6" s="1"/>
  <c r="K22" i="6" l="1"/>
  <c r="L53" i="6" s="1"/>
  <c r="N53" i="6" s="1"/>
  <c r="E14" i="6"/>
  <c r="H14" i="6" s="1"/>
  <c r="E52" i="6" s="1"/>
  <c r="M14" i="6"/>
  <c r="E53" i="6"/>
  <c r="Q28" i="6"/>
  <c r="J23" i="6"/>
  <c r="K54" i="6" s="1"/>
  <c r="W22" i="6"/>
  <c r="W21" i="6"/>
  <c r="J21" i="6"/>
  <c r="K52" i="6" s="1"/>
  <c r="J26" i="6"/>
  <c r="L23" i="6"/>
  <c r="M54" i="6" s="1"/>
  <c r="K23" i="6"/>
  <c r="L54" i="6" s="1"/>
  <c r="D38" i="6"/>
  <c r="D43" i="6" s="1"/>
  <c r="D37" i="6"/>
  <c r="L21" i="6"/>
  <c r="M52" i="6" s="1"/>
  <c r="K21" i="6"/>
  <c r="L52" i="6" s="1"/>
  <c r="L14" i="6" l="1"/>
  <c r="E55" i="6"/>
  <c r="E59" i="6" s="1"/>
  <c r="D39" i="6"/>
  <c r="D42" i="6"/>
  <c r="C45" i="6" s="1"/>
  <c r="K38" i="6"/>
  <c r="I37" i="6" s="1"/>
  <c r="F51" i="6"/>
  <c r="N31" i="6"/>
  <c r="N32" i="6" s="1"/>
  <c r="K26" i="6"/>
  <c r="L26" i="6"/>
  <c r="N22" i="6"/>
  <c r="N24" i="6" s="1"/>
  <c r="N25" i="6" s="1"/>
  <c r="N26" i="6" s="1"/>
  <c r="J27" i="6"/>
  <c r="N54" i="6"/>
  <c r="N52" i="6"/>
  <c r="C55" i="6"/>
  <c r="C59" i="6" s="1"/>
  <c r="W23" i="6"/>
  <c r="W24" i="6" s="1"/>
  <c r="W25" i="6" s="1"/>
  <c r="T3" i="6" l="1"/>
  <c r="F52" i="6"/>
  <c r="L27" i="6"/>
  <c r="M59" i="6"/>
  <c r="P59" i="6" s="1"/>
  <c r="F53" i="6"/>
  <c r="L59" i="6"/>
  <c r="O59" i="6" s="1"/>
  <c r="K27" i="6"/>
  <c r="G43" i="6"/>
  <c r="C46" i="6"/>
  <c r="J59" i="6" s="1"/>
  <c r="U3" i="6"/>
  <c r="G51" i="6"/>
  <c r="V3" i="6"/>
  <c r="H53" i="6"/>
  <c r="H55" i="6" s="1"/>
  <c r="H59" i="6" s="1"/>
  <c r="N33" i="6"/>
  <c r="S3" i="6" l="1"/>
  <c r="F55" i="6"/>
  <c r="F59" i="6" s="1"/>
  <c r="G52" i="6"/>
  <c r="G53" i="6"/>
  <c r="G55" i="6" l="1"/>
  <c r="G59" i="6" s="1"/>
</calcChain>
</file>

<file path=xl/sharedStrings.xml><?xml version="1.0" encoding="utf-8"?>
<sst xmlns="http://schemas.openxmlformats.org/spreadsheetml/2006/main" count="406" uniqueCount="229">
  <si>
    <t>días</t>
  </si>
  <si>
    <t>Resto de t sin éxito</t>
  </si>
  <si>
    <t>tSLEv sin la intervención</t>
  </si>
  <si>
    <t>PtSLEv por la intervención</t>
  </si>
  <si>
    <t>de los</t>
  </si>
  <si>
    <t>del grupo Interv</t>
  </si>
  <si>
    <t>del grupo Contr</t>
  </si>
  <si>
    <t>NO</t>
  </si>
  <si>
    <t>puede representarse llegando los</t>
  </si>
  <si>
    <t>pacientes, a los</t>
  </si>
  <si>
    <t>, pues habría que recortar o ampliar los tiempos respectivos de uno o más pacientes "libres de evento" o "con evento"</t>
  </si>
  <si>
    <t>NNT</t>
  </si>
  <si>
    <t xml:space="preserve">NOTA: </t>
  </si>
  <si>
    <t>Distribuir cuadros verdes tras todos los supervivientes al evento</t>
  </si>
  <si>
    <t>Placebo</t>
  </si>
  <si>
    <t>Personas</t>
  </si>
  <si>
    <t>IC</t>
  </si>
  <si>
    <t xml:space="preserve"> </t>
  </si>
  <si>
    <t>Enferman</t>
  </si>
  <si>
    <t>No enferman</t>
  </si>
  <si>
    <t>Con eventos</t>
  </si>
  <si>
    <t>Sin eventos</t>
  </si>
  <si>
    <t>Total</t>
  </si>
  <si>
    <t>Intervención</t>
  </si>
  <si>
    <t>Control</t>
  </si>
  <si>
    <r>
      <t xml:space="preserve">Los límites del intervalos de confianza son los exponentes neperianos o antilogaritmos de la ecuación [ ln RR + - Z </t>
    </r>
    <r>
      <rPr>
        <b/>
        <vertAlign val="subscript"/>
        <sz val="10"/>
        <rFont val="Calibri"/>
        <family val="2"/>
      </rPr>
      <t>α/2</t>
    </r>
    <r>
      <rPr>
        <b/>
        <sz val="10"/>
        <rFont val="Calibri"/>
        <family val="2"/>
      </rPr>
      <t xml:space="preserve"> * EE (ln RR) ]</t>
    </r>
  </si>
  <si>
    <t>EE del ln RR = Raíz (varianza del ln RR) = Raíz [b/ a(a+b)]+[d / c(c+d)]. También es igual a Raíz (1/a + 1/c - 1/a+b -1/c+d)</t>
  </si>
  <si>
    <t>ln RR</t>
  </si>
  <si>
    <t>EE del ln RR = Raíz (varianza del ln RR) = Raíz [b / a(a+b)]+[d/ c(c+d)]</t>
  </si>
  <si>
    <r>
      <t xml:space="preserve">Z </t>
    </r>
    <r>
      <rPr>
        <b/>
        <vertAlign val="subscript"/>
        <sz val="10"/>
        <rFont val="Calibri"/>
        <family val="2"/>
      </rPr>
      <t>α/2</t>
    </r>
  </si>
  <si>
    <t>ln del LI IC</t>
  </si>
  <si>
    <t>ln del LS IC</t>
  </si>
  <si>
    <t>RR</t>
  </si>
  <si>
    <t>LI del IC</t>
  </si>
  <si>
    <t>LS del IC</t>
  </si>
  <si>
    <t>RRR</t>
  </si>
  <si>
    <t>Límite inferior del IC</t>
  </si>
  <si>
    <t>Límite superior del IC</t>
  </si>
  <si>
    <r>
      <t xml:space="preserve">MÉTODO DE NEWCOMBE-WILSON: </t>
    </r>
    <r>
      <rPr>
        <sz val="10"/>
        <rFont val="Calibri"/>
        <family val="2"/>
      </rPr>
      <t>Que puede utilizarse sin necesidad de estar pendientes del tamaño del amuestra o de proporciones cuyo p &lt;5 / n. Por ello puede utilizarse para las excepciones anteriores y para todas todas</t>
    </r>
  </si>
  <si>
    <t>Para calcular el IC 95% se sigue la iteración de calcular tres valores, que denominamos A, B y C. Pues bien, el IC = (A+-B) / C; y sale directamente sin sumar ni restar a la estimación puntual. Se observará que los extremos tienen distinta extensión.</t>
  </si>
  <si>
    <t>Aunque es mejor calcularlo por ji^2 de Pearson, puede utilizarse una aproximación al cálculo de la "p de la diferencia"</t>
  </si>
  <si>
    <r>
      <t>p</t>
    </r>
    <r>
      <rPr>
        <sz val="10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</si>
  <si>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</si>
  <si>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</si>
  <si>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</si>
  <si>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</si>
  <si>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</si>
  <si>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eventos</t>
  </si>
  <si>
    <t>n (de muestra)</t>
  </si>
  <si>
    <t>p (proporción) = eventos / n</t>
  </si>
  <si>
    <t>Z α/2 (0,05)</t>
  </si>
  <si>
    <t>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</si>
  <si>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</si>
  <si>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</si>
  <si>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</si>
  <si>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r>
      <t xml:space="preserve">Z 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= Dif Proporc / EE</t>
    </r>
    <r>
      <rPr>
        <vertAlign val="subscript"/>
        <sz val="10"/>
        <rFont val="Calibri"/>
        <family val="2"/>
      </rPr>
      <t xml:space="preserve"> dif proporc</t>
    </r>
  </si>
  <si>
    <t xml:space="preserve"> p (no rechazar Ho │ Ho verdadera)</t>
  </si>
  <si>
    <t>Operar</t>
  </si>
  <si>
    <t>n = nº de los que hay en cada grupo (ojo, no de la suma de ambos)</t>
  </si>
  <si>
    <t>Dif Proporc =  RAR</t>
  </si>
  <si>
    <r>
      <t xml:space="preserve">1-α =  p (no rechazar Ho </t>
    </r>
    <r>
      <rPr>
        <sz val="10"/>
        <rFont val="Calibri"/>
        <family val="2"/>
      </rPr>
      <t>│ Ho verdadera)</t>
    </r>
  </si>
  <si>
    <t>d = diferencia de proporciones de ambos grupos o RAR</t>
  </si>
  <si>
    <r>
      <t xml:space="preserve">EE </t>
    </r>
    <r>
      <rPr>
        <vertAlign val="subscript"/>
        <sz val="10"/>
        <rFont val="Calibri"/>
        <family val="2"/>
      </rPr>
      <t>dif proporc</t>
    </r>
    <r>
      <rPr>
        <sz val="10"/>
        <rFont val="Calibri"/>
        <family val="2"/>
      </rPr>
      <t xml:space="preserve"> = Raíz{ [PM*(1-PM)/n</t>
    </r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</rPr>
      <t>] + [PM*(1-PM)/n</t>
    </r>
    <r>
      <rPr>
        <vertAlign val="subscript"/>
        <sz val="10"/>
        <rFont val="Calibri"/>
        <family val="2"/>
      </rPr>
      <t>2</t>
    </r>
    <r>
      <rPr>
        <sz val="10"/>
        <rFont val="Calibri"/>
        <family val="2"/>
      </rPr>
      <t xml:space="preserve">] }= </t>
    </r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</si>
  <si>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</si>
  <si>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</si>
  <si>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</si>
  <si>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(n* Dif Proporc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/2PM</t>
    </r>
    <r>
      <rPr>
        <sz val="10"/>
        <rFont val="Calibri"/>
        <family val="2"/>
      </rPr>
      <t>*(1-PM)] - Z α/2</t>
    </r>
  </si>
  <si>
    <t>α = probab de que la diferencia detectada entre ambos sea debida al azar, en caso de que no exista</t>
  </si>
  <si>
    <r>
      <t>Ls1:</t>
    </r>
    <r>
      <rPr>
        <sz val="10"/>
        <rFont val="Calibri"/>
        <family val="2"/>
      </rPr>
      <t xml:space="preserve"> límite superior del grupo 1; </t>
    </r>
    <r>
      <rPr>
        <b/>
        <sz val="10"/>
        <rFont val="Calibri"/>
        <family val="2"/>
      </rPr>
      <t xml:space="preserve">Li2: </t>
    </r>
    <r>
      <rPr>
        <sz val="10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</si>
  <si>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</si>
  <si>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nivel e confianza =  p (no rechazar Ho │ Ho verdadera)</t>
  </si>
  <si>
    <t>RAR =</t>
  </si>
  <si>
    <t xml:space="preserve"> β =&gt; probabilidad de no detectar una diferencia que sí exista.</t>
  </si>
  <si>
    <t>NNT =</t>
  </si>
  <si>
    <t>Potencia de contraste</t>
  </si>
  <si>
    <r>
      <t xml:space="preserve">1 -β =  p (rechazar Ho </t>
    </r>
    <r>
      <rPr>
        <sz val="10"/>
        <rFont val="Calibri"/>
        <family val="2"/>
      </rPr>
      <t>│ Ho falsa)</t>
    </r>
  </si>
  <si>
    <t>DM: diferencia de proporciones</t>
  </si>
  <si>
    <r>
      <t>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* 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 xml:space="preserve"> = DM</t>
    </r>
  </si>
  <si>
    <t>=&gt;</t>
  </si>
  <si>
    <r>
      <t>EEDM (Z</t>
    </r>
    <r>
      <rPr>
        <vertAlign val="subscript"/>
        <sz val="10"/>
        <rFont val="Calibri"/>
        <family val="2"/>
      </rPr>
      <t>1-</t>
    </r>
    <r>
      <rPr>
        <vertAlign val="subscript"/>
        <sz val="10"/>
        <rFont val="Calibri"/>
        <family val="2"/>
      </rPr>
      <t>α/2</t>
    </r>
    <r>
      <rPr>
        <sz val="10"/>
        <rFont val="Calibri"/>
        <family val="2"/>
      </rPr>
      <t xml:space="preserve"> + 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) </t>
    </r>
    <r>
      <rPr>
        <sz val="10"/>
        <rFont val="Calibri"/>
        <family val="2"/>
      </rPr>
      <t>= DM</t>
    </r>
  </si>
  <si>
    <r>
      <t>Z</t>
    </r>
    <r>
      <rPr>
        <vertAlign val="subscript"/>
        <sz val="10"/>
        <rFont val="Calibri"/>
        <family val="2"/>
      </rPr>
      <t>β</t>
    </r>
    <r>
      <rPr>
        <sz val="10"/>
        <rFont val="Calibri"/>
        <family val="2"/>
      </rPr>
      <t xml:space="preserve">  =  (DM/EE</t>
    </r>
    <r>
      <rPr>
        <vertAlign val="subscript"/>
        <sz val="10"/>
        <rFont val="Calibri"/>
        <family val="2"/>
      </rPr>
      <t>DM</t>
    </r>
    <r>
      <rPr>
        <sz val="10"/>
        <rFont val="Calibri"/>
        <family val="2"/>
      </rPr>
      <t>) - Z</t>
    </r>
    <r>
      <rPr>
        <vertAlign val="subscript"/>
        <sz val="10"/>
        <rFont val="Calibri"/>
        <family val="2"/>
      </rPr>
      <t>1-α/2</t>
    </r>
    <r>
      <rPr>
        <sz val="10"/>
        <rFont val="Calibri"/>
        <family val="2"/>
      </rPr>
      <t xml:space="preserve"> </t>
    </r>
  </si>
  <si>
    <t>1 -β =  potencia estadística resultante =  p de detectar una diferencia entre ambos, en caso de que exista</t>
  </si>
  <si>
    <t>β =  probabilidad de no detectar una diferencia que sí exista =  p (no rechazar Ho │ Ho falsa)</t>
  </si>
  <si>
    <t>Chi cuadrado de Pearson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</si>
  <si>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</si>
  <si>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</si>
  <si>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</si>
  <si>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</si>
  <si>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</si>
  <si>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</si>
  <si>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</si>
  <si>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</si>
  <si>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</si>
  <si>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</si>
  <si>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r>
      <t>χ² cal= Sumat (observado</t>
    </r>
    <r>
      <rPr>
        <vertAlign val="subscript"/>
        <sz val="10"/>
        <rFont val="Calibri"/>
        <family val="2"/>
      </rPr>
      <t xml:space="preserve"> i </t>
    </r>
    <r>
      <rPr>
        <sz val="10"/>
        <rFont val="Calibri"/>
        <family val="2"/>
      </rPr>
      <t xml:space="preserve">-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/ esperado </t>
    </r>
    <r>
      <rPr>
        <vertAlign val="subscript"/>
        <sz val="10"/>
        <rFont val="Calibri"/>
        <family val="2"/>
      </rPr>
      <t>i</t>
    </r>
    <r>
      <rPr>
        <sz val="10"/>
        <rFont val="Calibri"/>
        <family val="2"/>
      </rPr>
      <t>)</t>
    </r>
  </si>
  <si>
    <t>χ² cal - χ² teórico =</t>
  </si>
  <si>
    <t>χ² cal= Suma [(ao-ae)^2/ae +(bo-be)^2/be + (co-ce)^2/ce + (do-de)^2/de)]</t>
  </si>
  <si>
    <t>χ² cal=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</si>
  <si>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</si>
  <si>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 por incidencias acumuladas</t>
  </si>
  <si>
    <t>(</t>
  </si>
  <si>
    <t>-</t>
  </si>
  <si>
    <t>)</t>
  </si>
  <si>
    <t>%</t>
  </si>
  <si>
    <t>Nº event Interv (%)</t>
  </si>
  <si>
    <t>Nº event Control (%)</t>
  </si>
  <si>
    <t>RAR</t>
  </si>
  <si>
    <t>potencia</t>
  </si>
  <si>
    <t>a</t>
  </si>
  <si>
    <t>/</t>
  </si>
  <si>
    <t>Potencia</t>
  </si>
  <si>
    <t>% Intervención (Fact Box)</t>
  </si>
  <si>
    <t>% Control (Fact Box)</t>
  </si>
  <si>
    <t>t medio con Ev, con ABC por polígonos</t>
  </si>
  <si>
    <t>t x ABC, Intev</t>
  </si>
  <si>
    <t>t x ABC, Contr</t>
  </si>
  <si>
    <t>meses</t>
  </si>
  <si>
    <t>tiempo</t>
  </si>
  <si>
    <t>RA interv</t>
  </si>
  <si>
    <t>RA contr</t>
  </si>
  <si>
    <t>destinos NNT</t>
  </si>
  <si>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</si>
  <si>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Cálculo por incidencias acumuladas de RR, RAR, NNT, potencia estadística y valor de p</t>
  </si>
  <si>
    <t>Estimación puntual de las incidencias acumuladas</t>
  </si>
  <si>
    <t>Permanecenn sin Ev gracias a Mto Intervención</t>
  </si>
  <si>
    <t>Permanen sin Ev sin tomar Mto Intervención</t>
  </si>
  <si>
    <t>Tendrán el Ev, incluso tomando Mto Intervención</t>
  </si>
  <si>
    <t>RR (IC 95%)</t>
  </si>
  <si>
    <t>RAR (IC 95%)</t>
  </si>
  <si>
    <t>NNT (IC 95%)</t>
  </si>
  <si>
    <t>Hoja información al usuario que no se maneja con los IC</t>
  </si>
  <si>
    <t>% de eventos</t>
  </si>
  <si>
    <t>La Prolongación del tiempo medio de Supervivencia Libre de Eventos gracias a</t>
  </si>
  <si>
    <t>tiempo medio de Supervivencia Libre de Evento (tSLEv) sin la intervención</t>
  </si>
  <si>
    <t>Prolongación del tiempo medio de Supervivencia Libre de Evento (PtSLEv) por la intervención</t>
  </si>
  <si>
    <t>Resto de tiempo sin éxito durante todo el tiempo de seguimiento</t>
  </si>
  <si>
    <t>Total de t de seguimiento</t>
  </si>
  <si>
    <t>Total del tiempo medio de seguimiento</t>
  </si>
  <si>
    <t>Nº de personas con evento por cada 100 tratadas con</t>
  </si>
  <si>
    <t xml:space="preserve">tiempo en </t>
  </si>
  <si>
    <t>% Interv (Fact Box)</t>
  </si>
  <si>
    <t>Cálculo de RAR y NNT a partir del RR de un metaanálisis y el % RA en el grupo control</t>
  </si>
  <si>
    <t>% RA control =</t>
  </si>
  <si>
    <t>RR (IC 95%) obtenido en el metaanálisis</t>
  </si>
  <si>
    <t>Estimación puntual</t>
  </si>
  <si>
    <t>Límite inferior del IC 95%</t>
  </si>
  <si>
    <t>Límite superior del IC 95%</t>
  </si>
  <si>
    <t>% RA interv</t>
  </si>
  <si>
    <t>% RA control</t>
  </si>
  <si>
    <t>RAR (IC95%)</t>
  </si>
  <si>
    <t>Aplíquese únicamente cuando el NNT y sus intervalos de confianza son POSITIVOS</t>
  </si>
  <si>
    <t xml:space="preserve">NNT = </t>
  </si>
  <si>
    <t>Permanecerán sanos sin tomar el fármaco</t>
  </si>
  <si>
    <t>Permanecerán sanos por tomar el fármaco</t>
  </si>
  <si>
    <t>Enfermarán incluso tomando el fármaco</t>
  </si>
  <si>
    <t>Aplíquese únicamente cuando el NNT y sus intervalos de confianza son NEGATIVOS</t>
  </si>
  <si>
    <t xml:space="preserve">NND = </t>
  </si>
  <si>
    <t>Enfermarán por tomar el fármaco</t>
  </si>
  <si>
    <t>Enfermarán incluso sin tomar el fármaco</t>
  </si>
  <si>
    <r>
      <t>Tabla nnt...</t>
    </r>
    <r>
      <rPr>
        <b/>
        <sz val="12"/>
        <rFont val="Calibri"/>
        <family val="2"/>
      </rPr>
      <t>: Mortalidad cardiovascular con Estatinas frente a Placebo en población con ≥ 90% en prevención primaria cardiovascular.</t>
    </r>
  </si>
  <si>
    <t>Media de seguimiento 3,7 años</t>
  </si>
  <si>
    <t>años</t>
  </si>
  <si>
    <t>Grupo Estatinas, n= 28.205</t>
  </si>
  <si>
    <t>Grupo Placebo, n= 28.261</t>
  </si>
  <si>
    <t>0,85 (0,75-0,99)</t>
  </si>
  <si>
    <t>Cálculos desde el RR (por efectos aleatorios) obtenido en el metaanálisis referido</t>
  </si>
  <si>
    <t>Mortalidad CV</t>
  </si>
  <si>
    <t>0,18% (0,01% a 0,31%)</t>
  </si>
  <si>
    <t>541 (325 a 8122)</t>
  </si>
  <si>
    <r>
      <t xml:space="preserve">RevGRADE con MA 11 ECA, Estatinas en población con </t>
    </r>
    <r>
      <rPr>
        <sz val="10"/>
        <rFont val="Calibri"/>
        <family val="2"/>
      </rPr>
      <t xml:space="preserve">≥ 90% en PrevPrim CV </t>
    </r>
    <r>
      <rPr>
        <b/>
        <sz val="10"/>
        <color rgb="FF0000FF"/>
        <rFont val="Calibri"/>
        <family val="2"/>
      </rPr>
      <t>(*)</t>
    </r>
  </si>
  <si>
    <t>Mortalidad Cardiovascular</t>
  </si>
  <si>
    <t>Estatinas</t>
  </si>
  <si>
    <t>Años</t>
  </si>
  <si>
    <r>
      <t>Abreviaturas</t>
    </r>
    <r>
      <rPr>
        <sz val="8"/>
        <rFont val="Calibri"/>
        <family val="2"/>
      </rPr>
      <t xml:space="preserve">: </t>
    </r>
    <r>
      <rPr>
        <b/>
        <sz val="8"/>
        <rFont val="Calibri"/>
        <family val="2"/>
      </rPr>
      <t xml:space="preserve">IC: </t>
    </r>
    <r>
      <rPr>
        <sz val="8"/>
        <rFont val="Calibri"/>
        <family val="2"/>
      </rPr>
      <t xml:space="preserve">intervalo de confianza; </t>
    </r>
    <r>
      <rPr>
        <b/>
        <sz val="8"/>
        <rFont val="Calibri"/>
        <family val="2"/>
      </rPr>
      <t>RA</t>
    </r>
    <r>
      <rPr>
        <sz val="8"/>
        <rFont val="Calibri"/>
        <family val="2"/>
      </rPr>
      <t>: Riesgo Absoluto;</t>
    </r>
    <r>
      <rPr>
        <b/>
        <sz val="8"/>
        <rFont val="Calibri"/>
        <family val="2"/>
      </rPr>
      <t xml:space="preserve"> RR</t>
    </r>
    <r>
      <rPr>
        <sz val="8"/>
        <rFont val="Calibri"/>
        <family val="2"/>
      </rPr>
      <t xml:space="preserve">: Riesgo Relativo; </t>
    </r>
    <r>
      <rPr>
        <b/>
        <sz val="8"/>
        <rFont val="Calibri"/>
        <family val="2"/>
      </rPr>
      <t>RAR</t>
    </r>
    <r>
      <rPr>
        <sz val="8"/>
        <rFont val="Calibri"/>
        <family val="2"/>
      </rPr>
      <t xml:space="preserve">: Reducción Absoluta del Riesgo; </t>
    </r>
    <r>
      <rPr>
        <b/>
        <sz val="8"/>
        <rFont val="Calibri"/>
        <family val="2"/>
      </rPr>
      <t>NNT</t>
    </r>
    <r>
      <rPr>
        <sz val="8"/>
        <rFont val="Calibri"/>
        <family val="2"/>
      </rPr>
      <t xml:space="preserve">: Número Necesario a Tratar para evitar un evento; </t>
    </r>
    <r>
      <rPr>
        <b/>
        <sz val="8"/>
        <rFont val="Calibri"/>
        <family val="2"/>
      </rPr>
      <t xml:space="preserve">tSLEv: </t>
    </r>
    <r>
      <rPr>
        <sz val="8"/>
        <rFont val="Calibri"/>
        <family val="2"/>
      </rPr>
      <t xml:space="preserve">tiempo medio de Supervivencia Libre de Evento; </t>
    </r>
    <r>
      <rPr>
        <b/>
        <sz val="8"/>
        <rFont val="Calibri"/>
        <family val="2"/>
      </rPr>
      <t>PtSLEv:</t>
    </r>
    <r>
      <rPr>
        <sz val="8"/>
        <rFont val="Calibri"/>
        <family val="2"/>
      </rPr>
      <t xml:space="preserve"> Prolongación del tiempo medio de Supervivencia Libre de Evento.</t>
    </r>
  </si>
  <si>
    <t>392/9462 (4,14%)</t>
  </si>
  <si>
    <t>Alirocumab</t>
  </si>
  <si>
    <t>Hoja información al usuario (FACT BOX)</t>
  </si>
  <si>
    <t>Nº Eventos crudos (%)</t>
  </si>
  <si>
    <r>
      <t>Valor de</t>
    </r>
    <r>
      <rPr>
        <b/>
        <i/>
        <sz val="10"/>
        <rFont val="Calibri"/>
        <family val="2"/>
      </rPr>
      <t xml:space="preserve"> p</t>
    </r>
  </si>
  <si>
    <t>% Eventos ajustados</t>
  </si>
  <si>
    <t>% Eventos crudos</t>
  </si>
  <si>
    <t>20180124-RevGRADE 15ECA, BRIC Estatinas en Prev Prim CV +90p. Evalmed</t>
  </si>
  <si>
    <r>
      <rPr>
        <b/>
        <sz val="9"/>
        <color rgb="FF0000FF"/>
        <rFont val="Calibri"/>
        <family val="2"/>
      </rPr>
      <t xml:space="preserve">(*) </t>
    </r>
    <r>
      <rPr>
        <sz val="9"/>
        <rFont val="Calibri"/>
        <family val="2"/>
      </rPr>
      <t>Sánchez Robles GA, Gutiérrez Dandridge M, Pérez Revuelta A, Martín de la Nava MA, Bravo García-Cuevas L; Montaño Barrientos A, Álvarez-Cienfuegos A, Rubio Núñez PL, Gómez Santana MC, Candela Marroquín E. Revisión GRADE de estatinas en población con ≥ 90% en prevención primaria cardiovascular. Sección 2: Variables de beneficio cardiovascular asociadas a estatinas [Actualizado a 24-ene-2018]. Web evalmed.es, 22-feb-2018. Disponible en: http://evalmed.es/2018/02/22/revgrade-estatinas-en-prevencion-primaria-cv/</t>
    </r>
  </si>
  <si>
    <t>Sánchez-Robles GA, en nombre del Grupo Evalmed. Revisión GRADE de estatinas en población con ≥ 90% en prevención primaria cardiovascular. Sección 2: Variables de beneficio cardiovascular asociadas a estatinas [Actualizado a 24-ene-2018]. Web evalmed.es, 22-feb-2018. Disponible en: http://evalmed.es/2018/02/22/revgrade-estatinas-en-prevencion-primaria-cv/</t>
  </si>
  <si>
    <t>Si representamos sobre fondo verde la permanencia libre de eventos, entonces este diagrama representa</t>
  </si>
  <si>
    <t>"24 meses x 100% de permanencia libre de eventos = 24 meses libre de eventos (en 24 meses)"</t>
  </si>
  <si>
    <t>"24 meses x 0% de permanencia con evento = 0 meses de permanencia con evento (en 24 meses)</t>
  </si>
  <si>
    <t>Complementariamente esto significa que hay</t>
  </si>
  <si>
    <t>Imaginemos que en el Grupo de Intervención de un ECA o un MA se produce un 5% de eventos en 24 meses</t>
  </si>
  <si>
    <t>Imaginemos que en el grupo de Control de un ECA o un MA se produce un 11% de eventos en 24 meses</t>
  </si>
  <si>
    <t>Lo podemos denotar como "tSlEv" (tiempo medio de Supervivencia Libre de Evento) = 24 meses (en 24 meses)</t>
  </si>
  <si>
    <t>El tiempo medio en el que permanecen con evento es "11% x 24 meses / 2  = 1,32 meses (en 24 meses)"</t>
  </si>
  <si>
    <t>El tiempo medio en el que permanecen con evento es "5% x 24 meses / 2 = 0,6 meses (en 24 meses)</t>
  </si>
  <si>
    <t>usar la intervención en lugar de usar el control es = 1,32 meses - 0,6 meses = 0,72 meses (en 24 meses)</t>
  </si>
  <si>
    <t>Lo podemos denotar como " t con Ev" (t medio de permanencia con Evento) = 0 meses (en 24 meses)</t>
  </si>
  <si>
    <t>Este área representa 100% x 24 meses = 24 meses</t>
  </si>
  <si>
    <t>Los 3 destinos del NNT (3dNNT)</t>
  </si>
  <si>
    <t>Los 3 tiempos biográficos (3tB)</t>
  </si>
  <si>
    <t>20170504-ECA FOURIER 2,1y, PS100 +Estat [Evolo vs Pl], -MACE -LDL. Sabatine</t>
  </si>
  <si>
    <t>Sabatine MS, Giugliano RP, Keech AC, Honarpour N, on behalf of the FOURIER Steering Committee and Investigators. Evolocumab and Clinical Outcomes in Patients with Cardiovascular Disease. N Engl J Med. 2017;376(18):1713–22.</t>
  </si>
  <si>
    <r>
      <rPr>
        <b/>
        <sz val="12"/>
        <color indexed="60"/>
        <rFont val="Calibri"/>
        <family val="2"/>
      </rPr>
      <t xml:space="preserve">Tabla nnt-1 por RR: </t>
    </r>
    <r>
      <rPr>
        <b/>
        <sz val="12"/>
        <rFont val="Calibri"/>
        <family val="2"/>
      </rPr>
      <t>Pacientes de 59 años (DE 9), con un síndrome agudo coronario en los 12 meses previos, que se están tratando con dosis altas de estatinas.</t>
    </r>
  </si>
  <si>
    <t>ECA FOURIER, seguimiento 2,8 años</t>
  </si>
  <si>
    <t>Estatinas + Alirocumab, n= 9.462</t>
  </si>
  <si>
    <t>Estatinas + Placebo, n= 9.462</t>
  </si>
  <si>
    <t>Medidas del efecto obtenidas por incidencias acumuladas</t>
  </si>
  <si>
    <r>
      <t xml:space="preserve">Nº de pacientes con evento </t>
    </r>
    <r>
      <rPr>
        <sz val="10"/>
        <rFont val="Calibri"/>
        <family val="2"/>
      </rPr>
      <t>por cada 100 tratados con</t>
    </r>
    <r>
      <rPr>
        <b/>
        <sz val="10"/>
        <rFont val="Calibri"/>
        <family val="2"/>
      </rPr>
      <t>:</t>
    </r>
  </si>
  <si>
    <t>Variables experienciales</t>
  </si>
  <si>
    <t>Mortalidad por cualquier causa</t>
  </si>
  <si>
    <t>334/9462 (3,53%)</t>
  </si>
  <si>
    <t>0,85 (0,74-0,98)</t>
  </si>
  <si>
    <t>0,61% (0,06% a 1,16%)</t>
  </si>
  <si>
    <t>163 (86 a 1569)</t>
  </si>
  <si>
    <t>Alirocumab + Estatinas</t>
  </si>
  <si>
    <t>Placebo + Estatinas</t>
  </si>
  <si>
    <t>Los 3 destinos NNT</t>
  </si>
  <si>
    <t>af</t>
  </si>
  <si>
    <r>
      <rPr>
        <b/>
        <sz val="20"/>
        <color rgb="FF993300"/>
        <rFont val="Calibri"/>
        <family val="2"/>
        <scheme val="minor"/>
      </rPr>
      <t xml:space="preserve">Gráfico g …..: </t>
    </r>
    <r>
      <rPr>
        <b/>
        <sz val="20"/>
        <color theme="1"/>
        <rFont val="Calibri"/>
        <family val="2"/>
        <scheme val="minor"/>
      </rPr>
      <t>Cruce de "Los 3 tiempos biográficos (3tB)” con "Los 3 destinos del NNT (3dNNT)” en "Mortalidad por cualquier causa", durante un seguimiento de 34 meses.</t>
    </r>
  </si>
  <si>
    <r>
      <rPr>
        <b/>
        <sz val="18"/>
        <color rgb="FF993300"/>
        <rFont val="Calibri"/>
        <family val="2"/>
        <scheme val="minor"/>
      </rPr>
      <t xml:space="preserve">Gráfico g …..: </t>
    </r>
    <r>
      <rPr>
        <b/>
        <sz val="18"/>
        <color theme="1"/>
        <rFont val="Calibri"/>
        <family val="2"/>
        <scheme val="minor"/>
      </rPr>
      <t>Cruce de "Los 3 tiempos biográficos (3tB)” con "Los 3 destinos del NNT (3dNNT)” en "Mortalidad Cardiovascular", durante un seguimiento de 3,7 años.</t>
    </r>
  </si>
  <si>
    <t>Si es &gt; 0 =&gt;Rechazo Ho =&gt; Heterogenicidad o dependencia (o tratamiento eficaz)</t>
  </si>
  <si>
    <t>Si es &lt; 0 =&gt;Acepto Ho =&gt; Homogeneidad o independencia (o tratamiento no eficaz)</t>
  </si>
  <si>
    <t>Método de Wald para la estimación puntual y el IC</t>
  </si>
  <si>
    <t>p (proporción) = eventos / n [p1, p2 y p"media"]</t>
  </si>
  <si>
    <t>q = (1-p)</t>
  </si>
  <si>
    <t>Varianza= S^2= p.q</t>
  </si>
  <si>
    <t>EE (proporción) = Raiz (p.q/n)</t>
  </si>
  <si>
    <t>Z α/2</t>
  </si>
  <si>
    <t>LI IC</t>
  </si>
  <si>
    <t>LS IC</t>
  </si>
  <si>
    <t>Estimación puntual e IC por el método de Newcombe-Wilson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</si>
</sst>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0.0%"/>
    <numFmt numFmtId="167" formatCode="#,##0.0"/>
    <numFmt numFmtId="168" formatCode="_-* #,##0\ _€_-;\-* #,##0\ _€_-;_-* &quot;-&quot;??\ _€_-;_-@_-"/>
    <numFmt numFmtId="169" formatCode="_-* #,##0.000\ _€_-;\-* #,##0.000\ _€_-;_-* &quot;-&quot;??\ _€_-;_-@_-"/>
    <numFmt numFmtId="170" formatCode="#,##0.00_ ;\-#,##0.00\ "/>
    <numFmt numFmtId="171" formatCode="_-* #,##0.0000\ _€_-;\-* #,##0.0000\ _€_-;_-* &quot;-&quot;??\ _€_-;_-@_-"/>
    <numFmt numFmtId="172" formatCode="_-* #,##0.00000\ _€_-;\-* #,##0.00000\ _€_-;_-* &quot;-&quot;??\ _€_-;_-@_-"/>
    <numFmt numFmtId="173" formatCode="_-* #,##0.0\ _€_-;\-* #,##0.0\ _€_-;_-* &quot;-&quot;?\ _€_-;_-@_-"/>
    <numFmt numFmtId="174" formatCode="_-* #,##0.000000\ _€_-;\-* #,##0.000000\ _€_-;_-* &quot;-&quot;??\ _€_-;_-@_-"/>
    <numFmt numFmtId="175" formatCode="_-* #,##0.0000\ _€_-;\-* #,##0.0000\ _€_-;_-* &quot;-&quot;?\ _€_-;_-@_-"/>
    <numFmt numFmtId="176" formatCode="0.000"/>
    <numFmt numFmtId="177" formatCode="_-* #,##0.000\ _€_-;\-* #,##0.000\ _€_-;_-* &quot;-&quot;???\ _€_-;_-@_-"/>
    <numFmt numFmtId="178" formatCode="0.0000"/>
    <numFmt numFmtId="179" formatCode="0.0000%"/>
    <numFmt numFmtId="180" formatCode="#,##0_ ;\-#,##0\ "/>
    <numFmt numFmtId="181" formatCode="#,##0.000_ ;\-#,##0.000\ 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8000"/>
      <name val="Calibri"/>
      <family val="2"/>
      <scheme val="minor"/>
    </font>
    <font>
      <i/>
      <sz val="10"/>
      <color rgb="FF008000"/>
      <name val="Calibri"/>
      <family val="2"/>
      <scheme val="minor"/>
    </font>
    <font>
      <sz val="10"/>
      <color rgb="FF669900"/>
      <name val="Calibri"/>
      <family val="2"/>
      <scheme val="minor"/>
    </font>
    <font>
      <i/>
      <sz val="10"/>
      <color rgb="FF6699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9900"/>
      <name val="Calibri"/>
      <family val="2"/>
      <scheme val="minor"/>
    </font>
    <font>
      <i/>
      <sz val="10"/>
      <color rgb="FF0099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66990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vertAlign val="subscript"/>
      <sz val="10"/>
      <name val="Calibri"/>
      <family val="2"/>
    </font>
    <font>
      <sz val="10"/>
      <color indexed="2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Calibri"/>
      <family val="2"/>
    </font>
    <font>
      <b/>
      <i/>
      <sz val="10"/>
      <name val="Calibri"/>
      <family val="2"/>
    </font>
    <font>
      <b/>
      <sz val="9"/>
      <name val="Calibri"/>
      <family val="2"/>
      <scheme val="minor"/>
    </font>
    <font>
      <b/>
      <i/>
      <sz val="9"/>
      <name val="Calibri"/>
      <family val="2"/>
    </font>
    <font>
      <vertAlign val="subscript"/>
      <sz val="10"/>
      <name val="Calibri"/>
      <family val="2"/>
    </font>
    <font>
      <vertAlign val="superscript"/>
      <sz val="10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indexed="61"/>
      <name val="Calibri"/>
      <family val="2"/>
      <scheme val="minor"/>
    </font>
    <font>
      <sz val="9"/>
      <name val="Calibri"/>
      <family val="2"/>
      <scheme val="minor"/>
    </font>
    <font>
      <sz val="6"/>
      <color rgb="FF669900"/>
      <name val="Calibri"/>
      <family val="2"/>
      <scheme val="minor"/>
    </font>
    <font>
      <sz val="6"/>
      <color rgb="FF009900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9900"/>
      <name val="Calibri"/>
      <family val="2"/>
      <scheme val="minor"/>
    </font>
    <font>
      <b/>
      <sz val="12"/>
      <color indexed="60"/>
      <name val="Calibri"/>
      <family val="2"/>
    </font>
    <font>
      <b/>
      <sz val="12"/>
      <name val="Calibri"/>
      <family val="2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6699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6699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</font>
    <font>
      <b/>
      <sz val="10"/>
      <color rgb="FF0099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sz val="10"/>
      <color indexed="14"/>
      <name val="Calibri"/>
      <family val="2"/>
    </font>
    <font>
      <b/>
      <sz val="10"/>
      <color indexed="57"/>
      <name val="Calibri"/>
      <family val="2"/>
    </font>
    <font>
      <sz val="16"/>
      <name val="Calibri"/>
      <family val="2"/>
      <scheme val="minor"/>
    </font>
    <font>
      <b/>
      <sz val="10"/>
      <color rgb="FF0000FF"/>
      <name val="Calibri"/>
      <family val="2"/>
    </font>
    <font>
      <sz val="7"/>
      <color theme="1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rgb="FF006600"/>
      <name val="Calibri"/>
      <family val="2"/>
      <scheme val="minor"/>
    </font>
    <font>
      <b/>
      <sz val="9"/>
      <color rgb="FF0000FF"/>
      <name val="Calibri"/>
      <family val="2"/>
    </font>
    <font>
      <b/>
      <sz val="11"/>
      <color rgb="FFFF0066"/>
      <name val="Calibri"/>
      <family val="2"/>
      <scheme val="minor"/>
    </font>
    <font>
      <u/>
      <sz val="10"/>
      <color rgb="FF9933FF"/>
      <name val="Calibri"/>
      <family val="2"/>
      <scheme val="minor"/>
    </font>
    <font>
      <sz val="10"/>
      <color rgb="FF9933FF"/>
      <name val="Calibri"/>
      <family val="2"/>
      <scheme val="minor"/>
    </font>
    <font>
      <sz val="11"/>
      <name val="Calibri"/>
      <family val="2"/>
    </font>
    <font>
      <sz val="11"/>
      <color rgb="FFFFC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9933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9933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CFF3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/>
    <xf numFmtId="2" fontId="5" fillId="0" borderId="7" xfId="0" applyNumberFormat="1" applyFont="1" applyBorder="1"/>
    <xf numFmtId="0" fontId="3" fillId="0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66" fontId="9" fillId="0" borderId="0" xfId="2" applyNumberFormat="1" applyFont="1" applyAlignment="1">
      <alignment horizontal="center"/>
    </xf>
    <xf numFmtId="0" fontId="10" fillId="0" borderId="0" xfId="0" applyFont="1" applyAlignment="1">
      <alignment horizontal="right"/>
    </xf>
    <xf numFmtId="2" fontId="10" fillId="0" borderId="0" xfId="0" applyNumberFormat="1" applyFont="1"/>
    <xf numFmtId="166" fontId="11" fillId="0" borderId="0" xfId="2" applyNumberFormat="1" applyFont="1" applyAlignment="1">
      <alignment horizontal="center"/>
    </xf>
    <xf numFmtId="0" fontId="12" fillId="0" borderId="0" xfId="0" applyFont="1" applyAlignment="1">
      <alignment horizontal="right"/>
    </xf>
    <xf numFmtId="2" fontId="12" fillId="0" borderId="0" xfId="0" applyNumberFormat="1" applyFont="1"/>
    <xf numFmtId="166" fontId="13" fillId="0" borderId="0" xfId="2" applyNumberFormat="1" applyFont="1" applyAlignment="1">
      <alignment horizontal="center"/>
    </xf>
    <xf numFmtId="3" fontId="5" fillId="0" borderId="7" xfId="0" applyNumberFormat="1" applyFont="1" applyBorder="1"/>
    <xf numFmtId="1" fontId="12" fillId="0" borderId="0" xfId="0" applyNumberFormat="1" applyFont="1"/>
    <xf numFmtId="0" fontId="16" fillId="0" borderId="0" xfId="0" applyFont="1" applyAlignment="1">
      <alignment vertical="center"/>
    </xf>
    <xf numFmtId="0" fontId="0" fillId="0" borderId="0" xfId="0" applyBorder="1"/>
    <xf numFmtId="166" fontId="16" fillId="0" borderId="0" xfId="2" applyNumberFormat="1" applyFont="1" applyAlignment="1">
      <alignment horizontal="left" vertical="center"/>
    </xf>
    <xf numFmtId="0" fontId="16" fillId="0" borderId="0" xfId="0" applyFont="1"/>
    <xf numFmtId="49" fontId="16" fillId="0" borderId="0" xfId="0" applyNumberFormat="1" applyFont="1"/>
    <xf numFmtId="1" fontId="16" fillId="3" borderId="0" xfId="0" applyNumberFormat="1" applyFont="1" applyFill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9" fontId="13" fillId="0" borderId="0" xfId="2" applyFont="1" applyFill="1" applyBorder="1" applyAlignment="1">
      <alignment horizontal="center" vertical="center"/>
    </xf>
    <xf numFmtId="9" fontId="18" fillId="0" borderId="0" xfId="2" applyFont="1" applyFill="1" applyBorder="1" applyAlignment="1">
      <alignment horizontal="center" vertical="center"/>
    </xf>
    <xf numFmtId="9" fontId="9" fillId="0" borderId="0" xfId="2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top" wrapText="1"/>
    </xf>
    <xf numFmtId="0" fontId="16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right" wrapText="1"/>
    </xf>
    <xf numFmtId="2" fontId="8" fillId="2" borderId="7" xfId="0" applyNumberFormat="1" applyFont="1" applyFill="1" applyBorder="1" applyAlignment="1">
      <alignment vertical="center"/>
    </xf>
    <xf numFmtId="1" fontId="8" fillId="0" borderId="7" xfId="0" applyNumberFormat="1" applyFont="1" applyBorder="1" applyAlignment="1">
      <alignment vertical="center"/>
    </xf>
    <xf numFmtId="166" fontId="9" fillId="0" borderId="0" xfId="2" applyNumberFormat="1" applyFont="1" applyAlignment="1">
      <alignment horizontal="center" vertical="center"/>
    </xf>
    <xf numFmtId="166" fontId="9" fillId="0" borderId="0" xfId="0" applyNumberFormat="1" applyFont="1" applyAlignment="1">
      <alignment vertical="center" wrapText="1"/>
    </xf>
    <xf numFmtId="0" fontId="17" fillId="0" borderId="7" xfId="0" applyFont="1" applyBorder="1" applyAlignment="1">
      <alignment horizontal="right" wrapText="1"/>
    </xf>
    <xf numFmtId="2" fontId="17" fillId="2" borderId="7" xfId="0" applyNumberFormat="1" applyFont="1" applyFill="1" applyBorder="1" applyAlignment="1">
      <alignment vertical="center"/>
    </xf>
    <xf numFmtId="166" fontId="13" fillId="0" borderId="0" xfId="2" applyNumberFormat="1" applyFont="1" applyFill="1" applyBorder="1" applyAlignment="1">
      <alignment vertical="center"/>
    </xf>
    <xf numFmtId="0" fontId="12" fillId="0" borderId="7" xfId="0" applyFont="1" applyBorder="1" applyAlignment="1">
      <alignment horizontal="right" wrapText="1"/>
    </xf>
    <xf numFmtId="2" fontId="12" fillId="2" borderId="7" xfId="0" applyNumberFormat="1" applyFont="1" applyFill="1" applyBorder="1" applyAlignment="1">
      <alignment vertical="center"/>
    </xf>
    <xf numFmtId="1" fontId="12" fillId="0" borderId="7" xfId="0" applyNumberFormat="1" applyFont="1" applyBorder="1" applyAlignment="1">
      <alignment vertical="center"/>
    </xf>
    <xf numFmtId="166" fontId="13" fillId="0" borderId="0" xfId="2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vertical="center"/>
    </xf>
    <xf numFmtId="1" fontId="19" fillId="0" borderId="7" xfId="0" applyNumberFormat="1" applyFont="1" applyBorder="1" applyAlignment="1">
      <alignment horizontal="right" vertical="center"/>
    </xf>
    <xf numFmtId="9" fontId="16" fillId="0" borderId="0" xfId="0" applyNumberFormat="1" applyFont="1"/>
    <xf numFmtId="0" fontId="16" fillId="0" borderId="0" xfId="0" applyFont="1" applyAlignment="1">
      <alignment horizontal="left" vertical="top"/>
    </xf>
    <xf numFmtId="164" fontId="12" fillId="3" borderId="7" xfId="0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left"/>
    </xf>
    <xf numFmtId="0" fontId="0" fillId="0" borderId="0" xfId="0" applyFill="1" applyBorder="1"/>
    <xf numFmtId="0" fontId="0" fillId="5" borderId="7" xfId="0" applyFill="1" applyBorder="1"/>
    <xf numFmtId="0" fontId="2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8" fontId="5" fillId="0" borderId="0" xfId="1" applyNumberFormat="1" applyFont="1" applyFill="1" applyBorder="1" applyAlignment="1"/>
    <xf numFmtId="168" fontId="23" fillId="0" borderId="0" xfId="1" applyNumberFormat="1" applyFont="1" applyFill="1" applyBorder="1" applyAlignment="1"/>
    <xf numFmtId="168" fontId="24" fillId="0" borderId="0" xfId="0" applyNumberFormat="1" applyFont="1" applyFill="1" applyBorder="1" applyAlignment="1">
      <alignment horizontal="left"/>
    </xf>
    <xf numFmtId="2" fontId="3" fillId="0" borderId="0" xfId="0" applyNumberFormat="1" applyFont="1" applyBorder="1"/>
    <xf numFmtId="10" fontId="25" fillId="0" borderId="0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3" fillId="0" borderId="7" xfId="0" applyFont="1" applyBorder="1" applyAlignment="1">
      <alignment horizontal="center" vertical="center"/>
    </xf>
    <xf numFmtId="9" fontId="3" fillId="2" borderId="7" xfId="0" applyNumberFormat="1" applyFont="1" applyFill="1" applyBorder="1" applyAlignment="1">
      <alignment horizontal="center" vertical="center"/>
    </xf>
    <xf numFmtId="10" fontId="3" fillId="0" borderId="0" xfId="2" applyNumberFormat="1" applyFont="1" applyBorder="1" applyAlignment="1">
      <alignment horizontal="center"/>
    </xf>
    <xf numFmtId="0" fontId="30" fillId="0" borderId="0" xfId="0" applyFont="1"/>
    <xf numFmtId="18" fontId="3" fillId="0" borderId="0" xfId="1" applyNumberFormat="1" applyFont="1" applyBorder="1" applyAlignment="1">
      <alignment horizontal="center"/>
    </xf>
    <xf numFmtId="43" fontId="3" fillId="0" borderId="0" xfId="0" applyNumberFormat="1" applyFont="1"/>
    <xf numFmtId="43" fontId="31" fillId="0" borderId="0" xfId="1" applyFont="1" applyFill="1" applyBorder="1" applyAlignment="1">
      <alignment horizontal="center"/>
    </xf>
    <xf numFmtId="43" fontId="3" fillId="0" borderId="0" xfId="1" applyFont="1" applyFill="1"/>
    <xf numFmtId="165" fontId="5" fillId="0" borderId="1" xfId="1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168" fontId="3" fillId="7" borderId="7" xfId="0" applyNumberFormat="1" applyFont="1" applyFill="1" applyBorder="1" applyAlignment="1">
      <alignment vertical="center"/>
    </xf>
    <xf numFmtId="168" fontId="3" fillId="0" borderId="7" xfId="0" applyNumberFormat="1" applyFont="1" applyBorder="1" applyAlignment="1">
      <alignment vertical="center"/>
    </xf>
    <xf numFmtId="168" fontId="3" fillId="7" borderId="7" xfId="1" applyNumberFormat="1" applyFont="1" applyFill="1" applyBorder="1" applyAlignment="1">
      <alignment vertical="center"/>
    </xf>
    <xf numFmtId="43" fontId="3" fillId="0" borderId="0" xfId="1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right"/>
    </xf>
    <xf numFmtId="168" fontId="5" fillId="0" borderId="4" xfId="0" applyNumberFormat="1" applyFont="1" applyBorder="1" applyAlignment="1">
      <alignment horizontal="right"/>
    </xf>
    <xf numFmtId="168" fontId="5" fillId="0" borderId="10" xfId="0" applyNumberFormat="1" applyFont="1" applyBorder="1" applyAlignment="1">
      <alignment horizontal="right"/>
    </xf>
    <xf numFmtId="168" fontId="5" fillId="0" borderId="6" xfId="0" applyNumberFormat="1" applyFont="1" applyBorder="1" applyAlignment="1">
      <alignment horizontal="right"/>
    </xf>
    <xf numFmtId="10" fontId="3" fillId="0" borderId="0" xfId="2" applyNumberFormat="1" applyFont="1" applyFill="1"/>
    <xf numFmtId="0" fontId="34" fillId="0" borderId="0" xfId="0" applyFont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/>
    <xf numFmtId="4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0" fontId="3" fillId="0" borderId="0" xfId="2" applyNumberFormat="1" applyFont="1" applyFill="1" applyBorder="1" applyAlignment="1">
      <alignment horizontal="center"/>
    </xf>
    <xf numFmtId="10" fontId="3" fillId="0" borderId="0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center" vertical="center" wrapText="1"/>
    </xf>
    <xf numFmtId="43" fontId="5" fillId="0" borderId="15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170" fontId="3" fillId="0" borderId="7" xfId="1" applyNumberFormat="1" applyFont="1" applyFill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 wrapText="1"/>
    </xf>
    <xf numFmtId="2" fontId="3" fillId="0" borderId="11" xfId="1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166" fontId="5" fillId="0" borderId="7" xfId="2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43" fontId="36" fillId="0" borderId="0" xfId="1" applyFont="1" applyFill="1" applyBorder="1"/>
    <xf numFmtId="16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43" fontId="36" fillId="0" borderId="0" xfId="1" applyFont="1" applyFill="1" applyAlignment="1">
      <alignment horizontal="right"/>
    </xf>
    <xf numFmtId="0" fontId="36" fillId="0" borderId="0" xfId="0" applyFont="1" applyFill="1" applyBorder="1"/>
    <xf numFmtId="43" fontId="3" fillId="0" borderId="0" xfId="0" applyNumberFormat="1" applyFont="1" applyFill="1"/>
    <xf numFmtId="171" fontId="3" fillId="0" borderId="0" xfId="0" applyNumberFormat="1" applyFont="1" applyFill="1" applyBorder="1" applyAlignment="1">
      <alignment horizontal="center" vertical="center" wrapText="1"/>
    </xf>
    <xf numFmtId="172" fontId="3" fillId="0" borderId="0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3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43" fontId="3" fillId="0" borderId="0" xfId="1" applyFont="1" applyBorder="1" applyAlignment="1">
      <alignment horizontal="center"/>
    </xf>
    <xf numFmtId="174" fontId="3" fillId="0" borderId="0" xfId="1" applyNumberFormat="1" applyFont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10" fontId="5" fillId="0" borderId="0" xfId="2" applyNumberFormat="1" applyFont="1" applyFill="1" applyBorder="1" applyAlignment="1"/>
    <xf numFmtId="174" fontId="3" fillId="0" borderId="0" xfId="1" applyNumberFormat="1" applyFont="1" applyFill="1" applyBorder="1" applyAlignment="1">
      <alignment horizontal="center"/>
    </xf>
    <xf numFmtId="43" fontId="5" fillId="0" borderId="0" xfId="1" applyFont="1" applyFill="1" applyBorder="1" applyAlignment="1"/>
    <xf numFmtId="0" fontId="3" fillId="0" borderId="0" xfId="0" applyFont="1" applyFill="1" applyBorder="1" applyAlignment="1">
      <alignment horizontal="left"/>
    </xf>
    <xf numFmtId="0" fontId="37" fillId="0" borderId="0" xfId="0" applyFont="1"/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43" fontId="40" fillId="0" borderId="2" xfId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/>
    </xf>
    <xf numFmtId="174" fontId="3" fillId="0" borderId="2" xfId="1" applyNumberFormat="1" applyFont="1" applyFill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5" fillId="0" borderId="2" xfId="1" applyFont="1" applyFill="1" applyBorder="1" applyAlignment="1"/>
    <xf numFmtId="43" fontId="5" fillId="0" borderId="3" xfId="1" applyFont="1" applyFill="1" applyBorder="1" applyAlignment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1" fontId="3" fillId="0" borderId="23" xfId="0" applyNumberFormat="1" applyFont="1" applyFill="1" applyBorder="1" applyAlignment="1">
      <alignment horizontal="center" vertical="center" wrapText="1"/>
    </xf>
    <xf numFmtId="43" fontId="5" fillId="0" borderId="22" xfId="1" applyFont="1" applyFill="1" applyBorder="1" applyAlignment="1"/>
    <xf numFmtId="10" fontId="3" fillId="0" borderId="23" xfId="2" applyNumberFormat="1" applyFont="1" applyFill="1" applyBorder="1"/>
    <xf numFmtId="0" fontId="3" fillId="0" borderId="22" xfId="0" applyFont="1" applyBorder="1"/>
    <xf numFmtId="2" fontId="3" fillId="0" borderId="23" xfId="1" applyNumberFormat="1" applyFont="1" applyFill="1" applyBorder="1" applyAlignment="1">
      <alignment horizontal="center" vertical="center" wrapText="1"/>
    </xf>
    <xf numFmtId="0" fontId="3" fillId="0" borderId="22" xfId="0" applyFont="1" applyFill="1" applyBorder="1"/>
    <xf numFmtId="175" fontId="3" fillId="0" borderId="23" xfId="0" applyNumberFormat="1" applyFont="1" applyBorder="1"/>
    <xf numFmtId="166" fontId="3" fillId="0" borderId="23" xfId="2" applyNumberFormat="1" applyFont="1" applyFill="1" applyBorder="1" applyAlignment="1">
      <alignment horizontal="center" vertical="center" wrapText="1"/>
    </xf>
    <xf numFmtId="169" fontId="5" fillId="0" borderId="23" xfId="1" applyNumberFormat="1" applyFont="1" applyFill="1" applyBorder="1"/>
    <xf numFmtId="0" fontId="5" fillId="0" borderId="0" xfId="0" applyFont="1" applyAlignment="1">
      <alignment horizontal="left"/>
    </xf>
    <xf numFmtId="165" fontId="3" fillId="0" borderId="0" xfId="0" applyNumberFormat="1" applyFont="1" applyFill="1" applyBorder="1"/>
    <xf numFmtId="176" fontId="3" fillId="0" borderId="23" xfId="0" applyNumberFormat="1" applyFont="1" applyFill="1" applyBorder="1" applyAlignment="1">
      <alignment horizontal="center" vertical="center" wrapText="1"/>
    </xf>
    <xf numFmtId="171" fontId="3" fillId="8" borderId="23" xfId="1" applyNumberFormat="1" applyFont="1" applyFill="1" applyBorder="1"/>
    <xf numFmtId="0" fontId="5" fillId="0" borderId="0" xfId="0" applyFont="1" applyBorder="1"/>
    <xf numFmtId="166" fontId="3" fillId="0" borderId="0" xfId="2" applyNumberFormat="1" applyFont="1" applyAlignment="1">
      <alignment horizontal="center" vertical="center" wrapText="1"/>
    </xf>
    <xf numFmtId="10" fontId="3" fillId="3" borderId="23" xfId="2" applyNumberFormat="1" applyFont="1" applyFill="1" applyBorder="1" applyAlignment="1">
      <alignment horizontal="center" vertical="center" wrapText="1"/>
    </xf>
    <xf numFmtId="174" fontId="3" fillId="0" borderId="0" xfId="0" applyNumberFormat="1" applyFont="1" applyBorder="1"/>
    <xf numFmtId="10" fontId="44" fillId="0" borderId="23" xfId="0" applyNumberFormat="1" applyFont="1" applyBorder="1"/>
    <xf numFmtId="0" fontId="45" fillId="0" borderId="0" xfId="0" applyFont="1" applyBorder="1"/>
    <xf numFmtId="49" fontId="6" fillId="0" borderId="0" xfId="0" applyNumberFormat="1" applyFont="1"/>
    <xf numFmtId="10" fontId="3" fillId="0" borderId="4" xfId="2" applyNumberFormat="1" applyFont="1" applyBorder="1" applyAlignment="1">
      <alignment horizontal="center" vertical="center" wrapText="1"/>
    </xf>
    <xf numFmtId="0" fontId="45" fillId="0" borderId="5" xfId="0" applyFont="1" applyBorder="1"/>
    <xf numFmtId="0" fontId="3" fillId="0" borderId="5" xfId="0" applyFont="1" applyBorder="1"/>
    <xf numFmtId="177" fontId="3" fillId="0" borderId="5" xfId="0" applyNumberFormat="1" applyFont="1" applyBorder="1"/>
    <xf numFmtId="0" fontId="3" fillId="0" borderId="6" xfId="0" applyFont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0" fontId="3" fillId="0" borderId="0" xfId="0" applyNumberFormat="1" applyFont="1"/>
    <xf numFmtId="1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178" fontId="3" fillId="0" borderId="2" xfId="1" applyNumberFormat="1" applyFont="1" applyBorder="1" applyAlignment="1">
      <alignment horizontal="center" vertical="center"/>
    </xf>
    <xf numFmtId="2" fontId="3" fillId="0" borderId="2" xfId="0" applyNumberFormat="1" applyFont="1" applyBorder="1"/>
    <xf numFmtId="10" fontId="26" fillId="0" borderId="0" xfId="2" applyNumberFormat="1" applyFont="1" applyFill="1" applyBorder="1" applyAlignment="1">
      <alignment horizontal="right"/>
    </xf>
    <xf numFmtId="43" fontId="5" fillId="0" borderId="23" xfId="1" applyFont="1" applyFill="1" applyBorder="1" applyAlignment="1">
      <alignment horizontal="center" vertical="center" wrapText="1"/>
    </xf>
    <xf numFmtId="0" fontId="31" fillId="0" borderId="0" xfId="0" applyFont="1" applyFill="1" applyBorder="1"/>
    <xf numFmtId="43" fontId="3" fillId="0" borderId="0" xfId="1" applyFont="1" applyFill="1" applyBorder="1" applyAlignment="1"/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3" fontId="3" fillId="0" borderId="0" xfId="0" applyNumberFormat="1" applyFont="1" applyFill="1" applyBorder="1" applyAlignment="1">
      <alignment horizontal="left" vertical="center"/>
    </xf>
    <xf numFmtId="169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1" applyFont="1" applyFill="1" applyBorder="1" applyAlignment="1">
      <alignment horizontal="center"/>
    </xf>
    <xf numFmtId="43" fontId="5" fillId="0" borderId="5" xfId="1" applyFont="1" applyFill="1" applyBorder="1" applyAlignment="1"/>
    <xf numFmtId="0" fontId="46" fillId="0" borderId="0" xfId="0" applyFont="1" applyFill="1" applyAlignment="1">
      <alignment horizontal="left" vertical="center"/>
    </xf>
    <xf numFmtId="0" fontId="47" fillId="0" borderId="0" xfId="0" applyFont="1" applyFill="1" applyBorder="1"/>
    <xf numFmtId="49" fontId="3" fillId="0" borderId="0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wrapText="1"/>
    </xf>
    <xf numFmtId="43" fontId="31" fillId="0" borderId="0" xfId="1" applyFont="1" applyFill="1" applyBorder="1" applyAlignment="1">
      <alignment horizontal="center" vertical="center" wrapText="1"/>
    </xf>
    <xf numFmtId="43" fontId="5" fillId="0" borderId="0" xfId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5" fillId="0" borderId="7" xfId="0" applyFont="1" applyBorder="1" applyAlignment="1">
      <alignment horizontal="left" vertical="center"/>
    </xf>
    <xf numFmtId="168" fontId="25" fillId="0" borderId="7" xfId="1" applyNumberFormat="1" applyFont="1" applyFill="1" applyBorder="1"/>
    <xf numFmtId="0" fontId="24" fillId="0" borderId="7" xfId="0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0" fontId="36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168" fontId="5" fillId="0" borderId="7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168" fontId="27" fillId="0" borderId="7" xfId="1" applyNumberFormat="1" applyFont="1" applyFill="1" applyBorder="1"/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68" fontId="5" fillId="0" borderId="0" xfId="0" applyNumberFormat="1" applyFont="1" applyFill="1" applyBorder="1" applyAlignment="1">
      <alignment horizontal="center"/>
    </xf>
    <xf numFmtId="168" fontId="25" fillId="0" borderId="0" xfId="1" applyNumberFormat="1" applyFont="1" applyFill="1" applyBorder="1"/>
    <xf numFmtId="168" fontId="27" fillId="0" borderId="0" xfId="1" applyNumberFormat="1" applyFont="1" applyFill="1" applyBorder="1"/>
    <xf numFmtId="168" fontId="37" fillId="0" borderId="0" xfId="0" applyNumberFormat="1" applyFont="1" applyFill="1" applyBorder="1"/>
    <xf numFmtId="168" fontId="3" fillId="0" borderId="0" xfId="1" applyNumberFormat="1" applyFont="1" applyAlignment="1">
      <alignment horizontal="center" vertical="center" wrapText="1"/>
    </xf>
    <xf numFmtId="43" fontId="48" fillId="0" borderId="7" xfId="1" applyFont="1" applyBorder="1"/>
    <xf numFmtId="0" fontId="27" fillId="0" borderId="0" xfId="0" applyFont="1" applyAlignment="1">
      <alignment horizontal="right"/>
    </xf>
    <xf numFmtId="43" fontId="5" fillId="0" borderId="0" xfId="1" applyFont="1" applyAlignment="1">
      <alignment horizontal="center" vertical="center" wrapText="1"/>
    </xf>
    <xf numFmtId="0" fontId="27" fillId="0" borderId="0" xfId="0" applyFont="1" applyBorder="1" applyAlignment="1">
      <alignment horizontal="right"/>
    </xf>
    <xf numFmtId="43" fontId="3" fillId="3" borderId="0" xfId="0" applyNumberFormat="1" applyFont="1" applyFill="1" applyAlignment="1">
      <alignment horizontal="center" vertical="center" wrapText="1"/>
    </xf>
    <xf numFmtId="43" fontId="3" fillId="0" borderId="0" xfId="1" applyFont="1" applyBorder="1"/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3" fontId="5" fillId="0" borderId="7" xfId="0" applyNumberFormat="1" applyFont="1" applyBorder="1"/>
    <xf numFmtId="43" fontId="3" fillId="0" borderId="0" xfId="0" applyNumberFormat="1" applyFont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169" fontId="5" fillId="3" borderId="7" xfId="1" applyNumberFormat="1" applyFont="1" applyFill="1" applyBorder="1"/>
    <xf numFmtId="17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9" fontId="3" fillId="0" borderId="0" xfId="2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/>
    <xf numFmtId="2" fontId="3" fillId="0" borderId="0" xfId="0" applyNumberFormat="1" applyFont="1" applyFill="1" applyBorder="1"/>
    <xf numFmtId="10" fontId="3" fillId="0" borderId="0" xfId="0" applyNumberFormat="1" applyFont="1" applyFill="1" applyBorder="1"/>
    <xf numFmtId="1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49" fontId="3" fillId="0" borderId="23" xfId="0" applyNumberFormat="1" applyFont="1" applyFill="1" applyBorder="1"/>
    <xf numFmtId="16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0" fontId="3" fillId="0" borderId="22" xfId="0" applyNumberFormat="1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/>
    </xf>
    <xf numFmtId="0" fontId="3" fillId="0" borderId="23" xfId="0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/>
    <xf numFmtId="0" fontId="3" fillId="0" borderId="5" xfId="0" applyFont="1" applyBorder="1" applyAlignment="1">
      <alignment horizontal="center" vertical="center" wrapText="1"/>
    </xf>
    <xf numFmtId="49" fontId="5" fillId="9" borderId="7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Alignment="1">
      <alignment vertical="center"/>
    </xf>
    <xf numFmtId="176" fontId="3" fillId="0" borderId="7" xfId="0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/>
    </xf>
    <xf numFmtId="178" fontId="3" fillId="0" borderId="0" xfId="1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2" fontId="12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10" fontId="16" fillId="0" borderId="20" xfId="0" applyNumberFormat="1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9" fontId="16" fillId="0" borderId="0" xfId="0" applyNumberFormat="1" applyFont="1" applyBorder="1" applyAlignment="1">
      <alignment horizontal="center"/>
    </xf>
    <xf numFmtId="164" fontId="16" fillId="2" borderId="21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164" fontId="17" fillId="2" borderId="25" xfId="0" applyNumberFormat="1" applyFont="1" applyFill="1" applyBorder="1" applyAlignment="1">
      <alignment horizontal="center" vertical="center"/>
    </xf>
    <xf numFmtId="2" fontId="12" fillId="2" borderId="26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" fontId="50" fillId="0" borderId="7" xfId="0" applyNumberFormat="1" applyFont="1" applyFill="1" applyBorder="1" applyAlignment="1">
      <alignment horizontal="center" vertical="center" wrapText="1"/>
    </xf>
    <xf numFmtId="1" fontId="51" fillId="0" borderId="7" xfId="0" applyNumberFormat="1" applyFont="1" applyFill="1" applyBorder="1" applyAlignment="1">
      <alignment horizontal="center" vertical="center" wrapText="1"/>
    </xf>
    <xf numFmtId="1" fontId="52" fillId="0" borderId="7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right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47" fillId="4" borderId="7" xfId="0" applyFont="1" applyFill="1" applyBorder="1" applyAlignment="1">
      <alignment horizontal="left" vertical="center"/>
    </xf>
    <xf numFmtId="0" fontId="46" fillId="4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6" borderId="7" xfId="0" applyFill="1" applyBorder="1"/>
    <xf numFmtId="0" fontId="49" fillId="2" borderId="7" xfId="0" applyFont="1" applyFill="1" applyBorder="1" applyAlignment="1">
      <alignment horizontal="center" vertical="center"/>
    </xf>
    <xf numFmtId="0" fontId="49" fillId="0" borderId="0" xfId="0" applyFont="1" applyBorder="1" applyAlignment="1">
      <alignment horizontal="right" vertical="center" wrapText="1"/>
    </xf>
    <xf numFmtId="176" fontId="3" fillId="4" borderId="7" xfId="0" applyNumberFormat="1" applyFont="1" applyFill="1" applyBorder="1" applyAlignment="1">
      <alignment horizontal="center" vertical="center"/>
    </xf>
    <xf numFmtId="0" fontId="0" fillId="0" borderId="34" xfId="0" applyBorder="1"/>
    <xf numFmtId="0" fontId="0" fillId="0" borderId="0" xfId="0" applyAlignment="1">
      <alignment horizontal="center"/>
    </xf>
    <xf numFmtId="0" fontId="22" fillId="0" borderId="0" xfId="0" applyFont="1"/>
    <xf numFmtId="0" fontId="14" fillId="0" borderId="0" xfId="0" applyFont="1"/>
    <xf numFmtId="2" fontId="62" fillId="0" borderId="7" xfId="0" applyNumberFormat="1" applyFont="1" applyBorder="1" applyAlignment="1">
      <alignment horizontal="center" vertical="center"/>
    </xf>
    <xf numFmtId="2" fontId="53" fillId="0" borderId="7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2" fontId="8" fillId="0" borderId="11" xfId="0" applyNumberFormat="1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64" fillId="0" borderId="7" xfId="0" applyNumberFormat="1" applyFont="1" applyBorder="1" applyAlignment="1">
      <alignment horizontal="center" vertical="center"/>
    </xf>
    <xf numFmtId="2" fontId="54" fillId="4" borderId="7" xfId="0" applyNumberFormat="1" applyFont="1" applyFill="1" applyBorder="1" applyAlignment="1">
      <alignment horizontal="center" vertical="center"/>
    </xf>
    <xf numFmtId="2" fontId="53" fillId="4" borderId="7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distributed"/>
    </xf>
    <xf numFmtId="10" fontId="28" fillId="7" borderId="14" xfId="2" applyNumberFormat="1" applyFont="1" applyFill="1" applyBorder="1" applyAlignment="1">
      <alignment horizontal="center" vertical="distributed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0" xfId="2" applyNumberFormat="1" applyFont="1" applyFill="1" applyBorder="1" applyAlignment="1">
      <alignment vertical="center"/>
    </xf>
    <xf numFmtId="0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distributed"/>
    </xf>
    <xf numFmtId="0" fontId="28" fillId="0" borderId="0" xfId="0" applyFont="1" applyFill="1" applyBorder="1"/>
    <xf numFmtId="3" fontId="28" fillId="0" borderId="0" xfId="0" applyNumberFormat="1" applyFont="1" applyAlignment="1">
      <alignment horizontal="center" vertical="center"/>
    </xf>
    <xf numFmtId="4" fontId="28" fillId="0" borderId="0" xfId="0" applyNumberFormat="1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textRotation="90"/>
    </xf>
    <xf numFmtId="2" fontId="28" fillId="7" borderId="40" xfId="0" applyNumberFormat="1" applyFont="1" applyFill="1" applyBorder="1" applyAlignment="1">
      <alignment horizontal="center" vertical="distributed"/>
    </xf>
    <xf numFmtId="2" fontId="28" fillId="7" borderId="36" xfId="0" applyNumberFormat="1" applyFont="1" applyFill="1" applyBorder="1" applyAlignment="1">
      <alignment horizontal="center" vertical="distributed"/>
    </xf>
    <xf numFmtId="2" fontId="28" fillId="7" borderId="41" xfId="0" applyNumberFormat="1" applyFont="1" applyFill="1" applyBorder="1" applyAlignment="1">
      <alignment horizontal="center" vertical="distributed"/>
    </xf>
    <xf numFmtId="0" fontId="28" fillId="0" borderId="0" xfId="0" applyNumberFormat="1" applyFont="1" applyAlignment="1">
      <alignment horizontal="center" vertical="center"/>
    </xf>
    <xf numFmtId="0" fontId="28" fillId="0" borderId="0" xfId="2" applyNumberFormat="1" applyFont="1" applyFill="1" applyBorder="1" applyAlignment="1">
      <alignment horizontal="center" vertical="center"/>
    </xf>
    <xf numFmtId="0" fontId="28" fillId="0" borderId="0" xfId="1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/>
    </xf>
    <xf numFmtId="3" fontId="28" fillId="0" borderId="0" xfId="0" applyNumberFormat="1" applyFont="1"/>
    <xf numFmtId="0" fontId="29" fillId="0" borderId="0" xfId="0" applyFont="1" applyFill="1"/>
    <xf numFmtId="169" fontId="29" fillId="0" borderId="0" xfId="1" applyNumberFormat="1" applyFont="1" applyFill="1" applyBorder="1" applyAlignment="1">
      <alignment horizontal="center"/>
    </xf>
    <xf numFmtId="0" fontId="28" fillId="0" borderId="0" xfId="0" applyFont="1" applyFill="1" applyAlignment="1">
      <alignment vertical="center"/>
    </xf>
    <xf numFmtId="10" fontId="28" fillId="0" borderId="7" xfId="2" applyNumberFormat="1" applyFont="1" applyFill="1" applyBorder="1" applyAlignment="1">
      <alignment horizontal="center" vertical="center"/>
    </xf>
    <xf numFmtId="43" fontId="29" fillId="0" borderId="0" xfId="1" applyFont="1" applyFill="1" applyBorder="1" applyAlignment="1"/>
    <xf numFmtId="171" fontId="28" fillId="0" borderId="0" xfId="1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0" fontId="70" fillId="0" borderId="0" xfId="0" applyNumberFormat="1" applyFont="1" applyFill="1" applyBorder="1" applyAlignment="1">
      <alignment horizontal="center"/>
    </xf>
    <xf numFmtId="174" fontId="28" fillId="0" borderId="0" xfId="0" applyNumberFormat="1" applyFont="1" applyFill="1" applyBorder="1"/>
    <xf numFmtId="0" fontId="28" fillId="0" borderId="7" xfId="0" applyFont="1" applyFill="1" applyBorder="1" applyAlignment="1">
      <alignment horizontal="center" vertical="center"/>
    </xf>
    <xf numFmtId="10" fontId="28" fillId="0" borderId="9" xfId="0" applyNumberFormat="1" applyFont="1" applyFill="1" applyBorder="1" applyAlignment="1">
      <alignment horizontal="center" vertical="center"/>
    </xf>
    <xf numFmtId="10" fontId="28" fillId="0" borderId="7" xfId="0" applyNumberFormat="1" applyFont="1" applyFill="1" applyBorder="1" applyAlignment="1">
      <alignment horizontal="center" vertical="center"/>
    </xf>
    <xf numFmtId="1" fontId="28" fillId="0" borderId="9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3" fontId="28" fillId="0" borderId="0" xfId="0" applyNumberFormat="1" applyFont="1" applyFill="1"/>
    <xf numFmtId="43" fontId="28" fillId="0" borderId="0" xfId="1" applyFont="1" applyFill="1" applyBorder="1"/>
    <xf numFmtId="43" fontId="29" fillId="0" borderId="0" xfId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28" fillId="0" borderId="2" xfId="0" applyFont="1" applyFill="1" applyBorder="1" applyAlignment="1">
      <alignment horizontal="center"/>
    </xf>
    <xf numFmtId="2" fontId="28" fillId="0" borderId="2" xfId="0" applyNumberFormat="1" applyFont="1" applyFill="1" applyBorder="1" applyAlignment="1">
      <alignment horizontal="center"/>
    </xf>
    <xf numFmtId="10" fontId="28" fillId="0" borderId="2" xfId="2" applyNumberFormat="1" applyFont="1" applyFill="1" applyBorder="1" applyAlignment="1">
      <alignment horizontal="center"/>
    </xf>
    <xf numFmtId="1" fontId="28" fillId="0" borderId="3" xfId="0" applyNumberFormat="1" applyFont="1" applyFill="1" applyBorder="1" applyAlignment="1">
      <alignment horizontal="center"/>
    </xf>
    <xf numFmtId="0" fontId="3" fillId="0" borderId="23" xfId="0" applyFont="1" applyFill="1" applyBorder="1" applyAlignment="1"/>
    <xf numFmtId="10" fontId="28" fillId="0" borderId="0" xfId="0" applyNumberFormat="1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10" fontId="28" fillId="0" borderId="0" xfId="2" applyNumberFormat="1" applyFont="1" applyFill="1" applyBorder="1" applyAlignment="1">
      <alignment horizontal="center"/>
    </xf>
    <xf numFmtId="1" fontId="28" fillId="0" borderId="22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distributed"/>
    </xf>
    <xf numFmtId="0" fontId="3" fillId="0" borderId="4" xfId="0" applyFont="1" applyFill="1" applyBorder="1" applyAlignment="1"/>
    <xf numFmtId="0" fontId="29" fillId="0" borderId="0" xfId="0" applyFont="1"/>
    <xf numFmtId="0" fontId="29" fillId="9" borderId="7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distributed"/>
    </xf>
    <xf numFmtId="10" fontId="3" fillId="0" borderId="7" xfId="2" applyNumberFormat="1" applyFont="1" applyBorder="1" applyAlignment="1">
      <alignment horizontal="center" vertical="distributed"/>
    </xf>
    <xf numFmtId="3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Border="1" applyAlignment="1">
      <alignment horizontal="center" vertical="distributed"/>
    </xf>
    <xf numFmtId="0" fontId="28" fillId="0" borderId="0" xfId="0" applyFont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Alignment="1">
      <alignment horizontal="left"/>
    </xf>
    <xf numFmtId="0" fontId="28" fillId="0" borderId="0" xfId="0" applyFont="1" applyBorder="1"/>
    <xf numFmtId="0" fontId="28" fillId="0" borderId="0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43" fontId="28" fillId="0" borderId="7" xfId="1" applyFont="1" applyFill="1" applyBorder="1" applyAlignment="1">
      <alignment vertical="center" wrapText="1"/>
    </xf>
    <xf numFmtId="43" fontId="28" fillId="0" borderId="0" xfId="1" applyFont="1" applyFill="1" applyBorder="1" applyAlignment="1">
      <alignment horizontal="right" vertical="center" wrapText="1"/>
    </xf>
    <xf numFmtId="1" fontId="28" fillId="0" borderId="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168" fontId="3" fillId="0" borderId="7" xfId="1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distributed"/>
    </xf>
    <xf numFmtId="0" fontId="28" fillId="0" borderId="1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vertical="center" wrapText="1"/>
    </xf>
    <xf numFmtId="1" fontId="28" fillId="0" borderId="22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vertical="center"/>
    </xf>
    <xf numFmtId="164" fontId="28" fillId="0" borderId="7" xfId="0" applyNumberFormat="1" applyFont="1" applyFill="1" applyBorder="1" applyAlignment="1">
      <alignment horizontal="center" vertical="center" wrapText="1"/>
    </xf>
    <xf numFmtId="0" fontId="40" fillId="10" borderId="7" xfId="0" applyFont="1" applyFill="1" applyBorder="1" applyAlignment="1">
      <alignment horizontal="center" vertical="center" wrapText="1"/>
    </xf>
    <xf numFmtId="2" fontId="28" fillId="0" borderId="0" xfId="0" applyNumberFormat="1" applyFont="1"/>
    <xf numFmtId="0" fontId="8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2" fontId="8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166" fontId="11" fillId="0" borderId="0" xfId="2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2" fontId="12" fillId="0" borderId="0" xfId="0" applyNumberFormat="1" applyFont="1" applyAlignment="1">
      <alignment vertical="center"/>
    </xf>
    <xf numFmtId="166" fontId="13" fillId="0" borderId="0" xfId="2" applyNumberFormat="1" applyFont="1" applyAlignment="1">
      <alignment horizontal="center" vertical="center"/>
    </xf>
    <xf numFmtId="167" fontId="12" fillId="0" borderId="0" xfId="0" applyNumberFormat="1" applyFont="1" applyAlignment="1">
      <alignment vertical="center"/>
    </xf>
    <xf numFmtId="2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176" fontId="63" fillId="0" borderId="7" xfId="0" applyNumberFormat="1" applyFont="1" applyBorder="1" applyAlignment="1">
      <alignment horizontal="center" vertical="center"/>
    </xf>
    <xf numFmtId="0" fontId="72" fillId="0" borderId="0" xfId="0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0" fontId="46" fillId="4" borderId="7" xfId="0" applyNumberFormat="1" applyFont="1" applyFill="1" applyBorder="1" applyAlignment="1">
      <alignment horizontal="center" vertical="center"/>
    </xf>
    <xf numFmtId="164" fontId="66" fillId="4" borderId="7" xfId="0" applyNumberFormat="1" applyFont="1" applyFill="1" applyBorder="1" applyAlignment="1">
      <alignment horizontal="center" vertical="center"/>
    </xf>
    <xf numFmtId="164" fontId="67" fillId="4" borderId="7" xfId="0" applyNumberFormat="1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179" fontId="28" fillId="0" borderId="7" xfId="2" applyNumberFormat="1" applyFont="1" applyFill="1" applyBorder="1" applyAlignment="1">
      <alignment horizontal="center" vertical="center"/>
    </xf>
    <xf numFmtId="0" fontId="0" fillId="12" borderId="0" xfId="0" applyFill="1"/>
    <xf numFmtId="0" fontId="0" fillId="13" borderId="7" xfId="0" applyFill="1" applyBorder="1"/>
    <xf numFmtId="164" fontId="12" fillId="2" borderId="26" xfId="0" applyNumberFormat="1" applyFont="1" applyFill="1" applyBorder="1" applyAlignment="1">
      <alignment horizontal="center" vertical="center"/>
    </xf>
    <xf numFmtId="164" fontId="8" fillId="2" borderId="25" xfId="0" applyNumberFormat="1" applyFont="1" applyFill="1" applyBorder="1" applyAlignment="1">
      <alignment horizontal="center" vertical="center"/>
    </xf>
    <xf numFmtId="164" fontId="74" fillId="0" borderId="0" xfId="0" applyNumberFormat="1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4" borderId="0" xfId="0" applyFont="1" applyFill="1"/>
    <xf numFmtId="0" fontId="5" fillId="0" borderId="7" xfId="0" applyFont="1" applyBorder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1" fontId="8" fillId="0" borderId="9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0" fillId="12" borderId="0" xfId="0" applyFill="1" applyBorder="1"/>
    <xf numFmtId="0" fontId="0" fillId="14" borderId="0" xfId="0" applyFill="1"/>
    <xf numFmtId="0" fontId="0" fillId="14" borderId="0" xfId="0" applyFill="1" applyBorder="1"/>
    <xf numFmtId="9" fontId="0" fillId="0" borderId="0" xfId="0" applyNumberFormat="1" applyBorder="1" applyAlignment="1">
      <alignment horizontal="center"/>
    </xf>
    <xf numFmtId="0" fontId="0" fillId="15" borderId="7" xfId="0" applyFill="1" applyBorder="1"/>
    <xf numFmtId="0" fontId="46" fillId="0" borderId="0" xfId="0" applyFont="1"/>
    <xf numFmtId="0" fontId="0" fillId="0" borderId="7" xfId="0" applyFill="1" applyBorder="1"/>
    <xf numFmtId="0" fontId="0" fillId="0" borderId="29" xfId="0" applyFill="1" applyBorder="1"/>
    <xf numFmtId="0" fontId="0" fillId="0" borderId="31" xfId="0" applyFill="1" applyBorder="1"/>
    <xf numFmtId="0" fontId="0" fillId="0" borderId="30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27" xfId="0" applyFill="1" applyBorder="1"/>
    <xf numFmtId="0" fontId="0" fillId="0" borderId="25" xfId="0" applyFill="1" applyBorder="1"/>
    <xf numFmtId="0" fontId="0" fillId="0" borderId="26" xfId="0" applyFill="1" applyBorder="1"/>
    <xf numFmtId="0" fontId="0" fillId="15" borderId="29" xfId="0" applyFill="1" applyBorder="1"/>
    <xf numFmtId="0" fontId="0" fillId="15" borderId="31" xfId="0" applyFill="1" applyBorder="1"/>
    <xf numFmtId="0" fontId="0" fillId="15" borderId="30" xfId="0" applyFill="1" applyBorder="1"/>
    <xf numFmtId="0" fontId="0" fillId="15" borderId="47" xfId="0" applyFill="1" applyBorder="1"/>
    <xf numFmtId="0" fontId="0" fillId="15" borderId="48" xfId="0" applyFill="1" applyBorder="1"/>
    <xf numFmtId="0" fontId="0" fillId="15" borderId="27" xfId="0" applyFill="1" applyBorder="1"/>
    <xf numFmtId="0" fontId="0" fillId="15" borderId="25" xfId="0" applyFill="1" applyBorder="1"/>
    <xf numFmtId="0" fontId="0" fillId="15" borderId="26" xfId="0" applyFill="1" applyBorder="1"/>
    <xf numFmtId="9" fontId="80" fillId="0" borderId="0" xfId="0" applyNumberFormat="1" applyFont="1" applyBorder="1" applyAlignment="1">
      <alignment horizontal="center"/>
    </xf>
    <xf numFmtId="0" fontId="0" fillId="15" borderId="17" xfId="0" applyFill="1" applyBorder="1"/>
    <xf numFmtId="0" fontId="0" fillId="15" borderId="18" xfId="0" applyFill="1" applyBorder="1"/>
    <xf numFmtId="0" fontId="0" fillId="15" borderId="19" xfId="0" applyFill="1" applyBorder="1"/>
    <xf numFmtId="0" fontId="0" fillId="15" borderId="20" xfId="0" applyFill="1" applyBorder="1"/>
    <xf numFmtId="0" fontId="0" fillId="15" borderId="0" xfId="0" applyFill="1" applyBorder="1"/>
    <xf numFmtId="0" fontId="0" fillId="15" borderId="21" xfId="0" applyFill="1" applyBorder="1"/>
    <xf numFmtId="0" fontId="0" fillId="15" borderId="24" xfId="0" applyFill="1" applyBorder="1"/>
    <xf numFmtId="0" fontId="0" fillId="15" borderId="49" xfId="0" applyFill="1" applyBorder="1"/>
    <xf numFmtId="0" fontId="0" fillId="15" borderId="50" xfId="0" applyFill="1" applyBorder="1"/>
    <xf numFmtId="9" fontId="59" fillId="0" borderId="0" xfId="0" applyNumberFormat="1" applyFont="1" applyBorder="1" applyAlignment="1">
      <alignment horizontal="center"/>
    </xf>
    <xf numFmtId="0" fontId="6" fillId="4" borderId="16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vertical="center"/>
    </xf>
    <xf numFmtId="169" fontId="3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distributed"/>
    </xf>
    <xf numFmtId="0" fontId="27" fillId="0" borderId="0" xfId="0" applyFont="1" applyAlignment="1">
      <alignment vertical="distributed"/>
    </xf>
    <xf numFmtId="10" fontId="3" fillId="0" borderId="0" xfId="0" applyNumberFormat="1" applyFont="1" applyAlignment="1">
      <alignment horizontal="center"/>
    </xf>
    <xf numFmtId="1" fontId="52" fillId="0" borderId="7" xfId="0" applyNumberFormat="1" applyFont="1" applyBorder="1" applyAlignment="1">
      <alignment horizontal="center" vertical="center" wrapText="1"/>
    </xf>
    <xf numFmtId="1" fontId="51" fillId="0" borderId="7" xfId="0" applyNumberFormat="1" applyFont="1" applyBorder="1" applyAlignment="1">
      <alignment horizontal="center" vertical="center" wrapText="1"/>
    </xf>
    <xf numFmtId="1" fontId="50" fillId="0" borderId="7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5" fillId="0" borderId="0" xfId="0" applyFont="1" applyAlignment="1">
      <alignment vertical="center" wrapText="1"/>
    </xf>
    <xf numFmtId="0" fontId="16" fillId="0" borderId="16" xfId="0" applyFont="1" applyBorder="1" applyAlignment="1">
      <alignment horizontal="right" vertical="center" wrapText="1"/>
    </xf>
    <xf numFmtId="1" fontId="16" fillId="0" borderId="14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49" fillId="0" borderId="0" xfId="0" applyFont="1" applyAlignment="1">
      <alignment horizontal="right" vertical="center" wrapText="1"/>
    </xf>
    <xf numFmtId="9" fontId="3" fillId="0" borderId="0" xfId="0" applyNumberFormat="1" applyFont="1"/>
    <xf numFmtId="0" fontId="32" fillId="0" borderId="0" xfId="0" applyFont="1"/>
    <xf numFmtId="0" fontId="5" fillId="0" borderId="0" xfId="0" applyFont="1" applyAlignment="1">
      <alignment horizontal="right" vertical="center"/>
    </xf>
    <xf numFmtId="0" fontId="81" fillId="0" borderId="0" xfId="0" applyFont="1" applyAlignment="1">
      <alignment horizontal="center"/>
    </xf>
    <xf numFmtId="0" fontId="81" fillId="0" borderId="0" xfId="0" applyFont="1" applyAlignment="1">
      <alignment horizontal="center" vertical="center" wrapText="1"/>
    </xf>
    <xf numFmtId="0" fontId="81" fillId="0" borderId="0" xfId="0" applyFont="1"/>
    <xf numFmtId="3" fontId="8" fillId="0" borderId="0" xfId="0" applyNumberFormat="1" applyFont="1"/>
    <xf numFmtId="166" fontId="3" fillId="0" borderId="0" xfId="2" applyNumberFormat="1" applyFont="1" applyBorder="1" applyAlignment="1">
      <alignment horizontal="center" vertical="center" wrapText="1"/>
    </xf>
    <xf numFmtId="10" fontId="82" fillId="0" borderId="0" xfId="0" applyNumberFormat="1" applyFont="1" applyAlignment="1">
      <alignment horizontal="center" vertical="center" wrapText="1"/>
    </xf>
    <xf numFmtId="2" fontId="82" fillId="0" borderId="0" xfId="0" applyNumberFormat="1" applyFont="1" applyAlignment="1">
      <alignment horizontal="center" vertical="center" wrapText="1"/>
    </xf>
    <xf numFmtId="0" fontId="82" fillId="0" borderId="0" xfId="0" applyFont="1"/>
    <xf numFmtId="0" fontId="82" fillId="0" borderId="0" xfId="0" applyFont="1" applyAlignment="1">
      <alignment horizontal="center" vertical="center" wrapText="1"/>
    </xf>
    <xf numFmtId="164" fontId="82" fillId="0" borderId="0" xfId="0" applyNumberFormat="1" applyFont="1" applyAlignment="1">
      <alignment horizontal="center"/>
    </xf>
    <xf numFmtId="3" fontId="10" fillId="0" borderId="0" xfId="0" applyNumberFormat="1" applyFont="1"/>
    <xf numFmtId="43" fontId="82" fillId="0" borderId="0" xfId="1" applyFont="1" applyFill="1" applyBorder="1" applyAlignment="1">
      <alignment horizontal="center" vertical="center" wrapText="1"/>
    </xf>
    <xf numFmtId="3" fontId="12" fillId="0" borderId="0" xfId="0" applyNumberFormat="1" applyFont="1"/>
    <xf numFmtId="1" fontId="3" fillId="0" borderId="0" xfId="0" applyNumberFormat="1" applyFont="1" applyAlignment="1">
      <alignment horizontal="right"/>
    </xf>
    <xf numFmtId="169" fontId="3" fillId="0" borderId="0" xfId="0" applyNumberFormat="1" applyFont="1"/>
    <xf numFmtId="176" fontId="3" fillId="0" borderId="0" xfId="0" applyNumberFormat="1" applyFont="1" applyAlignment="1">
      <alignment horizontal="center" vertical="center"/>
    </xf>
    <xf numFmtId="0" fontId="57" fillId="4" borderId="0" xfId="0" applyFont="1" applyFill="1" applyAlignment="1">
      <alignment horizontal="left" vertical="center"/>
    </xf>
    <xf numFmtId="169" fontId="3" fillId="4" borderId="0" xfId="0" applyNumberFormat="1" applyFont="1" applyFill="1"/>
    <xf numFmtId="176" fontId="3" fillId="4" borderId="0" xfId="0" applyNumberFormat="1" applyFont="1" applyFill="1" applyAlignment="1">
      <alignment horizontal="center" vertical="center"/>
    </xf>
    <xf numFmtId="0" fontId="29" fillId="0" borderId="29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176" fontId="3" fillId="4" borderId="0" xfId="0" applyNumberFormat="1" applyFont="1" applyFill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0" fontId="3" fillId="0" borderId="7" xfId="0" applyNumberFormat="1" applyFont="1" applyBorder="1" applyAlignment="1">
      <alignment horizontal="center" vertical="center"/>
    </xf>
    <xf numFmtId="166" fontId="10" fillId="2" borderId="7" xfId="2" applyNumberFormat="1" applyFont="1" applyFill="1" applyBorder="1" applyAlignment="1">
      <alignment horizontal="center" vertical="center"/>
    </xf>
    <xf numFmtId="10" fontId="84" fillId="4" borderId="7" xfId="1" applyNumberFormat="1" applyFont="1" applyFill="1" applyBorder="1" applyAlignment="1">
      <alignment horizontal="center" vertical="center"/>
    </xf>
    <xf numFmtId="164" fontId="54" fillId="4" borderId="7" xfId="0" applyNumberFormat="1" applyFont="1" applyFill="1" applyBorder="1" applyAlignment="1">
      <alignment horizontal="center" vertical="center"/>
    </xf>
    <xf numFmtId="164" fontId="53" fillId="4" borderId="7" xfId="0" applyNumberFormat="1" applyFont="1" applyFill="1" applyBorder="1" applyAlignment="1">
      <alignment horizontal="center" vertical="center"/>
    </xf>
    <xf numFmtId="2" fontId="62" fillId="4" borderId="7" xfId="0" applyNumberFormat="1" applyFont="1" applyFill="1" applyBorder="1" applyAlignment="1">
      <alignment horizontal="center" vertical="center"/>
    </xf>
    <xf numFmtId="2" fontId="63" fillId="4" borderId="7" xfId="0" applyNumberFormat="1" applyFont="1" applyFill="1" applyBorder="1" applyAlignment="1">
      <alignment horizontal="center" vertical="center"/>
    </xf>
    <xf numFmtId="2" fontId="64" fillId="4" borderId="7" xfId="0" applyNumberFormat="1" applyFont="1" applyFill="1" applyBorder="1" applyAlignment="1">
      <alignment horizontal="center" vertical="center"/>
    </xf>
    <xf numFmtId="0" fontId="47" fillId="4" borderId="0" xfId="0" applyFont="1" applyFill="1" applyAlignment="1">
      <alignment horizontal="left" vertical="center"/>
    </xf>
    <xf numFmtId="0" fontId="85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64" fontId="8" fillId="2" borderId="10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1" fontId="12" fillId="2" borderId="10" xfId="0" applyNumberFormat="1" applyFont="1" applyFill="1" applyBorder="1" applyAlignment="1">
      <alignment horizontal="center" vertical="center"/>
    </xf>
    <xf numFmtId="2" fontId="87" fillId="0" borderId="0" xfId="0" applyNumberFormat="1" applyFont="1" applyAlignment="1">
      <alignment horizontal="left"/>
    </xf>
    <xf numFmtId="0" fontId="87" fillId="0" borderId="0" xfId="0" applyFont="1" applyAlignment="1">
      <alignment horizontal="left"/>
    </xf>
    <xf numFmtId="0" fontId="5" fillId="0" borderId="0" xfId="0" applyFont="1" applyAlignment="1">
      <alignment horizontal="right" vertical="top" wrapText="1"/>
    </xf>
    <xf numFmtId="1" fontId="87" fillId="0" borderId="0" xfId="0" applyNumberFormat="1" applyFont="1"/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88" fillId="0" borderId="0" xfId="0" applyFont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15" fillId="2" borderId="13" xfId="0" applyFont="1" applyFill="1" applyBorder="1"/>
    <xf numFmtId="0" fontId="15" fillId="2" borderId="14" xfId="0" applyFont="1" applyFill="1" applyBorder="1"/>
    <xf numFmtId="0" fontId="3" fillId="4" borderId="0" xfId="0" applyFont="1" applyFill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0" fontId="16" fillId="0" borderId="0" xfId="0" applyNumberFormat="1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19" fillId="0" borderId="24" xfId="0" applyFont="1" applyBorder="1" applyAlignment="1">
      <alignment horizontal="center"/>
    </xf>
    <xf numFmtId="0" fontId="22" fillId="12" borderId="0" xfId="0" applyFont="1" applyFill="1" applyAlignment="1">
      <alignment horizontal="center" vertical="center"/>
    </xf>
    <xf numFmtId="0" fontId="57" fillId="0" borderId="0" xfId="0" applyFont="1" applyAlignment="1">
      <alignment vertical="center"/>
    </xf>
    <xf numFmtId="0" fontId="73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2" fillId="0" borderId="7" xfId="0" applyFont="1" applyBorder="1" applyAlignment="1">
      <alignment horizontal="right" vertical="center" wrapText="1"/>
    </xf>
    <xf numFmtId="0" fontId="55" fillId="11" borderId="16" xfId="0" applyFont="1" applyFill="1" applyBorder="1" applyAlignment="1">
      <alignment vertical="center"/>
    </xf>
    <xf numFmtId="0" fontId="55" fillId="11" borderId="18" xfId="0" applyFont="1" applyFill="1" applyBorder="1" applyAlignment="1">
      <alignment vertical="center"/>
    </xf>
    <xf numFmtId="0" fontId="55" fillId="11" borderId="13" xfId="0" applyFont="1" applyFill="1" applyBorder="1" applyAlignment="1">
      <alignment vertical="center"/>
    </xf>
    <xf numFmtId="0" fontId="55" fillId="11" borderId="14" xfId="0" applyFont="1" applyFill="1" applyBorder="1" applyAlignment="1">
      <alignment vertical="center"/>
    </xf>
    <xf numFmtId="0" fontId="59" fillId="4" borderId="28" xfId="0" applyFont="1" applyFill="1" applyBorder="1" applyAlignment="1">
      <alignment horizontal="center" vertical="top" wrapText="1"/>
    </xf>
    <xf numFmtId="0" fontId="59" fillId="4" borderId="35" xfId="0" applyFont="1" applyFill="1" applyBorder="1" applyAlignment="1">
      <alignment horizontal="center" vertical="top" wrapText="1"/>
    </xf>
    <xf numFmtId="0" fontId="59" fillId="4" borderId="32" xfId="0" applyFont="1" applyFill="1" applyBorder="1" applyAlignment="1">
      <alignment horizontal="center" vertical="top" wrapText="1"/>
    </xf>
    <xf numFmtId="0" fontId="7" fillId="4" borderId="28" xfId="0" applyFont="1" applyFill="1" applyBorder="1" applyAlignment="1">
      <alignment horizontal="center" vertical="top" wrapText="1"/>
    </xf>
    <xf numFmtId="0" fontId="7" fillId="4" borderId="35" xfId="0" applyFont="1" applyFill="1" applyBorder="1" applyAlignment="1">
      <alignment horizontal="center" vertical="top" wrapText="1"/>
    </xf>
    <xf numFmtId="0" fontId="7" fillId="4" borderId="32" xfId="0" applyFont="1" applyFill="1" applyBorder="1" applyAlignment="1">
      <alignment horizontal="center" vertical="top" wrapText="1"/>
    </xf>
    <xf numFmtId="0" fontId="75" fillId="0" borderId="4" xfId="0" applyFont="1" applyBorder="1" applyAlignment="1">
      <alignment horizontal="left" vertical="center" wrapText="1"/>
    </xf>
    <xf numFmtId="0" fontId="75" fillId="0" borderId="5" xfId="0" applyFont="1" applyBorder="1" applyAlignment="1">
      <alignment horizontal="left" vertical="center" wrapText="1"/>
    </xf>
    <xf numFmtId="0" fontId="75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distributed"/>
    </xf>
    <xf numFmtId="0" fontId="3" fillId="0" borderId="9" xfId="0" applyFont="1" applyBorder="1" applyAlignment="1">
      <alignment horizontal="center" vertical="distributed"/>
    </xf>
    <xf numFmtId="0" fontId="60" fillId="4" borderId="28" xfId="0" applyFont="1" applyFill="1" applyBorder="1" applyAlignment="1">
      <alignment horizontal="center" vertical="top" wrapText="1"/>
    </xf>
    <xf numFmtId="0" fontId="60" fillId="4" borderId="35" xfId="0" applyFont="1" applyFill="1" applyBorder="1" applyAlignment="1">
      <alignment horizontal="center" vertical="top" wrapText="1"/>
    </xf>
    <xf numFmtId="0" fontId="60" fillId="4" borderId="32" xfId="0" applyFont="1" applyFill="1" applyBorder="1" applyAlignment="1">
      <alignment horizontal="center" vertical="top" wrapText="1"/>
    </xf>
    <xf numFmtId="0" fontId="61" fillId="4" borderId="28" xfId="0" applyFont="1" applyFill="1" applyBorder="1" applyAlignment="1">
      <alignment horizontal="center" vertical="top" wrapText="1"/>
    </xf>
    <xf numFmtId="0" fontId="61" fillId="4" borderId="35" xfId="0" applyFont="1" applyFill="1" applyBorder="1" applyAlignment="1">
      <alignment horizontal="center" vertical="top" wrapText="1"/>
    </xf>
    <xf numFmtId="0" fontId="61" fillId="4" borderId="32" xfId="0" applyFont="1" applyFill="1" applyBorder="1" applyAlignment="1">
      <alignment horizontal="center" vertical="top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83" fillId="0" borderId="16" xfId="0" applyFont="1" applyBorder="1" applyAlignment="1">
      <alignment horizontal="center" vertical="center"/>
    </xf>
    <xf numFmtId="0" fontId="83" fillId="0" borderId="13" xfId="0" applyFont="1" applyBorder="1" applyAlignment="1">
      <alignment horizontal="center" vertical="center"/>
    </xf>
    <xf numFmtId="0" fontId="83" fillId="0" borderId="1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56" fillId="11" borderId="16" xfId="0" applyFont="1" applyFill="1" applyBorder="1" applyAlignment="1">
      <alignment horizontal="left" vertical="center" wrapText="1"/>
    </xf>
    <xf numFmtId="0" fontId="56" fillId="11" borderId="13" xfId="0" applyFont="1" applyFill="1" applyBorder="1" applyAlignment="1">
      <alignment horizontal="left" vertical="center" wrapText="1"/>
    </xf>
    <xf numFmtId="0" fontId="56" fillId="11" borderId="14" xfId="0" applyFont="1" applyFill="1" applyBorder="1" applyAlignment="1">
      <alignment horizontal="left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13" xfId="0" applyFont="1" applyBorder="1" applyAlignment="1">
      <alignment horizontal="left" vertical="center" wrapText="1"/>
    </xf>
    <xf numFmtId="0" fontId="85" fillId="0" borderId="14" xfId="0" applyFont="1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right" vertical="center"/>
    </xf>
    <xf numFmtId="1" fontId="12" fillId="0" borderId="7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65" fillId="0" borderId="11" xfId="0" applyFont="1" applyBorder="1" applyAlignment="1">
      <alignment horizontal="left" vertical="center" wrapText="1"/>
    </xf>
    <xf numFmtId="0" fontId="65" fillId="0" borderId="12" xfId="0" applyFont="1" applyBorder="1" applyAlignment="1">
      <alignment horizontal="left" vertical="center" wrapText="1"/>
    </xf>
    <xf numFmtId="0" fontId="65" fillId="0" borderId="9" xfId="0" applyFont="1" applyBorder="1" applyAlignment="1">
      <alignment horizontal="left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60" fillId="0" borderId="28" xfId="0" applyFont="1" applyBorder="1" applyAlignment="1">
      <alignment horizontal="center" vertical="top" wrapText="1"/>
    </xf>
    <xf numFmtId="0" fontId="60" fillId="0" borderId="35" xfId="0" applyFont="1" applyBorder="1" applyAlignment="1">
      <alignment horizontal="center" vertical="top" wrapText="1"/>
    </xf>
    <xf numFmtId="0" fontId="60" fillId="0" borderId="32" xfId="0" applyFont="1" applyBorder="1" applyAlignment="1">
      <alignment horizontal="center" vertical="top" wrapText="1"/>
    </xf>
    <xf numFmtId="0" fontId="61" fillId="0" borderId="28" xfId="0" applyFont="1" applyBorder="1" applyAlignment="1">
      <alignment horizontal="center" vertical="top" wrapText="1"/>
    </xf>
    <xf numFmtId="0" fontId="61" fillId="0" borderId="35" xfId="0" applyFont="1" applyBorder="1" applyAlignment="1">
      <alignment horizontal="center" vertical="top" wrapText="1"/>
    </xf>
    <xf numFmtId="0" fontId="61" fillId="0" borderId="32" xfId="0" applyFont="1" applyBorder="1" applyAlignment="1">
      <alignment horizontal="center" vertical="top" wrapText="1"/>
    </xf>
    <xf numFmtId="0" fontId="59" fillId="0" borderId="28" xfId="0" applyFont="1" applyBorder="1" applyAlignment="1">
      <alignment horizontal="center" vertical="top" wrapText="1"/>
    </xf>
    <xf numFmtId="0" fontId="59" fillId="0" borderId="35" xfId="0" applyFont="1" applyBorder="1" applyAlignment="1">
      <alignment horizontal="center" vertical="top" wrapText="1"/>
    </xf>
    <xf numFmtId="0" fontId="59" fillId="0" borderId="32" xfId="0" applyFont="1" applyBorder="1" applyAlignment="1">
      <alignment horizontal="center" vertical="top" wrapText="1"/>
    </xf>
    <xf numFmtId="0" fontId="7" fillId="0" borderId="28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32" xfId="0" applyFont="1" applyFill="1" applyBorder="1" applyAlignment="1">
      <alignment horizontal="center" vertical="top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69" fillId="0" borderId="29" xfId="0" applyFont="1" applyBorder="1" applyAlignment="1">
      <alignment horizontal="center" vertical="distributed"/>
    </xf>
    <xf numFmtId="0" fontId="69" fillId="0" borderId="31" xfId="0" applyFont="1" applyBorder="1" applyAlignment="1">
      <alignment horizontal="center" vertical="distributed"/>
    </xf>
    <xf numFmtId="0" fontId="69" fillId="0" borderId="30" xfId="0" applyFont="1" applyBorder="1" applyAlignment="1">
      <alignment horizontal="center" vertical="distributed"/>
    </xf>
    <xf numFmtId="0" fontId="7" fillId="4" borderId="38" xfId="0" applyFont="1" applyFill="1" applyBorder="1" applyAlignment="1">
      <alignment horizontal="center" vertical="center" wrapText="1"/>
    </xf>
    <xf numFmtId="0" fontId="7" fillId="4" borderId="43" xfId="0" applyFont="1" applyFill="1" applyBorder="1" applyAlignment="1">
      <alignment horizontal="center" vertical="center" wrapText="1"/>
    </xf>
    <xf numFmtId="0" fontId="56" fillId="0" borderId="16" xfId="0" applyFont="1" applyBorder="1" applyAlignment="1">
      <alignment horizontal="left" vertical="distributed"/>
    </xf>
    <xf numFmtId="0" fontId="56" fillId="0" borderId="13" xfId="0" applyFont="1" applyBorder="1" applyAlignment="1">
      <alignment horizontal="left" vertical="distributed"/>
    </xf>
    <xf numFmtId="0" fontId="56" fillId="0" borderId="14" xfId="0" applyFont="1" applyBorder="1" applyAlignment="1">
      <alignment horizontal="left" vertical="distributed"/>
    </xf>
    <xf numFmtId="0" fontId="89" fillId="0" borderId="16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left" vertical="center" wrapText="1"/>
    </xf>
    <xf numFmtId="0" fontId="89" fillId="0" borderId="14" xfId="0" applyFont="1" applyBorder="1" applyAlignment="1">
      <alignment horizontal="left" vertical="center" wrapText="1"/>
    </xf>
    <xf numFmtId="0" fontId="0" fillId="5" borderId="11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6" fillId="0" borderId="7" xfId="0" applyFont="1" applyBorder="1" applyAlignment="1">
      <alignment horizontal="left" vertical="top" wrapText="1"/>
    </xf>
    <xf numFmtId="0" fontId="68" fillId="0" borderId="0" xfId="0" applyFont="1" applyAlignment="1">
      <alignment horizontal="center" textRotation="90" wrapText="1"/>
    </xf>
    <xf numFmtId="0" fontId="3" fillId="0" borderId="15" xfId="0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0" fontId="3" fillId="0" borderId="7" xfId="2" applyNumberFormat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0" fontId="3" fillId="0" borderId="7" xfId="2" applyNumberFormat="1" applyFont="1" applyFill="1" applyBorder="1" applyAlignment="1">
      <alignment horizontal="center"/>
    </xf>
    <xf numFmtId="10" fontId="3" fillId="0" borderId="7" xfId="2" applyNumberFormat="1" applyFont="1" applyFill="1" applyBorder="1" applyAlignment="1"/>
    <xf numFmtId="0" fontId="48" fillId="0" borderId="0" xfId="0" applyFont="1" applyBorder="1" applyAlignment="1">
      <alignment horizontal="left" vertical="center"/>
    </xf>
    <xf numFmtId="180" fontId="3" fillId="0" borderId="7" xfId="1" applyNumberFormat="1" applyFont="1" applyFill="1" applyBorder="1" applyAlignment="1">
      <alignment horizontal="center" vertical="center"/>
    </xf>
    <xf numFmtId="181" fontId="3" fillId="0" borderId="7" xfId="1" applyNumberFormat="1" applyFont="1" applyFill="1" applyBorder="1" applyAlignment="1">
      <alignment horizontal="center" vertical="center"/>
    </xf>
    <xf numFmtId="166" fontId="3" fillId="0" borderId="7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93300"/>
      <color rgb="FFFF0066"/>
      <color rgb="FFFF99FF"/>
      <color rgb="FF00FF00"/>
      <color rgb="FFCCFF33"/>
      <color rgb="FF0000FF"/>
      <color rgb="FF006600"/>
      <color rgb="FF669900"/>
      <color rgb="FFCC99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 "Los 3 tiempos biográfivos (3tB):</a:t>
            </a:r>
            <a:r>
              <a:rPr lang="es-ES" sz="1200" b="1" baseline="0">
                <a:solidFill>
                  <a:srgbClr val="993300"/>
                </a:solidFill>
              </a:rPr>
              <a:t> </a:t>
            </a:r>
            <a:r>
              <a:rPr lang="es-ES" sz="1200" b="1">
                <a:solidFill>
                  <a:schemeClr val="tx1"/>
                </a:solidFill>
              </a:rPr>
              <a:t>Prolongación del tiempo medio de Supervivencia Libre de Evento (PtSLEv)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606714785651792"/>
          <c:y val="0.23534156683635096"/>
          <c:w val="0.76337729658792641"/>
          <c:h val="0.53895402662200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IncAcum!$R$6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DC0-4E47-B2CE-A2343354F22B}"/>
              </c:ext>
            </c:extLst>
          </c:dPt>
          <c:dLbls>
            <c:dLbl>
              <c:idx val="0"/>
              <c:layout>
                <c:manualLayout>
                  <c:x val="-0.34444444444444444"/>
                  <c:y val="9.1703206543421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IncAcum!$S$6</c:f>
              <c:numCache>
                <c:formatCode>0.00</c:formatCode>
                <c:ptCount val="1"/>
                <c:pt idx="0">
                  <c:v>0.70429084760093008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C0-4E47-B2CE-A2343354F22B}"/>
            </c:ext>
          </c:extLst>
        </c:ser>
        <c:ser>
          <c:idx val="1"/>
          <c:order val="1"/>
          <c:tx>
            <c:strRef>
              <c:f>IncAcum!$R$7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8888888888888886"/>
                  <c:y val="-4.585160327171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IncAcum!$S$7</c:f>
              <c:numCache>
                <c:formatCode>0.00</c:formatCode>
                <c:ptCount val="1"/>
                <c:pt idx="0">
                  <c:v>0.10420629887972954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C0-4E47-B2CE-A2343354F22B}"/>
            </c:ext>
          </c:extLst>
        </c:ser>
        <c:ser>
          <c:idx val="2"/>
          <c:order val="2"/>
          <c:tx>
            <c:strRef>
              <c:f>IncAcum!$R$8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3333322397200351"/>
                  <c:y val="-6.877740490756527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rgbClr val="6699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8680446194225715E-2"/>
                      <c:h val="5.95384873664391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C0-4E47-B2CE-A2343354F2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IncAcum!$S$5</c:f>
              <c:strCache>
                <c:ptCount val="1"/>
                <c:pt idx="0">
                  <c:v>meses</c:v>
                </c:pt>
              </c:strCache>
            </c:strRef>
          </c:cat>
          <c:val>
            <c:numRef>
              <c:f>IncAcum!$S$8</c:f>
              <c:numCache>
                <c:formatCode>0.00</c:formatCode>
                <c:ptCount val="1"/>
                <c:pt idx="0">
                  <c:v>33.191502853519339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C0-4E47-B2CE-A2343354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965840"/>
        <c:axId val="1511974160"/>
      </c:barChart>
      <c:catAx>
        <c:axId val="15119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74160"/>
        <c:crosses val="autoZero"/>
        <c:auto val="1"/>
        <c:lblAlgn val="ctr"/>
        <c:lblOffset val="100"/>
        <c:noMultiLvlLbl val="0"/>
      </c:catAx>
      <c:valAx>
        <c:axId val="15119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tiempode seguimieimiento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5.5555555555555558E-3"/>
              <c:y val="0.111226338890202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119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999999999999997E-2"/>
          <c:y val="0.88503629675041373"/>
          <c:w val="0.9"/>
          <c:h val="8.8087327481122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rgbClr val="993300"/>
                </a:solidFill>
              </a:rPr>
              <a:t>Gráfico</a:t>
            </a:r>
            <a:r>
              <a:rPr lang="es-ES" sz="1200" b="1" baseline="0">
                <a:solidFill>
                  <a:srgbClr val="993300"/>
                </a:solidFill>
              </a:rPr>
              <a:t> "Los 3 tiempos biográficos (3tB)": </a:t>
            </a:r>
            <a:r>
              <a:rPr lang="es-ES" sz="1200" b="1">
                <a:solidFill>
                  <a:schemeClr val="tx1"/>
                </a:solidFill>
              </a:rPr>
              <a:t>Prolongación</a:t>
            </a:r>
            <a:r>
              <a:rPr lang="es-ES" sz="1200" b="1" baseline="0">
                <a:solidFill>
                  <a:schemeClr val="tx1"/>
                </a:solidFill>
              </a:rPr>
              <a:t> del tiempo medio de Supervivencia Libre de Evento (PtSLEv)</a:t>
            </a:r>
            <a:endParaRPr lang="es-ES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2344513191285912"/>
          <c:y val="3.40839975966756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8049781277340329"/>
          <c:y val="0.20934182590233547"/>
          <c:w val="0.78894663167104107"/>
          <c:h val="0.582018824080110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'desde RR de MA'!$M$6</c:f>
              <c:strCache>
                <c:ptCount val="1"/>
                <c:pt idx="0">
                  <c:v>Resto de t sin éxito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35833333333333334"/>
                  <c:y val="4.428874734607218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rgbClr val="FF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1-4DC9-AA4C-4213BE680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'desde RR de MA'!$N$5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'desde RR de MA'!$N$6</c:f>
              <c:numCache>
                <c:formatCode>0.00</c:formatCode>
                <c:ptCount val="1"/>
                <c:pt idx="0">
                  <c:v>2.2755000000000001E-2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1-4DC9-AA4C-4213BE680851}"/>
            </c:ext>
          </c:extLst>
        </c:ser>
        <c:ser>
          <c:idx val="1"/>
          <c:order val="1"/>
          <c:tx>
            <c:strRef>
              <c:f>'desde RR de MA'!$M$7</c:f>
              <c:strCache>
                <c:ptCount val="1"/>
                <c:pt idx="0">
                  <c:v>PtSLEv por la intervención</c:v>
                </c:pt>
              </c:strCache>
            </c:strRef>
          </c:tx>
          <c:spPr>
            <a:solidFill>
              <a:srgbClr val="0066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6111111111111118"/>
                  <c:y val="-8.0679405520169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1-4DC9-AA4C-4213BE680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'desde RR de MA'!$N$5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'desde RR de MA'!$N$7</c:f>
              <c:numCache>
                <c:formatCode>0.000</c:formatCode>
                <c:ptCount val="1"/>
                <c:pt idx="0">
                  <c:v>3.3299999999999996E-3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51-4DC9-AA4C-4213BE680851}"/>
            </c:ext>
          </c:extLst>
        </c:ser>
        <c:ser>
          <c:idx val="2"/>
          <c:order val="2"/>
          <c:tx>
            <c:strRef>
              <c:f>'desde RR de MA'!$M$8</c:f>
              <c:strCache>
                <c:ptCount val="1"/>
                <c:pt idx="0">
                  <c:v>tSLEv sin la intervención</c:v>
                </c:pt>
              </c:strCache>
            </c:strRef>
          </c:tx>
          <c:spPr>
            <a:solidFill>
              <a:srgbClr val="CCFF3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219444444444444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51-4DC9-AA4C-4213BE6808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6699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'desde RR de MA'!$N$5</c:f>
              <c:strCache>
                <c:ptCount val="1"/>
                <c:pt idx="0">
                  <c:v>años</c:v>
                </c:pt>
              </c:strCache>
            </c:strRef>
          </c:cat>
          <c:val>
            <c:numRef>
              <c:f>'desde RR de MA'!$N$8</c:f>
              <c:numCache>
                <c:formatCode>0.00</c:formatCode>
                <c:ptCount val="1"/>
                <c:pt idx="0">
                  <c:v>3.673915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51-4DC9-AA4C-4213BE680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615648"/>
        <c:axId val="288606912"/>
      </c:barChart>
      <c:catAx>
        <c:axId val="28861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606912"/>
        <c:crosses val="autoZero"/>
        <c:auto val="1"/>
        <c:lblAlgn val="ctr"/>
        <c:lblOffset val="100"/>
        <c:noMultiLvlLbl val="0"/>
      </c:catAx>
      <c:valAx>
        <c:axId val="28860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Marco</a:t>
                </a:r>
                <a:r>
                  <a:rPr lang="es-ES" baseline="0">
                    <a:solidFill>
                      <a:sysClr val="windowText" lastClr="000000"/>
                    </a:solidFill>
                  </a:rPr>
                  <a:t> de tiempo de seguimiento analizado</a:t>
                </a:r>
                <a:endParaRPr lang="es-E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2.2222222222222223E-2"/>
              <c:y val="9.46921443736730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61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446690</xdr:colOff>
      <xdr:row>0</xdr:row>
      <xdr:rowOff>105103</xdr:rowOff>
    </xdr:from>
    <xdr:to>
      <xdr:col>28</xdr:col>
      <xdr:colOff>446690</xdr:colOff>
      <xdr:row>58</xdr:row>
      <xdr:rowOff>269327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19049</xdr:colOff>
      <xdr:row>25</xdr:row>
      <xdr:rowOff>116114</xdr:rowOff>
    </xdr:from>
    <xdr:to>
      <xdr:col>40</xdr:col>
      <xdr:colOff>28574</xdr:colOff>
      <xdr:row>25</xdr:row>
      <xdr:rowOff>121563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1353F4E1-EEA7-4CF7-960D-50F44DD51F92}"/>
            </a:ext>
          </a:extLst>
        </xdr:cNvPr>
        <xdr:cNvCxnSpPr/>
      </xdr:nvCxnSpPr>
      <xdr:spPr>
        <a:xfrm flipV="1">
          <a:off x="3936999" y="5989864"/>
          <a:ext cx="6270625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29934</xdr:colOff>
      <xdr:row>24</xdr:row>
      <xdr:rowOff>86638</xdr:rowOff>
    </xdr:from>
    <xdr:to>
      <xdr:col>39</xdr:col>
      <xdr:colOff>153759</xdr:colOff>
      <xdr:row>24</xdr:row>
      <xdr:rowOff>113848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A69AC1CA-99CD-4EA0-83EF-5761AF0CD06F}"/>
            </a:ext>
          </a:extLst>
        </xdr:cNvPr>
        <xdr:cNvCxnSpPr/>
      </xdr:nvCxnSpPr>
      <xdr:spPr>
        <a:xfrm>
          <a:off x="3947884" y="5763538"/>
          <a:ext cx="6200775" cy="2721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41</xdr:col>
      <xdr:colOff>56696</xdr:colOff>
      <xdr:row>24</xdr:row>
      <xdr:rowOff>90715</xdr:rowOff>
    </xdr:from>
    <xdr:to>
      <xdr:col>58</xdr:col>
      <xdr:colOff>172357</xdr:colOff>
      <xdr:row>24</xdr:row>
      <xdr:rowOff>122465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E27E4E5-14AE-473A-A6F4-D0F9757AC9E2}"/>
            </a:ext>
          </a:extLst>
        </xdr:cNvPr>
        <xdr:cNvCxnSpPr/>
      </xdr:nvCxnSpPr>
      <xdr:spPr>
        <a:xfrm flipV="1">
          <a:off x="10496096" y="5767615"/>
          <a:ext cx="3246211" cy="31750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41</xdr:col>
      <xdr:colOff>52125</xdr:colOff>
      <xdr:row>23</xdr:row>
      <xdr:rowOff>91247</xdr:rowOff>
    </xdr:from>
    <xdr:to>
      <xdr:col>58</xdr:col>
      <xdr:colOff>172357</xdr:colOff>
      <xdr:row>23</xdr:row>
      <xdr:rowOff>99786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1E4F3140-426D-4EB4-BEFA-74419B6B2BD3}"/>
            </a:ext>
          </a:extLst>
        </xdr:cNvPr>
        <xdr:cNvCxnSpPr/>
      </xdr:nvCxnSpPr>
      <xdr:spPr>
        <a:xfrm>
          <a:off x="10491525" y="5577647"/>
          <a:ext cx="3250782" cy="853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51394</xdr:colOff>
      <xdr:row>23</xdr:row>
      <xdr:rowOff>61897</xdr:rowOff>
    </xdr:from>
    <xdr:to>
      <xdr:col>23</xdr:col>
      <xdr:colOff>163286</xdr:colOff>
      <xdr:row>23</xdr:row>
      <xdr:rowOff>63500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7A195859-C5B5-4098-A234-296B88AE87B4}"/>
            </a:ext>
          </a:extLst>
        </xdr:cNvPr>
        <xdr:cNvCxnSpPr/>
      </xdr:nvCxnSpPr>
      <xdr:spPr>
        <a:xfrm>
          <a:off x="3969344" y="5548297"/>
          <a:ext cx="3242442" cy="1603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41</xdr:col>
      <xdr:colOff>10885</xdr:colOff>
      <xdr:row>25</xdr:row>
      <xdr:rowOff>122917</xdr:rowOff>
    </xdr:from>
    <xdr:to>
      <xdr:col>75</xdr:col>
      <xdr:colOff>27213</xdr:colOff>
      <xdr:row>25</xdr:row>
      <xdr:rowOff>128366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1E493826-AC32-482A-9F87-29712CC3FC11}"/>
            </a:ext>
          </a:extLst>
        </xdr:cNvPr>
        <xdr:cNvCxnSpPr/>
      </xdr:nvCxnSpPr>
      <xdr:spPr>
        <a:xfrm flipV="1">
          <a:off x="10450285" y="5996667"/>
          <a:ext cx="6277428" cy="5449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325211</xdr:colOff>
      <xdr:row>0</xdr:row>
      <xdr:rowOff>76200</xdr:rowOff>
    </xdr:from>
    <xdr:to>
      <xdr:col>26</xdr:col>
      <xdr:colOff>325211</xdr:colOff>
      <xdr:row>36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6803</xdr:colOff>
      <xdr:row>24</xdr:row>
      <xdr:rowOff>95250</xdr:rowOff>
    </xdr:from>
    <xdr:to>
      <xdr:col>13</xdr:col>
      <xdr:colOff>172640</xdr:colOff>
      <xdr:row>24</xdr:row>
      <xdr:rowOff>102057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4894319" y="5268516"/>
          <a:ext cx="415868" cy="6807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18</xdr:row>
      <xdr:rowOff>85727</xdr:rowOff>
    </xdr:from>
    <xdr:to>
      <xdr:col>7</xdr:col>
      <xdr:colOff>138793</xdr:colOff>
      <xdr:row>18</xdr:row>
      <xdr:rowOff>87088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3733800" y="4080784"/>
          <a:ext cx="389164" cy="136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24</xdr:row>
      <xdr:rowOff>103414</xdr:rowOff>
    </xdr:from>
    <xdr:to>
      <xdr:col>11</xdr:col>
      <xdr:colOff>10886</xdr:colOff>
      <xdr:row>24</xdr:row>
      <xdr:rowOff>103419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3733800" y="5263243"/>
          <a:ext cx="914400" cy="5"/>
        </a:xfrm>
        <a:prstGeom prst="straightConnector1">
          <a:avLst/>
        </a:prstGeom>
        <a:noFill/>
        <a:ln w="19050" cap="flat" cmpd="sng" algn="ctr">
          <a:solidFill>
            <a:srgbClr val="FFFF0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6</xdr:col>
      <xdr:colOff>0</xdr:colOff>
      <xdr:row>25</xdr:row>
      <xdr:rowOff>108860</xdr:rowOff>
    </xdr:from>
    <xdr:to>
      <xdr:col>11</xdr:col>
      <xdr:colOff>10886</xdr:colOff>
      <xdr:row>25</xdr:row>
      <xdr:rowOff>108865</xdr:rowOff>
    </xdr:to>
    <xdr:cxnSp macro="">
      <xdr:nvCxnSpPr>
        <xdr:cNvPr id="30" name="Conector recto de flecha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>
        <a:xfrm flipV="1">
          <a:off x="3733800" y="5470074"/>
          <a:ext cx="914400" cy="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12</xdr:col>
      <xdr:colOff>0</xdr:colOff>
      <xdr:row>25</xdr:row>
      <xdr:rowOff>108859</xdr:rowOff>
    </xdr:from>
    <xdr:to>
      <xdr:col>16</xdr:col>
      <xdr:colOff>163286</xdr:colOff>
      <xdr:row>25</xdr:row>
      <xdr:rowOff>108864</xdr:rowOff>
    </xdr:to>
    <xdr:cxnSp macro="">
      <xdr:nvCxnSpPr>
        <xdr:cNvPr id="31" name="Conector recto de flecha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 flipV="1">
          <a:off x="4887686" y="5470073"/>
          <a:ext cx="914400" cy="5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  <xdr:twoCellAnchor>
    <xdr:from>
      <xdr:col>12</xdr:col>
      <xdr:colOff>0</xdr:colOff>
      <xdr:row>18</xdr:row>
      <xdr:rowOff>92531</xdr:rowOff>
    </xdr:from>
    <xdr:to>
      <xdr:col>13</xdr:col>
      <xdr:colOff>138793</xdr:colOff>
      <xdr:row>18</xdr:row>
      <xdr:rowOff>93892</xdr:rowOff>
    </xdr:to>
    <xdr:cxnSp macro="">
      <xdr:nvCxnSpPr>
        <xdr:cNvPr id="33" name="Conector recto de flecha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/>
      </xdr:nvCxnSpPr>
      <xdr:spPr>
        <a:xfrm flipV="1">
          <a:off x="4887686" y="4087588"/>
          <a:ext cx="389164" cy="1361"/>
        </a:xfrm>
        <a:prstGeom prst="straightConnector1">
          <a:avLst/>
        </a:prstGeom>
        <a:noFill/>
        <a:ln w="19050" cap="flat" cmpd="sng" algn="ctr">
          <a:solidFill>
            <a:srgbClr val="7030A0"/>
          </a:solidFill>
          <a:prstDash val="sysDot"/>
          <a:miter lim="800000"/>
          <a:tailEnd type="triangle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123</xdr:col>
      <xdr:colOff>11206</xdr:colOff>
      <xdr:row>90</xdr:row>
      <xdr:rowOff>22412</xdr:rowOff>
    </xdr:from>
    <xdr:to>
      <xdr:col>147</xdr:col>
      <xdr:colOff>11206</xdr:colOff>
      <xdr:row>100</xdr:row>
      <xdr:rowOff>190500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flipV="1">
          <a:off x="2297206" y="16976912"/>
          <a:ext cx="6000750" cy="2073088"/>
        </a:xfrm>
        <a:prstGeom prst="line">
          <a:avLst/>
        </a:prstGeom>
        <a:ln w="3810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147</xdr:col>
      <xdr:colOff>0</xdr:colOff>
      <xdr:row>96</xdr:row>
      <xdr:rowOff>56029</xdr:rowOff>
    </xdr:from>
    <xdr:to>
      <xdr:col>147</xdr:col>
      <xdr:colOff>0</xdr:colOff>
      <xdr:row>100</xdr:row>
      <xdr:rowOff>190500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8202706" y="18153529"/>
          <a:ext cx="0" cy="8964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147</xdr:col>
      <xdr:colOff>44823</xdr:colOff>
      <xdr:row>90</xdr:row>
      <xdr:rowOff>22412</xdr:rowOff>
    </xdr:from>
    <xdr:to>
      <xdr:col>147</xdr:col>
      <xdr:colOff>44823</xdr:colOff>
      <xdr:row>101</xdr:row>
      <xdr:rowOff>11206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247529" y="16976912"/>
          <a:ext cx="0" cy="2095500"/>
        </a:xfrm>
        <a:prstGeom prst="line">
          <a:avLst/>
        </a:prstGeom>
        <a:ln w="3810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45983</xdr:colOff>
      <xdr:row>96</xdr:row>
      <xdr:rowOff>13138</xdr:rowOff>
    </xdr:from>
    <xdr:to>
      <xdr:col>147</xdr:col>
      <xdr:colOff>13137</xdr:colOff>
      <xdr:row>101</xdr:row>
      <xdr:rowOff>0</xdr:rowOff>
    </xdr:to>
    <xdr:cxnSp macro="">
      <xdr:nvCxnSpPr>
        <xdr:cNvPr id="41" name="Conector recto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CxnSpPr/>
      </xdr:nvCxnSpPr>
      <xdr:spPr>
        <a:xfrm flipV="1">
          <a:off x="2331983" y="18110638"/>
          <a:ext cx="5958051" cy="94593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222521</xdr:colOff>
      <xdr:row>95</xdr:row>
      <xdr:rowOff>46355</xdr:rowOff>
    </xdr:from>
    <xdr:to>
      <xdr:col>148</xdr:col>
      <xdr:colOff>77889</xdr:colOff>
      <xdr:row>100</xdr:row>
      <xdr:rowOff>76655</xdr:rowOff>
    </xdr:to>
    <xdr:sp macro="" textlink="">
      <xdr:nvSpPr>
        <xdr:cNvPr id="98" name="Triángulo isósceles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/>
      </xdr:nvSpPr>
      <xdr:spPr>
        <a:xfrm rot="20445022" flipV="1">
          <a:off x="17681286" y="17964561"/>
          <a:ext cx="5772074" cy="994006"/>
        </a:xfrm>
        <a:prstGeom prst="triangle">
          <a:avLst>
            <a:gd name="adj" fmla="val 93182"/>
          </a:avLst>
        </a:prstGeom>
        <a:solidFill>
          <a:srgbClr val="00FF00"/>
        </a:solidFill>
        <a:ln w="0">
          <a:solidFill>
            <a:srgbClr val="669900">
              <a:alpha val="98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122</xdr:col>
      <xdr:colOff>696517</xdr:colOff>
      <xdr:row>89</xdr:row>
      <xdr:rowOff>182211</xdr:rowOff>
    </xdr:from>
    <xdr:to>
      <xdr:col>123</xdr:col>
      <xdr:colOff>71439</xdr:colOff>
      <xdr:row>89</xdr:row>
      <xdr:rowOff>188164</xdr:rowOff>
    </xdr:to>
    <xdr:cxnSp macro="">
      <xdr:nvCxnSpPr>
        <xdr:cNvPr id="106" name="Conector recto 105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CxnSpPr/>
      </xdr:nvCxnSpPr>
      <xdr:spPr>
        <a:xfrm flipV="1">
          <a:off x="2220517" y="16946211"/>
          <a:ext cx="136922" cy="5953"/>
        </a:xfrm>
        <a:prstGeom prst="lin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122</xdr:col>
      <xdr:colOff>696517</xdr:colOff>
      <xdr:row>95</xdr:row>
      <xdr:rowOff>184543</xdr:rowOff>
    </xdr:from>
    <xdr:to>
      <xdr:col>123</xdr:col>
      <xdr:colOff>71439</xdr:colOff>
      <xdr:row>95</xdr:row>
      <xdr:rowOff>190496</xdr:rowOff>
    </xdr:to>
    <xdr:cxnSp macro="">
      <xdr:nvCxnSpPr>
        <xdr:cNvPr id="107" name="Conector recto 106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CxnSpPr/>
      </xdr:nvCxnSpPr>
      <xdr:spPr>
        <a:xfrm flipV="1">
          <a:off x="2220517" y="18091543"/>
          <a:ext cx="136922" cy="595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5763</xdr:colOff>
      <xdr:row>90</xdr:row>
      <xdr:rowOff>641</xdr:rowOff>
    </xdr:from>
    <xdr:to>
      <xdr:col>87</xdr:col>
      <xdr:colOff>5763</xdr:colOff>
      <xdr:row>100</xdr:row>
      <xdr:rowOff>168729</xdr:rowOff>
    </xdr:to>
    <xdr:cxnSp macro="">
      <xdr:nvCxnSpPr>
        <xdr:cNvPr id="29" name="Conector recto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 flipV="1">
          <a:off x="9438234" y="16955141"/>
          <a:ext cx="6008915" cy="2073088"/>
        </a:xfrm>
        <a:prstGeom prst="line">
          <a:avLst/>
        </a:prstGeom>
        <a:ln w="3810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44823</xdr:colOff>
      <xdr:row>90</xdr:row>
      <xdr:rowOff>22412</xdr:rowOff>
    </xdr:from>
    <xdr:to>
      <xdr:col>87</xdr:col>
      <xdr:colOff>44823</xdr:colOff>
      <xdr:row>101</xdr:row>
      <xdr:rowOff>11206</xdr:rowOff>
    </xdr:to>
    <xdr:cxnSp macro="">
      <xdr:nvCxnSpPr>
        <xdr:cNvPr id="30" name="Conector rect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17332698" y="20644037"/>
          <a:ext cx="0" cy="2093819"/>
        </a:xfrm>
        <a:prstGeom prst="line">
          <a:avLst/>
        </a:prstGeom>
        <a:ln w="38100">
          <a:solidFill>
            <a:srgbClr val="FF006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40292</xdr:colOff>
      <xdr:row>90</xdr:row>
      <xdr:rowOff>45984</xdr:rowOff>
    </xdr:from>
    <xdr:to>
      <xdr:col>86</xdr:col>
      <xdr:colOff>243052</xdr:colOff>
      <xdr:row>100</xdr:row>
      <xdr:rowOff>192664</xdr:rowOff>
    </xdr:to>
    <xdr:sp macro="" textlink="">
      <xdr:nvSpPr>
        <xdr:cNvPr id="31" name="Triángulo isósceles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1577430" y="17000484"/>
          <a:ext cx="5944036" cy="2051680"/>
        </a:xfrm>
        <a:prstGeom prst="triangle">
          <a:avLst>
            <a:gd name="adj" fmla="val 100000"/>
          </a:avLst>
        </a:prstGeom>
        <a:solidFill>
          <a:srgbClr val="FF0066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62</xdr:col>
      <xdr:colOff>696517</xdr:colOff>
      <xdr:row>89</xdr:row>
      <xdr:rowOff>182211</xdr:rowOff>
    </xdr:from>
    <xdr:to>
      <xdr:col>63</xdr:col>
      <xdr:colOff>71439</xdr:colOff>
      <xdr:row>89</xdr:row>
      <xdr:rowOff>188164</xdr:rowOff>
    </xdr:to>
    <xdr:cxnSp macro="">
      <xdr:nvCxnSpPr>
        <xdr:cNvPr id="32" name="Conector recto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CxnSpPr/>
      </xdr:nvCxnSpPr>
      <xdr:spPr>
        <a:xfrm flipV="1">
          <a:off x="11278792" y="20603811"/>
          <a:ext cx="136922" cy="5953"/>
        </a:xfrm>
        <a:prstGeom prst="line">
          <a:avLst/>
        </a:prstGeom>
        <a:ln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117</xdr:col>
      <xdr:colOff>0</xdr:colOff>
      <xdr:row>96</xdr:row>
      <xdr:rowOff>56029</xdr:rowOff>
    </xdr:from>
    <xdr:to>
      <xdr:col>117</xdr:col>
      <xdr:colOff>0</xdr:colOff>
      <xdr:row>100</xdr:row>
      <xdr:rowOff>190500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CxnSpPr/>
      </xdr:nvCxnSpPr>
      <xdr:spPr>
        <a:xfrm>
          <a:off x="23831550" y="25468729"/>
          <a:ext cx="0" cy="896471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45983</xdr:colOff>
      <xdr:row>96</xdr:row>
      <xdr:rowOff>13138</xdr:rowOff>
    </xdr:from>
    <xdr:to>
      <xdr:col>117</xdr:col>
      <xdr:colOff>13137</xdr:colOff>
      <xdr:row>101</xdr:row>
      <xdr:rowOff>0</xdr:rowOff>
    </xdr:to>
    <xdr:cxnSp macro="">
      <xdr:nvCxnSpPr>
        <xdr:cNvPr id="34" name="Conector recto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>
        <a:xfrm flipV="1">
          <a:off x="17933933" y="25425838"/>
          <a:ext cx="5910754" cy="948887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94</xdr:col>
      <xdr:colOff>23496</xdr:colOff>
      <xdr:row>96</xdr:row>
      <xdr:rowOff>32845</xdr:rowOff>
    </xdr:from>
    <xdr:to>
      <xdr:col>116</xdr:col>
      <xdr:colOff>236482</xdr:colOff>
      <xdr:row>100</xdr:row>
      <xdr:rowOff>188225</xdr:rowOff>
    </xdr:to>
    <xdr:sp macro="" textlink="">
      <xdr:nvSpPr>
        <xdr:cNvPr id="35" name="Triángulo isósceles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9679875" y="18130345"/>
          <a:ext cx="5704641" cy="917380"/>
        </a:xfrm>
        <a:prstGeom prst="triangle">
          <a:avLst>
            <a:gd name="adj" fmla="val 100000"/>
          </a:avLst>
        </a:prstGeom>
        <a:solidFill>
          <a:srgbClr val="FF33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92</xdr:col>
      <xdr:colOff>696517</xdr:colOff>
      <xdr:row>95</xdr:row>
      <xdr:rowOff>184543</xdr:rowOff>
    </xdr:from>
    <xdr:to>
      <xdr:col>93</xdr:col>
      <xdr:colOff>71439</xdr:colOff>
      <xdr:row>95</xdr:row>
      <xdr:rowOff>190496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/>
      </xdr:nvCxnSpPr>
      <xdr:spPr>
        <a:xfrm flipV="1">
          <a:off x="17889142" y="25397218"/>
          <a:ext cx="70247" cy="595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137948</xdr:colOff>
      <xdr:row>89</xdr:row>
      <xdr:rowOff>164224</xdr:rowOff>
    </xdr:from>
    <xdr:to>
      <xdr:col>146</xdr:col>
      <xdr:colOff>223344</xdr:colOff>
      <xdr:row>89</xdr:row>
      <xdr:rowOff>177362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17539138" y="16928224"/>
          <a:ext cx="5826672" cy="13138"/>
        </a:xfrm>
        <a:prstGeom prst="line">
          <a:avLst/>
        </a:prstGeom>
        <a:ln w="12700">
          <a:solidFill>
            <a:srgbClr val="FF00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123</xdr:col>
      <xdr:colOff>190500</xdr:colOff>
      <xdr:row>95</xdr:row>
      <xdr:rowOff>170793</xdr:rowOff>
    </xdr:from>
    <xdr:to>
      <xdr:col>146</xdr:col>
      <xdr:colOff>236482</xdr:colOff>
      <xdr:row>95</xdr:row>
      <xdr:rowOff>177362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7591690" y="18077793"/>
          <a:ext cx="5787258" cy="6569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123265</xdr:colOff>
      <xdr:row>96</xdr:row>
      <xdr:rowOff>0</xdr:rowOff>
    </xdr:from>
    <xdr:to>
      <xdr:col>116</xdr:col>
      <xdr:colOff>169247</xdr:colOff>
      <xdr:row>96</xdr:row>
      <xdr:rowOff>6569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9435353" y="18097500"/>
          <a:ext cx="5716159" cy="6569"/>
        </a:xfrm>
        <a:prstGeom prst="line">
          <a:avLst/>
        </a:prstGeom>
        <a:ln w="12700"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134470</xdr:colOff>
      <xdr:row>89</xdr:row>
      <xdr:rowOff>179294</xdr:rowOff>
    </xdr:from>
    <xdr:to>
      <xdr:col>86</xdr:col>
      <xdr:colOff>219867</xdr:colOff>
      <xdr:row>90</xdr:row>
      <xdr:rowOff>1932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flipV="1">
          <a:off x="1669676" y="16943294"/>
          <a:ext cx="5755573" cy="13138"/>
        </a:xfrm>
        <a:prstGeom prst="line">
          <a:avLst/>
        </a:prstGeom>
        <a:ln w="12700">
          <a:solidFill>
            <a:srgbClr val="FF0066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124</xdr:col>
      <xdr:colOff>40822</xdr:colOff>
      <xdr:row>96</xdr:row>
      <xdr:rowOff>40822</xdr:rowOff>
    </xdr:from>
    <xdr:to>
      <xdr:col>147</xdr:col>
      <xdr:colOff>8879</xdr:colOff>
      <xdr:row>100</xdr:row>
      <xdr:rowOff>196202</xdr:rowOff>
    </xdr:to>
    <xdr:sp macro="" textlink="">
      <xdr:nvSpPr>
        <xdr:cNvPr id="38" name="Triángulo isósceles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>
          <a:off x="32847643" y="18342429"/>
          <a:ext cx="5601415" cy="917380"/>
        </a:xfrm>
        <a:prstGeom prst="triangle">
          <a:avLst>
            <a:gd name="adj" fmla="val 100000"/>
          </a:avLst>
        </a:prstGeom>
        <a:solidFill>
          <a:srgbClr val="FF33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zoomScale="70" zoomScaleNormal="70" workbookViewId="0"/>
  </sheetViews>
  <sheetFormatPr baseColWidth="10" defaultRowHeight="13" x14ac:dyDescent="0.3"/>
  <cols>
    <col min="1" max="1" width="1.1796875" style="1" customWidth="1"/>
    <col min="2" max="2" width="32.1796875" style="1" customWidth="1"/>
    <col min="3" max="3" width="23.54296875" style="1" customWidth="1"/>
    <col min="4" max="4" width="22" style="1" customWidth="1"/>
    <col min="5" max="5" width="17.1796875" style="1" customWidth="1"/>
    <col min="6" max="6" width="21.453125" style="1" customWidth="1"/>
    <col min="7" max="7" width="19.54296875" style="1" customWidth="1"/>
    <col min="8" max="8" width="14.1796875" style="1" bestFit="1" customWidth="1"/>
    <col min="9" max="9" width="7.54296875" style="1" customWidth="1"/>
    <col min="10" max="10" width="10.453125" style="1" hidden="1" customWidth="1"/>
    <col min="11" max="11" width="7" style="1" hidden="1" customWidth="1"/>
    <col min="12" max="12" width="14.453125" style="1" hidden="1" customWidth="1"/>
    <col min="13" max="13" width="13.453125" style="1" hidden="1" customWidth="1"/>
    <col min="14" max="14" width="8.453125" style="1" hidden="1" customWidth="1"/>
    <col min="15" max="15" width="14.26953125" style="7" bestFit="1" customWidth="1"/>
    <col min="16" max="16" width="14.26953125" style="7" customWidth="1"/>
    <col min="17" max="17" width="8.54296875" style="1" customWidth="1"/>
    <col min="18" max="18" width="15.81640625" style="1" customWidth="1"/>
    <col min="19" max="19" width="16" style="1" customWidth="1"/>
    <col min="20" max="20" width="14.81640625" style="1" customWidth="1"/>
    <col min="21" max="21" width="13.54296875" style="7" customWidth="1"/>
    <col min="22" max="22" width="11.453125" style="7"/>
    <col min="23" max="257" width="11.453125" style="1"/>
    <col min="258" max="258" width="20.26953125" style="1" customWidth="1"/>
    <col min="259" max="259" width="21.7265625" style="1" customWidth="1"/>
    <col min="260" max="260" width="22" style="1" customWidth="1"/>
    <col min="261" max="261" width="17.1796875" style="1" customWidth="1"/>
    <col min="262" max="262" width="21.453125" style="1" customWidth="1"/>
    <col min="263" max="263" width="19.54296875" style="1" customWidth="1"/>
    <col min="264" max="264" width="14.1796875" style="1" bestFit="1" customWidth="1"/>
    <col min="265" max="265" width="8.453125" style="1" customWidth="1"/>
    <col min="266" max="266" width="14.453125" style="1" bestFit="1" customWidth="1"/>
    <col min="267" max="267" width="4.453125" style="1" customWidth="1"/>
    <col min="268" max="268" width="14.453125" style="1" bestFit="1" customWidth="1"/>
    <col min="269" max="269" width="13.453125" style="1" customWidth="1"/>
    <col min="270" max="270" width="14.7265625" style="1" bestFit="1" customWidth="1"/>
    <col min="271" max="271" width="14.26953125" style="1" bestFit="1" customWidth="1"/>
    <col min="272" max="272" width="14.26953125" style="1" customWidth="1"/>
    <col min="273" max="273" width="14" style="1" bestFit="1" customWidth="1"/>
    <col min="274" max="274" width="11.54296875" style="1" bestFit="1" customWidth="1"/>
    <col min="275" max="275" width="13.81640625" style="1" bestFit="1" customWidth="1"/>
    <col min="276" max="513" width="11.453125" style="1"/>
    <col min="514" max="514" width="20.26953125" style="1" customWidth="1"/>
    <col min="515" max="515" width="21.7265625" style="1" customWidth="1"/>
    <col min="516" max="516" width="22" style="1" customWidth="1"/>
    <col min="517" max="517" width="17.1796875" style="1" customWidth="1"/>
    <col min="518" max="518" width="21.453125" style="1" customWidth="1"/>
    <col min="519" max="519" width="19.54296875" style="1" customWidth="1"/>
    <col min="520" max="520" width="14.1796875" style="1" bestFit="1" customWidth="1"/>
    <col min="521" max="521" width="8.453125" style="1" customWidth="1"/>
    <col min="522" max="522" width="14.453125" style="1" bestFit="1" customWidth="1"/>
    <col min="523" max="523" width="4.453125" style="1" customWidth="1"/>
    <col min="524" max="524" width="14.453125" style="1" bestFit="1" customWidth="1"/>
    <col min="525" max="525" width="13.453125" style="1" customWidth="1"/>
    <col min="526" max="526" width="14.7265625" style="1" bestFit="1" customWidth="1"/>
    <col min="527" max="527" width="14.26953125" style="1" bestFit="1" customWidth="1"/>
    <col min="528" max="528" width="14.26953125" style="1" customWidth="1"/>
    <col min="529" max="529" width="14" style="1" bestFit="1" customWidth="1"/>
    <col min="530" max="530" width="11.54296875" style="1" bestFit="1" customWidth="1"/>
    <col min="531" max="531" width="13.81640625" style="1" bestFit="1" customWidth="1"/>
    <col min="532" max="769" width="11.453125" style="1"/>
    <col min="770" max="770" width="20.26953125" style="1" customWidth="1"/>
    <col min="771" max="771" width="21.7265625" style="1" customWidth="1"/>
    <col min="772" max="772" width="22" style="1" customWidth="1"/>
    <col min="773" max="773" width="17.1796875" style="1" customWidth="1"/>
    <col min="774" max="774" width="21.453125" style="1" customWidth="1"/>
    <col min="775" max="775" width="19.54296875" style="1" customWidth="1"/>
    <col min="776" max="776" width="14.1796875" style="1" bestFit="1" customWidth="1"/>
    <col min="777" max="777" width="8.453125" style="1" customWidth="1"/>
    <col min="778" max="778" width="14.453125" style="1" bestFit="1" customWidth="1"/>
    <col min="779" max="779" width="4.453125" style="1" customWidth="1"/>
    <col min="780" max="780" width="14.453125" style="1" bestFit="1" customWidth="1"/>
    <col min="781" max="781" width="13.453125" style="1" customWidth="1"/>
    <col min="782" max="782" width="14.7265625" style="1" bestFit="1" customWidth="1"/>
    <col min="783" max="783" width="14.26953125" style="1" bestFit="1" customWidth="1"/>
    <col min="784" max="784" width="14.26953125" style="1" customWidth="1"/>
    <col min="785" max="785" width="14" style="1" bestFit="1" customWidth="1"/>
    <col min="786" max="786" width="11.54296875" style="1" bestFit="1" customWidth="1"/>
    <col min="787" max="787" width="13.81640625" style="1" bestFit="1" customWidth="1"/>
    <col min="788" max="1025" width="11.453125" style="1"/>
    <col min="1026" max="1026" width="20.26953125" style="1" customWidth="1"/>
    <col min="1027" max="1027" width="21.7265625" style="1" customWidth="1"/>
    <col min="1028" max="1028" width="22" style="1" customWidth="1"/>
    <col min="1029" max="1029" width="17.1796875" style="1" customWidth="1"/>
    <col min="1030" max="1030" width="21.453125" style="1" customWidth="1"/>
    <col min="1031" max="1031" width="19.54296875" style="1" customWidth="1"/>
    <col min="1032" max="1032" width="14.1796875" style="1" bestFit="1" customWidth="1"/>
    <col min="1033" max="1033" width="8.453125" style="1" customWidth="1"/>
    <col min="1034" max="1034" width="14.453125" style="1" bestFit="1" customWidth="1"/>
    <col min="1035" max="1035" width="4.453125" style="1" customWidth="1"/>
    <col min="1036" max="1036" width="14.453125" style="1" bestFit="1" customWidth="1"/>
    <col min="1037" max="1037" width="13.453125" style="1" customWidth="1"/>
    <col min="1038" max="1038" width="14.7265625" style="1" bestFit="1" customWidth="1"/>
    <col min="1039" max="1039" width="14.26953125" style="1" bestFit="1" customWidth="1"/>
    <col min="1040" max="1040" width="14.26953125" style="1" customWidth="1"/>
    <col min="1041" max="1041" width="14" style="1" bestFit="1" customWidth="1"/>
    <col min="1042" max="1042" width="11.54296875" style="1" bestFit="1" customWidth="1"/>
    <col min="1043" max="1043" width="13.81640625" style="1" bestFit="1" customWidth="1"/>
    <col min="1044" max="1281" width="11.453125" style="1"/>
    <col min="1282" max="1282" width="20.26953125" style="1" customWidth="1"/>
    <col min="1283" max="1283" width="21.7265625" style="1" customWidth="1"/>
    <col min="1284" max="1284" width="22" style="1" customWidth="1"/>
    <col min="1285" max="1285" width="17.1796875" style="1" customWidth="1"/>
    <col min="1286" max="1286" width="21.453125" style="1" customWidth="1"/>
    <col min="1287" max="1287" width="19.54296875" style="1" customWidth="1"/>
    <col min="1288" max="1288" width="14.1796875" style="1" bestFit="1" customWidth="1"/>
    <col min="1289" max="1289" width="8.453125" style="1" customWidth="1"/>
    <col min="1290" max="1290" width="14.453125" style="1" bestFit="1" customWidth="1"/>
    <col min="1291" max="1291" width="4.453125" style="1" customWidth="1"/>
    <col min="1292" max="1292" width="14.453125" style="1" bestFit="1" customWidth="1"/>
    <col min="1293" max="1293" width="13.453125" style="1" customWidth="1"/>
    <col min="1294" max="1294" width="14.7265625" style="1" bestFit="1" customWidth="1"/>
    <col min="1295" max="1295" width="14.26953125" style="1" bestFit="1" customWidth="1"/>
    <col min="1296" max="1296" width="14.26953125" style="1" customWidth="1"/>
    <col min="1297" max="1297" width="14" style="1" bestFit="1" customWidth="1"/>
    <col min="1298" max="1298" width="11.54296875" style="1" bestFit="1" customWidth="1"/>
    <col min="1299" max="1299" width="13.81640625" style="1" bestFit="1" customWidth="1"/>
    <col min="1300" max="1537" width="11.453125" style="1"/>
    <col min="1538" max="1538" width="20.26953125" style="1" customWidth="1"/>
    <col min="1539" max="1539" width="21.7265625" style="1" customWidth="1"/>
    <col min="1540" max="1540" width="22" style="1" customWidth="1"/>
    <col min="1541" max="1541" width="17.1796875" style="1" customWidth="1"/>
    <col min="1542" max="1542" width="21.453125" style="1" customWidth="1"/>
    <col min="1543" max="1543" width="19.54296875" style="1" customWidth="1"/>
    <col min="1544" max="1544" width="14.1796875" style="1" bestFit="1" customWidth="1"/>
    <col min="1545" max="1545" width="8.453125" style="1" customWidth="1"/>
    <col min="1546" max="1546" width="14.453125" style="1" bestFit="1" customWidth="1"/>
    <col min="1547" max="1547" width="4.453125" style="1" customWidth="1"/>
    <col min="1548" max="1548" width="14.453125" style="1" bestFit="1" customWidth="1"/>
    <col min="1549" max="1549" width="13.453125" style="1" customWidth="1"/>
    <col min="1550" max="1550" width="14.7265625" style="1" bestFit="1" customWidth="1"/>
    <col min="1551" max="1551" width="14.26953125" style="1" bestFit="1" customWidth="1"/>
    <col min="1552" max="1552" width="14.26953125" style="1" customWidth="1"/>
    <col min="1553" max="1553" width="14" style="1" bestFit="1" customWidth="1"/>
    <col min="1554" max="1554" width="11.54296875" style="1" bestFit="1" customWidth="1"/>
    <col min="1555" max="1555" width="13.81640625" style="1" bestFit="1" customWidth="1"/>
    <col min="1556" max="1793" width="11.453125" style="1"/>
    <col min="1794" max="1794" width="20.26953125" style="1" customWidth="1"/>
    <col min="1795" max="1795" width="21.7265625" style="1" customWidth="1"/>
    <col min="1796" max="1796" width="22" style="1" customWidth="1"/>
    <col min="1797" max="1797" width="17.1796875" style="1" customWidth="1"/>
    <col min="1798" max="1798" width="21.453125" style="1" customWidth="1"/>
    <col min="1799" max="1799" width="19.54296875" style="1" customWidth="1"/>
    <col min="1800" max="1800" width="14.1796875" style="1" bestFit="1" customWidth="1"/>
    <col min="1801" max="1801" width="8.453125" style="1" customWidth="1"/>
    <col min="1802" max="1802" width="14.453125" style="1" bestFit="1" customWidth="1"/>
    <col min="1803" max="1803" width="4.453125" style="1" customWidth="1"/>
    <col min="1804" max="1804" width="14.453125" style="1" bestFit="1" customWidth="1"/>
    <col min="1805" max="1805" width="13.453125" style="1" customWidth="1"/>
    <col min="1806" max="1806" width="14.7265625" style="1" bestFit="1" customWidth="1"/>
    <col min="1807" max="1807" width="14.26953125" style="1" bestFit="1" customWidth="1"/>
    <col min="1808" max="1808" width="14.26953125" style="1" customWidth="1"/>
    <col min="1809" max="1809" width="14" style="1" bestFit="1" customWidth="1"/>
    <col min="1810" max="1810" width="11.54296875" style="1" bestFit="1" customWidth="1"/>
    <col min="1811" max="1811" width="13.81640625" style="1" bestFit="1" customWidth="1"/>
    <col min="1812" max="2049" width="11.453125" style="1"/>
    <col min="2050" max="2050" width="20.26953125" style="1" customWidth="1"/>
    <col min="2051" max="2051" width="21.7265625" style="1" customWidth="1"/>
    <col min="2052" max="2052" width="22" style="1" customWidth="1"/>
    <col min="2053" max="2053" width="17.1796875" style="1" customWidth="1"/>
    <col min="2054" max="2054" width="21.453125" style="1" customWidth="1"/>
    <col min="2055" max="2055" width="19.54296875" style="1" customWidth="1"/>
    <col min="2056" max="2056" width="14.1796875" style="1" bestFit="1" customWidth="1"/>
    <col min="2057" max="2057" width="8.453125" style="1" customWidth="1"/>
    <col min="2058" max="2058" width="14.453125" style="1" bestFit="1" customWidth="1"/>
    <col min="2059" max="2059" width="4.453125" style="1" customWidth="1"/>
    <col min="2060" max="2060" width="14.453125" style="1" bestFit="1" customWidth="1"/>
    <col min="2061" max="2061" width="13.453125" style="1" customWidth="1"/>
    <col min="2062" max="2062" width="14.7265625" style="1" bestFit="1" customWidth="1"/>
    <col min="2063" max="2063" width="14.26953125" style="1" bestFit="1" customWidth="1"/>
    <col min="2064" max="2064" width="14.26953125" style="1" customWidth="1"/>
    <col min="2065" max="2065" width="14" style="1" bestFit="1" customWidth="1"/>
    <col min="2066" max="2066" width="11.54296875" style="1" bestFit="1" customWidth="1"/>
    <col min="2067" max="2067" width="13.81640625" style="1" bestFit="1" customWidth="1"/>
    <col min="2068" max="2305" width="11.453125" style="1"/>
    <col min="2306" max="2306" width="20.26953125" style="1" customWidth="1"/>
    <col min="2307" max="2307" width="21.7265625" style="1" customWidth="1"/>
    <col min="2308" max="2308" width="22" style="1" customWidth="1"/>
    <col min="2309" max="2309" width="17.1796875" style="1" customWidth="1"/>
    <col min="2310" max="2310" width="21.453125" style="1" customWidth="1"/>
    <col min="2311" max="2311" width="19.54296875" style="1" customWidth="1"/>
    <col min="2312" max="2312" width="14.1796875" style="1" bestFit="1" customWidth="1"/>
    <col min="2313" max="2313" width="8.453125" style="1" customWidth="1"/>
    <col min="2314" max="2314" width="14.453125" style="1" bestFit="1" customWidth="1"/>
    <col min="2315" max="2315" width="4.453125" style="1" customWidth="1"/>
    <col min="2316" max="2316" width="14.453125" style="1" bestFit="1" customWidth="1"/>
    <col min="2317" max="2317" width="13.453125" style="1" customWidth="1"/>
    <col min="2318" max="2318" width="14.7265625" style="1" bestFit="1" customWidth="1"/>
    <col min="2319" max="2319" width="14.26953125" style="1" bestFit="1" customWidth="1"/>
    <col min="2320" max="2320" width="14.26953125" style="1" customWidth="1"/>
    <col min="2321" max="2321" width="14" style="1" bestFit="1" customWidth="1"/>
    <col min="2322" max="2322" width="11.54296875" style="1" bestFit="1" customWidth="1"/>
    <col min="2323" max="2323" width="13.81640625" style="1" bestFit="1" customWidth="1"/>
    <col min="2324" max="2561" width="11.453125" style="1"/>
    <col min="2562" max="2562" width="20.26953125" style="1" customWidth="1"/>
    <col min="2563" max="2563" width="21.7265625" style="1" customWidth="1"/>
    <col min="2564" max="2564" width="22" style="1" customWidth="1"/>
    <col min="2565" max="2565" width="17.1796875" style="1" customWidth="1"/>
    <col min="2566" max="2566" width="21.453125" style="1" customWidth="1"/>
    <col min="2567" max="2567" width="19.54296875" style="1" customWidth="1"/>
    <col min="2568" max="2568" width="14.1796875" style="1" bestFit="1" customWidth="1"/>
    <col min="2569" max="2569" width="8.453125" style="1" customWidth="1"/>
    <col min="2570" max="2570" width="14.453125" style="1" bestFit="1" customWidth="1"/>
    <col min="2571" max="2571" width="4.453125" style="1" customWidth="1"/>
    <col min="2572" max="2572" width="14.453125" style="1" bestFit="1" customWidth="1"/>
    <col min="2573" max="2573" width="13.453125" style="1" customWidth="1"/>
    <col min="2574" max="2574" width="14.7265625" style="1" bestFit="1" customWidth="1"/>
    <col min="2575" max="2575" width="14.26953125" style="1" bestFit="1" customWidth="1"/>
    <col min="2576" max="2576" width="14.26953125" style="1" customWidth="1"/>
    <col min="2577" max="2577" width="14" style="1" bestFit="1" customWidth="1"/>
    <col min="2578" max="2578" width="11.54296875" style="1" bestFit="1" customWidth="1"/>
    <col min="2579" max="2579" width="13.81640625" style="1" bestFit="1" customWidth="1"/>
    <col min="2580" max="2817" width="11.453125" style="1"/>
    <col min="2818" max="2818" width="20.26953125" style="1" customWidth="1"/>
    <col min="2819" max="2819" width="21.7265625" style="1" customWidth="1"/>
    <col min="2820" max="2820" width="22" style="1" customWidth="1"/>
    <col min="2821" max="2821" width="17.1796875" style="1" customWidth="1"/>
    <col min="2822" max="2822" width="21.453125" style="1" customWidth="1"/>
    <col min="2823" max="2823" width="19.54296875" style="1" customWidth="1"/>
    <col min="2824" max="2824" width="14.1796875" style="1" bestFit="1" customWidth="1"/>
    <col min="2825" max="2825" width="8.453125" style="1" customWidth="1"/>
    <col min="2826" max="2826" width="14.453125" style="1" bestFit="1" customWidth="1"/>
    <col min="2827" max="2827" width="4.453125" style="1" customWidth="1"/>
    <col min="2828" max="2828" width="14.453125" style="1" bestFit="1" customWidth="1"/>
    <col min="2829" max="2829" width="13.453125" style="1" customWidth="1"/>
    <col min="2830" max="2830" width="14.7265625" style="1" bestFit="1" customWidth="1"/>
    <col min="2831" max="2831" width="14.26953125" style="1" bestFit="1" customWidth="1"/>
    <col min="2832" max="2832" width="14.26953125" style="1" customWidth="1"/>
    <col min="2833" max="2833" width="14" style="1" bestFit="1" customWidth="1"/>
    <col min="2834" max="2834" width="11.54296875" style="1" bestFit="1" customWidth="1"/>
    <col min="2835" max="2835" width="13.81640625" style="1" bestFit="1" customWidth="1"/>
    <col min="2836" max="3073" width="11.453125" style="1"/>
    <col min="3074" max="3074" width="20.26953125" style="1" customWidth="1"/>
    <col min="3075" max="3075" width="21.7265625" style="1" customWidth="1"/>
    <col min="3076" max="3076" width="22" style="1" customWidth="1"/>
    <col min="3077" max="3077" width="17.1796875" style="1" customWidth="1"/>
    <col min="3078" max="3078" width="21.453125" style="1" customWidth="1"/>
    <col min="3079" max="3079" width="19.54296875" style="1" customWidth="1"/>
    <col min="3080" max="3080" width="14.1796875" style="1" bestFit="1" customWidth="1"/>
    <col min="3081" max="3081" width="8.453125" style="1" customWidth="1"/>
    <col min="3082" max="3082" width="14.453125" style="1" bestFit="1" customWidth="1"/>
    <col min="3083" max="3083" width="4.453125" style="1" customWidth="1"/>
    <col min="3084" max="3084" width="14.453125" style="1" bestFit="1" customWidth="1"/>
    <col min="3085" max="3085" width="13.453125" style="1" customWidth="1"/>
    <col min="3086" max="3086" width="14.7265625" style="1" bestFit="1" customWidth="1"/>
    <col min="3087" max="3087" width="14.26953125" style="1" bestFit="1" customWidth="1"/>
    <col min="3088" max="3088" width="14.26953125" style="1" customWidth="1"/>
    <col min="3089" max="3089" width="14" style="1" bestFit="1" customWidth="1"/>
    <col min="3090" max="3090" width="11.54296875" style="1" bestFit="1" customWidth="1"/>
    <col min="3091" max="3091" width="13.81640625" style="1" bestFit="1" customWidth="1"/>
    <col min="3092" max="3329" width="11.453125" style="1"/>
    <col min="3330" max="3330" width="20.26953125" style="1" customWidth="1"/>
    <col min="3331" max="3331" width="21.7265625" style="1" customWidth="1"/>
    <col min="3332" max="3332" width="22" style="1" customWidth="1"/>
    <col min="3333" max="3333" width="17.1796875" style="1" customWidth="1"/>
    <col min="3334" max="3334" width="21.453125" style="1" customWidth="1"/>
    <col min="3335" max="3335" width="19.54296875" style="1" customWidth="1"/>
    <col min="3336" max="3336" width="14.1796875" style="1" bestFit="1" customWidth="1"/>
    <col min="3337" max="3337" width="8.453125" style="1" customWidth="1"/>
    <col min="3338" max="3338" width="14.453125" style="1" bestFit="1" customWidth="1"/>
    <col min="3339" max="3339" width="4.453125" style="1" customWidth="1"/>
    <col min="3340" max="3340" width="14.453125" style="1" bestFit="1" customWidth="1"/>
    <col min="3341" max="3341" width="13.453125" style="1" customWidth="1"/>
    <col min="3342" max="3342" width="14.7265625" style="1" bestFit="1" customWidth="1"/>
    <col min="3343" max="3343" width="14.26953125" style="1" bestFit="1" customWidth="1"/>
    <col min="3344" max="3344" width="14.26953125" style="1" customWidth="1"/>
    <col min="3345" max="3345" width="14" style="1" bestFit="1" customWidth="1"/>
    <col min="3346" max="3346" width="11.54296875" style="1" bestFit="1" customWidth="1"/>
    <col min="3347" max="3347" width="13.81640625" style="1" bestFit="1" customWidth="1"/>
    <col min="3348" max="3585" width="11.453125" style="1"/>
    <col min="3586" max="3586" width="20.26953125" style="1" customWidth="1"/>
    <col min="3587" max="3587" width="21.7265625" style="1" customWidth="1"/>
    <col min="3588" max="3588" width="22" style="1" customWidth="1"/>
    <col min="3589" max="3589" width="17.1796875" style="1" customWidth="1"/>
    <col min="3590" max="3590" width="21.453125" style="1" customWidth="1"/>
    <col min="3591" max="3591" width="19.54296875" style="1" customWidth="1"/>
    <col min="3592" max="3592" width="14.1796875" style="1" bestFit="1" customWidth="1"/>
    <col min="3593" max="3593" width="8.453125" style="1" customWidth="1"/>
    <col min="3594" max="3594" width="14.453125" style="1" bestFit="1" customWidth="1"/>
    <col min="3595" max="3595" width="4.453125" style="1" customWidth="1"/>
    <col min="3596" max="3596" width="14.453125" style="1" bestFit="1" customWidth="1"/>
    <col min="3597" max="3597" width="13.453125" style="1" customWidth="1"/>
    <col min="3598" max="3598" width="14.7265625" style="1" bestFit="1" customWidth="1"/>
    <col min="3599" max="3599" width="14.26953125" style="1" bestFit="1" customWidth="1"/>
    <col min="3600" max="3600" width="14.26953125" style="1" customWidth="1"/>
    <col min="3601" max="3601" width="14" style="1" bestFit="1" customWidth="1"/>
    <col min="3602" max="3602" width="11.54296875" style="1" bestFit="1" customWidth="1"/>
    <col min="3603" max="3603" width="13.81640625" style="1" bestFit="1" customWidth="1"/>
    <col min="3604" max="3841" width="11.453125" style="1"/>
    <col min="3842" max="3842" width="20.26953125" style="1" customWidth="1"/>
    <col min="3843" max="3843" width="21.7265625" style="1" customWidth="1"/>
    <col min="3844" max="3844" width="22" style="1" customWidth="1"/>
    <col min="3845" max="3845" width="17.1796875" style="1" customWidth="1"/>
    <col min="3846" max="3846" width="21.453125" style="1" customWidth="1"/>
    <col min="3847" max="3847" width="19.54296875" style="1" customWidth="1"/>
    <col min="3848" max="3848" width="14.1796875" style="1" bestFit="1" customWidth="1"/>
    <col min="3849" max="3849" width="8.453125" style="1" customWidth="1"/>
    <col min="3850" max="3850" width="14.453125" style="1" bestFit="1" customWidth="1"/>
    <col min="3851" max="3851" width="4.453125" style="1" customWidth="1"/>
    <col min="3852" max="3852" width="14.453125" style="1" bestFit="1" customWidth="1"/>
    <col min="3853" max="3853" width="13.453125" style="1" customWidth="1"/>
    <col min="3854" max="3854" width="14.7265625" style="1" bestFit="1" customWidth="1"/>
    <col min="3855" max="3855" width="14.26953125" style="1" bestFit="1" customWidth="1"/>
    <col min="3856" max="3856" width="14.26953125" style="1" customWidth="1"/>
    <col min="3857" max="3857" width="14" style="1" bestFit="1" customWidth="1"/>
    <col min="3858" max="3858" width="11.54296875" style="1" bestFit="1" customWidth="1"/>
    <col min="3859" max="3859" width="13.81640625" style="1" bestFit="1" customWidth="1"/>
    <col min="3860" max="4097" width="11.453125" style="1"/>
    <col min="4098" max="4098" width="20.26953125" style="1" customWidth="1"/>
    <col min="4099" max="4099" width="21.7265625" style="1" customWidth="1"/>
    <col min="4100" max="4100" width="22" style="1" customWidth="1"/>
    <col min="4101" max="4101" width="17.1796875" style="1" customWidth="1"/>
    <col min="4102" max="4102" width="21.453125" style="1" customWidth="1"/>
    <col min="4103" max="4103" width="19.54296875" style="1" customWidth="1"/>
    <col min="4104" max="4104" width="14.1796875" style="1" bestFit="1" customWidth="1"/>
    <col min="4105" max="4105" width="8.453125" style="1" customWidth="1"/>
    <col min="4106" max="4106" width="14.453125" style="1" bestFit="1" customWidth="1"/>
    <col min="4107" max="4107" width="4.453125" style="1" customWidth="1"/>
    <col min="4108" max="4108" width="14.453125" style="1" bestFit="1" customWidth="1"/>
    <col min="4109" max="4109" width="13.453125" style="1" customWidth="1"/>
    <col min="4110" max="4110" width="14.7265625" style="1" bestFit="1" customWidth="1"/>
    <col min="4111" max="4111" width="14.26953125" style="1" bestFit="1" customWidth="1"/>
    <col min="4112" max="4112" width="14.26953125" style="1" customWidth="1"/>
    <col min="4113" max="4113" width="14" style="1" bestFit="1" customWidth="1"/>
    <col min="4114" max="4114" width="11.54296875" style="1" bestFit="1" customWidth="1"/>
    <col min="4115" max="4115" width="13.81640625" style="1" bestFit="1" customWidth="1"/>
    <col min="4116" max="4353" width="11.453125" style="1"/>
    <col min="4354" max="4354" width="20.26953125" style="1" customWidth="1"/>
    <col min="4355" max="4355" width="21.7265625" style="1" customWidth="1"/>
    <col min="4356" max="4356" width="22" style="1" customWidth="1"/>
    <col min="4357" max="4357" width="17.1796875" style="1" customWidth="1"/>
    <col min="4358" max="4358" width="21.453125" style="1" customWidth="1"/>
    <col min="4359" max="4359" width="19.54296875" style="1" customWidth="1"/>
    <col min="4360" max="4360" width="14.1796875" style="1" bestFit="1" customWidth="1"/>
    <col min="4361" max="4361" width="8.453125" style="1" customWidth="1"/>
    <col min="4362" max="4362" width="14.453125" style="1" bestFit="1" customWidth="1"/>
    <col min="4363" max="4363" width="4.453125" style="1" customWidth="1"/>
    <col min="4364" max="4364" width="14.453125" style="1" bestFit="1" customWidth="1"/>
    <col min="4365" max="4365" width="13.453125" style="1" customWidth="1"/>
    <col min="4366" max="4366" width="14.7265625" style="1" bestFit="1" customWidth="1"/>
    <col min="4367" max="4367" width="14.26953125" style="1" bestFit="1" customWidth="1"/>
    <col min="4368" max="4368" width="14.26953125" style="1" customWidth="1"/>
    <col min="4369" max="4369" width="14" style="1" bestFit="1" customWidth="1"/>
    <col min="4370" max="4370" width="11.54296875" style="1" bestFit="1" customWidth="1"/>
    <col min="4371" max="4371" width="13.81640625" style="1" bestFit="1" customWidth="1"/>
    <col min="4372" max="4609" width="11.453125" style="1"/>
    <col min="4610" max="4610" width="20.26953125" style="1" customWidth="1"/>
    <col min="4611" max="4611" width="21.7265625" style="1" customWidth="1"/>
    <col min="4612" max="4612" width="22" style="1" customWidth="1"/>
    <col min="4613" max="4613" width="17.1796875" style="1" customWidth="1"/>
    <col min="4614" max="4614" width="21.453125" style="1" customWidth="1"/>
    <col min="4615" max="4615" width="19.54296875" style="1" customWidth="1"/>
    <col min="4616" max="4616" width="14.1796875" style="1" bestFit="1" customWidth="1"/>
    <col min="4617" max="4617" width="8.453125" style="1" customWidth="1"/>
    <col min="4618" max="4618" width="14.453125" style="1" bestFit="1" customWidth="1"/>
    <col min="4619" max="4619" width="4.453125" style="1" customWidth="1"/>
    <col min="4620" max="4620" width="14.453125" style="1" bestFit="1" customWidth="1"/>
    <col min="4621" max="4621" width="13.453125" style="1" customWidth="1"/>
    <col min="4622" max="4622" width="14.7265625" style="1" bestFit="1" customWidth="1"/>
    <col min="4623" max="4623" width="14.26953125" style="1" bestFit="1" customWidth="1"/>
    <col min="4624" max="4624" width="14.26953125" style="1" customWidth="1"/>
    <col min="4625" max="4625" width="14" style="1" bestFit="1" customWidth="1"/>
    <col min="4626" max="4626" width="11.54296875" style="1" bestFit="1" customWidth="1"/>
    <col min="4627" max="4627" width="13.81640625" style="1" bestFit="1" customWidth="1"/>
    <col min="4628" max="4865" width="11.453125" style="1"/>
    <col min="4866" max="4866" width="20.26953125" style="1" customWidth="1"/>
    <col min="4867" max="4867" width="21.7265625" style="1" customWidth="1"/>
    <col min="4868" max="4868" width="22" style="1" customWidth="1"/>
    <col min="4869" max="4869" width="17.1796875" style="1" customWidth="1"/>
    <col min="4870" max="4870" width="21.453125" style="1" customWidth="1"/>
    <col min="4871" max="4871" width="19.54296875" style="1" customWidth="1"/>
    <col min="4872" max="4872" width="14.1796875" style="1" bestFit="1" customWidth="1"/>
    <col min="4873" max="4873" width="8.453125" style="1" customWidth="1"/>
    <col min="4874" max="4874" width="14.453125" style="1" bestFit="1" customWidth="1"/>
    <col min="4875" max="4875" width="4.453125" style="1" customWidth="1"/>
    <col min="4876" max="4876" width="14.453125" style="1" bestFit="1" customWidth="1"/>
    <col min="4877" max="4877" width="13.453125" style="1" customWidth="1"/>
    <col min="4878" max="4878" width="14.7265625" style="1" bestFit="1" customWidth="1"/>
    <col min="4879" max="4879" width="14.26953125" style="1" bestFit="1" customWidth="1"/>
    <col min="4880" max="4880" width="14.26953125" style="1" customWidth="1"/>
    <col min="4881" max="4881" width="14" style="1" bestFit="1" customWidth="1"/>
    <col min="4882" max="4882" width="11.54296875" style="1" bestFit="1" customWidth="1"/>
    <col min="4883" max="4883" width="13.81640625" style="1" bestFit="1" customWidth="1"/>
    <col min="4884" max="5121" width="11.453125" style="1"/>
    <col min="5122" max="5122" width="20.26953125" style="1" customWidth="1"/>
    <col min="5123" max="5123" width="21.7265625" style="1" customWidth="1"/>
    <col min="5124" max="5124" width="22" style="1" customWidth="1"/>
    <col min="5125" max="5125" width="17.1796875" style="1" customWidth="1"/>
    <col min="5126" max="5126" width="21.453125" style="1" customWidth="1"/>
    <col min="5127" max="5127" width="19.54296875" style="1" customWidth="1"/>
    <col min="5128" max="5128" width="14.1796875" style="1" bestFit="1" customWidth="1"/>
    <col min="5129" max="5129" width="8.453125" style="1" customWidth="1"/>
    <col min="5130" max="5130" width="14.453125" style="1" bestFit="1" customWidth="1"/>
    <col min="5131" max="5131" width="4.453125" style="1" customWidth="1"/>
    <col min="5132" max="5132" width="14.453125" style="1" bestFit="1" customWidth="1"/>
    <col min="5133" max="5133" width="13.453125" style="1" customWidth="1"/>
    <col min="5134" max="5134" width="14.7265625" style="1" bestFit="1" customWidth="1"/>
    <col min="5135" max="5135" width="14.26953125" style="1" bestFit="1" customWidth="1"/>
    <col min="5136" max="5136" width="14.26953125" style="1" customWidth="1"/>
    <col min="5137" max="5137" width="14" style="1" bestFit="1" customWidth="1"/>
    <col min="5138" max="5138" width="11.54296875" style="1" bestFit="1" customWidth="1"/>
    <col min="5139" max="5139" width="13.81640625" style="1" bestFit="1" customWidth="1"/>
    <col min="5140" max="5377" width="11.453125" style="1"/>
    <col min="5378" max="5378" width="20.26953125" style="1" customWidth="1"/>
    <col min="5379" max="5379" width="21.7265625" style="1" customWidth="1"/>
    <col min="5380" max="5380" width="22" style="1" customWidth="1"/>
    <col min="5381" max="5381" width="17.1796875" style="1" customWidth="1"/>
    <col min="5382" max="5382" width="21.453125" style="1" customWidth="1"/>
    <col min="5383" max="5383" width="19.54296875" style="1" customWidth="1"/>
    <col min="5384" max="5384" width="14.1796875" style="1" bestFit="1" customWidth="1"/>
    <col min="5385" max="5385" width="8.453125" style="1" customWidth="1"/>
    <col min="5386" max="5386" width="14.453125" style="1" bestFit="1" customWidth="1"/>
    <col min="5387" max="5387" width="4.453125" style="1" customWidth="1"/>
    <col min="5388" max="5388" width="14.453125" style="1" bestFit="1" customWidth="1"/>
    <col min="5389" max="5389" width="13.453125" style="1" customWidth="1"/>
    <col min="5390" max="5390" width="14.7265625" style="1" bestFit="1" customWidth="1"/>
    <col min="5391" max="5391" width="14.26953125" style="1" bestFit="1" customWidth="1"/>
    <col min="5392" max="5392" width="14.26953125" style="1" customWidth="1"/>
    <col min="5393" max="5393" width="14" style="1" bestFit="1" customWidth="1"/>
    <col min="5394" max="5394" width="11.54296875" style="1" bestFit="1" customWidth="1"/>
    <col min="5395" max="5395" width="13.81640625" style="1" bestFit="1" customWidth="1"/>
    <col min="5396" max="5633" width="11.453125" style="1"/>
    <col min="5634" max="5634" width="20.26953125" style="1" customWidth="1"/>
    <col min="5635" max="5635" width="21.7265625" style="1" customWidth="1"/>
    <col min="5636" max="5636" width="22" style="1" customWidth="1"/>
    <col min="5637" max="5637" width="17.1796875" style="1" customWidth="1"/>
    <col min="5638" max="5638" width="21.453125" style="1" customWidth="1"/>
    <col min="5639" max="5639" width="19.54296875" style="1" customWidth="1"/>
    <col min="5640" max="5640" width="14.1796875" style="1" bestFit="1" customWidth="1"/>
    <col min="5641" max="5641" width="8.453125" style="1" customWidth="1"/>
    <col min="5642" max="5642" width="14.453125" style="1" bestFit="1" customWidth="1"/>
    <col min="5643" max="5643" width="4.453125" style="1" customWidth="1"/>
    <col min="5644" max="5644" width="14.453125" style="1" bestFit="1" customWidth="1"/>
    <col min="5645" max="5645" width="13.453125" style="1" customWidth="1"/>
    <col min="5646" max="5646" width="14.7265625" style="1" bestFit="1" customWidth="1"/>
    <col min="5647" max="5647" width="14.26953125" style="1" bestFit="1" customWidth="1"/>
    <col min="5648" max="5648" width="14.26953125" style="1" customWidth="1"/>
    <col min="5649" max="5649" width="14" style="1" bestFit="1" customWidth="1"/>
    <col min="5650" max="5650" width="11.54296875" style="1" bestFit="1" customWidth="1"/>
    <col min="5651" max="5651" width="13.81640625" style="1" bestFit="1" customWidth="1"/>
    <col min="5652" max="5889" width="11.453125" style="1"/>
    <col min="5890" max="5890" width="20.26953125" style="1" customWidth="1"/>
    <col min="5891" max="5891" width="21.7265625" style="1" customWidth="1"/>
    <col min="5892" max="5892" width="22" style="1" customWidth="1"/>
    <col min="5893" max="5893" width="17.1796875" style="1" customWidth="1"/>
    <col min="5894" max="5894" width="21.453125" style="1" customWidth="1"/>
    <col min="5895" max="5895" width="19.54296875" style="1" customWidth="1"/>
    <col min="5896" max="5896" width="14.1796875" style="1" bestFit="1" customWidth="1"/>
    <col min="5897" max="5897" width="8.453125" style="1" customWidth="1"/>
    <col min="5898" max="5898" width="14.453125" style="1" bestFit="1" customWidth="1"/>
    <col min="5899" max="5899" width="4.453125" style="1" customWidth="1"/>
    <col min="5900" max="5900" width="14.453125" style="1" bestFit="1" customWidth="1"/>
    <col min="5901" max="5901" width="13.453125" style="1" customWidth="1"/>
    <col min="5902" max="5902" width="14.7265625" style="1" bestFit="1" customWidth="1"/>
    <col min="5903" max="5903" width="14.26953125" style="1" bestFit="1" customWidth="1"/>
    <col min="5904" max="5904" width="14.26953125" style="1" customWidth="1"/>
    <col min="5905" max="5905" width="14" style="1" bestFit="1" customWidth="1"/>
    <col min="5906" max="5906" width="11.54296875" style="1" bestFit="1" customWidth="1"/>
    <col min="5907" max="5907" width="13.81640625" style="1" bestFit="1" customWidth="1"/>
    <col min="5908" max="6145" width="11.453125" style="1"/>
    <col min="6146" max="6146" width="20.26953125" style="1" customWidth="1"/>
    <col min="6147" max="6147" width="21.7265625" style="1" customWidth="1"/>
    <col min="6148" max="6148" width="22" style="1" customWidth="1"/>
    <col min="6149" max="6149" width="17.1796875" style="1" customWidth="1"/>
    <col min="6150" max="6150" width="21.453125" style="1" customWidth="1"/>
    <col min="6151" max="6151" width="19.54296875" style="1" customWidth="1"/>
    <col min="6152" max="6152" width="14.1796875" style="1" bestFit="1" customWidth="1"/>
    <col min="6153" max="6153" width="8.453125" style="1" customWidth="1"/>
    <col min="6154" max="6154" width="14.453125" style="1" bestFit="1" customWidth="1"/>
    <col min="6155" max="6155" width="4.453125" style="1" customWidth="1"/>
    <col min="6156" max="6156" width="14.453125" style="1" bestFit="1" customWidth="1"/>
    <col min="6157" max="6157" width="13.453125" style="1" customWidth="1"/>
    <col min="6158" max="6158" width="14.7265625" style="1" bestFit="1" customWidth="1"/>
    <col min="6159" max="6159" width="14.26953125" style="1" bestFit="1" customWidth="1"/>
    <col min="6160" max="6160" width="14.26953125" style="1" customWidth="1"/>
    <col min="6161" max="6161" width="14" style="1" bestFit="1" customWidth="1"/>
    <col min="6162" max="6162" width="11.54296875" style="1" bestFit="1" customWidth="1"/>
    <col min="6163" max="6163" width="13.81640625" style="1" bestFit="1" customWidth="1"/>
    <col min="6164" max="6401" width="11.453125" style="1"/>
    <col min="6402" max="6402" width="20.26953125" style="1" customWidth="1"/>
    <col min="6403" max="6403" width="21.7265625" style="1" customWidth="1"/>
    <col min="6404" max="6404" width="22" style="1" customWidth="1"/>
    <col min="6405" max="6405" width="17.1796875" style="1" customWidth="1"/>
    <col min="6406" max="6406" width="21.453125" style="1" customWidth="1"/>
    <col min="6407" max="6407" width="19.54296875" style="1" customWidth="1"/>
    <col min="6408" max="6408" width="14.1796875" style="1" bestFit="1" customWidth="1"/>
    <col min="6409" max="6409" width="8.453125" style="1" customWidth="1"/>
    <col min="6410" max="6410" width="14.453125" style="1" bestFit="1" customWidth="1"/>
    <col min="6411" max="6411" width="4.453125" style="1" customWidth="1"/>
    <col min="6412" max="6412" width="14.453125" style="1" bestFit="1" customWidth="1"/>
    <col min="6413" max="6413" width="13.453125" style="1" customWidth="1"/>
    <col min="6414" max="6414" width="14.7265625" style="1" bestFit="1" customWidth="1"/>
    <col min="6415" max="6415" width="14.26953125" style="1" bestFit="1" customWidth="1"/>
    <col min="6416" max="6416" width="14.26953125" style="1" customWidth="1"/>
    <col min="6417" max="6417" width="14" style="1" bestFit="1" customWidth="1"/>
    <col min="6418" max="6418" width="11.54296875" style="1" bestFit="1" customWidth="1"/>
    <col min="6419" max="6419" width="13.81640625" style="1" bestFit="1" customWidth="1"/>
    <col min="6420" max="6657" width="11.453125" style="1"/>
    <col min="6658" max="6658" width="20.26953125" style="1" customWidth="1"/>
    <col min="6659" max="6659" width="21.7265625" style="1" customWidth="1"/>
    <col min="6660" max="6660" width="22" style="1" customWidth="1"/>
    <col min="6661" max="6661" width="17.1796875" style="1" customWidth="1"/>
    <col min="6662" max="6662" width="21.453125" style="1" customWidth="1"/>
    <col min="6663" max="6663" width="19.54296875" style="1" customWidth="1"/>
    <col min="6664" max="6664" width="14.1796875" style="1" bestFit="1" customWidth="1"/>
    <col min="6665" max="6665" width="8.453125" style="1" customWidth="1"/>
    <col min="6666" max="6666" width="14.453125" style="1" bestFit="1" customWidth="1"/>
    <col min="6667" max="6667" width="4.453125" style="1" customWidth="1"/>
    <col min="6668" max="6668" width="14.453125" style="1" bestFit="1" customWidth="1"/>
    <col min="6669" max="6669" width="13.453125" style="1" customWidth="1"/>
    <col min="6670" max="6670" width="14.7265625" style="1" bestFit="1" customWidth="1"/>
    <col min="6671" max="6671" width="14.26953125" style="1" bestFit="1" customWidth="1"/>
    <col min="6672" max="6672" width="14.26953125" style="1" customWidth="1"/>
    <col min="6673" max="6673" width="14" style="1" bestFit="1" customWidth="1"/>
    <col min="6674" max="6674" width="11.54296875" style="1" bestFit="1" customWidth="1"/>
    <col min="6675" max="6675" width="13.81640625" style="1" bestFit="1" customWidth="1"/>
    <col min="6676" max="6913" width="11.453125" style="1"/>
    <col min="6914" max="6914" width="20.26953125" style="1" customWidth="1"/>
    <col min="6915" max="6915" width="21.7265625" style="1" customWidth="1"/>
    <col min="6916" max="6916" width="22" style="1" customWidth="1"/>
    <col min="6917" max="6917" width="17.1796875" style="1" customWidth="1"/>
    <col min="6918" max="6918" width="21.453125" style="1" customWidth="1"/>
    <col min="6919" max="6919" width="19.54296875" style="1" customWidth="1"/>
    <col min="6920" max="6920" width="14.1796875" style="1" bestFit="1" customWidth="1"/>
    <col min="6921" max="6921" width="8.453125" style="1" customWidth="1"/>
    <col min="6922" max="6922" width="14.453125" style="1" bestFit="1" customWidth="1"/>
    <col min="6923" max="6923" width="4.453125" style="1" customWidth="1"/>
    <col min="6924" max="6924" width="14.453125" style="1" bestFit="1" customWidth="1"/>
    <col min="6925" max="6925" width="13.453125" style="1" customWidth="1"/>
    <col min="6926" max="6926" width="14.7265625" style="1" bestFit="1" customWidth="1"/>
    <col min="6927" max="6927" width="14.26953125" style="1" bestFit="1" customWidth="1"/>
    <col min="6928" max="6928" width="14.26953125" style="1" customWidth="1"/>
    <col min="6929" max="6929" width="14" style="1" bestFit="1" customWidth="1"/>
    <col min="6930" max="6930" width="11.54296875" style="1" bestFit="1" customWidth="1"/>
    <col min="6931" max="6931" width="13.81640625" style="1" bestFit="1" customWidth="1"/>
    <col min="6932" max="7169" width="11.453125" style="1"/>
    <col min="7170" max="7170" width="20.26953125" style="1" customWidth="1"/>
    <col min="7171" max="7171" width="21.7265625" style="1" customWidth="1"/>
    <col min="7172" max="7172" width="22" style="1" customWidth="1"/>
    <col min="7173" max="7173" width="17.1796875" style="1" customWidth="1"/>
    <col min="7174" max="7174" width="21.453125" style="1" customWidth="1"/>
    <col min="7175" max="7175" width="19.54296875" style="1" customWidth="1"/>
    <col min="7176" max="7176" width="14.1796875" style="1" bestFit="1" customWidth="1"/>
    <col min="7177" max="7177" width="8.453125" style="1" customWidth="1"/>
    <col min="7178" max="7178" width="14.453125" style="1" bestFit="1" customWidth="1"/>
    <col min="7179" max="7179" width="4.453125" style="1" customWidth="1"/>
    <col min="7180" max="7180" width="14.453125" style="1" bestFit="1" customWidth="1"/>
    <col min="7181" max="7181" width="13.453125" style="1" customWidth="1"/>
    <col min="7182" max="7182" width="14.7265625" style="1" bestFit="1" customWidth="1"/>
    <col min="7183" max="7183" width="14.26953125" style="1" bestFit="1" customWidth="1"/>
    <col min="7184" max="7184" width="14.26953125" style="1" customWidth="1"/>
    <col min="7185" max="7185" width="14" style="1" bestFit="1" customWidth="1"/>
    <col min="7186" max="7186" width="11.54296875" style="1" bestFit="1" customWidth="1"/>
    <col min="7187" max="7187" width="13.81640625" style="1" bestFit="1" customWidth="1"/>
    <col min="7188" max="7425" width="11.453125" style="1"/>
    <col min="7426" max="7426" width="20.26953125" style="1" customWidth="1"/>
    <col min="7427" max="7427" width="21.7265625" style="1" customWidth="1"/>
    <col min="7428" max="7428" width="22" style="1" customWidth="1"/>
    <col min="7429" max="7429" width="17.1796875" style="1" customWidth="1"/>
    <col min="7430" max="7430" width="21.453125" style="1" customWidth="1"/>
    <col min="7431" max="7431" width="19.54296875" style="1" customWidth="1"/>
    <col min="7432" max="7432" width="14.1796875" style="1" bestFit="1" customWidth="1"/>
    <col min="7433" max="7433" width="8.453125" style="1" customWidth="1"/>
    <col min="7434" max="7434" width="14.453125" style="1" bestFit="1" customWidth="1"/>
    <col min="7435" max="7435" width="4.453125" style="1" customWidth="1"/>
    <col min="7436" max="7436" width="14.453125" style="1" bestFit="1" customWidth="1"/>
    <col min="7437" max="7437" width="13.453125" style="1" customWidth="1"/>
    <col min="7438" max="7438" width="14.7265625" style="1" bestFit="1" customWidth="1"/>
    <col min="7439" max="7439" width="14.26953125" style="1" bestFit="1" customWidth="1"/>
    <col min="7440" max="7440" width="14.26953125" style="1" customWidth="1"/>
    <col min="7441" max="7441" width="14" style="1" bestFit="1" customWidth="1"/>
    <col min="7442" max="7442" width="11.54296875" style="1" bestFit="1" customWidth="1"/>
    <col min="7443" max="7443" width="13.81640625" style="1" bestFit="1" customWidth="1"/>
    <col min="7444" max="7681" width="11.453125" style="1"/>
    <col min="7682" max="7682" width="20.26953125" style="1" customWidth="1"/>
    <col min="7683" max="7683" width="21.7265625" style="1" customWidth="1"/>
    <col min="7684" max="7684" width="22" style="1" customWidth="1"/>
    <col min="7685" max="7685" width="17.1796875" style="1" customWidth="1"/>
    <col min="7686" max="7686" width="21.453125" style="1" customWidth="1"/>
    <col min="7687" max="7687" width="19.54296875" style="1" customWidth="1"/>
    <col min="7688" max="7688" width="14.1796875" style="1" bestFit="1" customWidth="1"/>
    <col min="7689" max="7689" width="8.453125" style="1" customWidth="1"/>
    <col min="7690" max="7690" width="14.453125" style="1" bestFit="1" customWidth="1"/>
    <col min="7691" max="7691" width="4.453125" style="1" customWidth="1"/>
    <col min="7692" max="7692" width="14.453125" style="1" bestFit="1" customWidth="1"/>
    <col min="7693" max="7693" width="13.453125" style="1" customWidth="1"/>
    <col min="7694" max="7694" width="14.7265625" style="1" bestFit="1" customWidth="1"/>
    <col min="7695" max="7695" width="14.26953125" style="1" bestFit="1" customWidth="1"/>
    <col min="7696" max="7696" width="14.26953125" style="1" customWidth="1"/>
    <col min="7697" max="7697" width="14" style="1" bestFit="1" customWidth="1"/>
    <col min="7698" max="7698" width="11.54296875" style="1" bestFit="1" customWidth="1"/>
    <col min="7699" max="7699" width="13.81640625" style="1" bestFit="1" customWidth="1"/>
    <col min="7700" max="7937" width="11.453125" style="1"/>
    <col min="7938" max="7938" width="20.26953125" style="1" customWidth="1"/>
    <col min="7939" max="7939" width="21.7265625" style="1" customWidth="1"/>
    <col min="7940" max="7940" width="22" style="1" customWidth="1"/>
    <col min="7941" max="7941" width="17.1796875" style="1" customWidth="1"/>
    <col min="7942" max="7942" width="21.453125" style="1" customWidth="1"/>
    <col min="7943" max="7943" width="19.54296875" style="1" customWidth="1"/>
    <col min="7944" max="7944" width="14.1796875" style="1" bestFit="1" customWidth="1"/>
    <col min="7945" max="7945" width="8.453125" style="1" customWidth="1"/>
    <col min="7946" max="7946" width="14.453125" style="1" bestFit="1" customWidth="1"/>
    <col min="7947" max="7947" width="4.453125" style="1" customWidth="1"/>
    <col min="7948" max="7948" width="14.453125" style="1" bestFit="1" customWidth="1"/>
    <col min="7949" max="7949" width="13.453125" style="1" customWidth="1"/>
    <col min="7950" max="7950" width="14.7265625" style="1" bestFit="1" customWidth="1"/>
    <col min="7951" max="7951" width="14.26953125" style="1" bestFit="1" customWidth="1"/>
    <col min="7952" max="7952" width="14.26953125" style="1" customWidth="1"/>
    <col min="7953" max="7953" width="14" style="1" bestFit="1" customWidth="1"/>
    <col min="7954" max="7954" width="11.54296875" style="1" bestFit="1" customWidth="1"/>
    <col min="7955" max="7955" width="13.81640625" style="1" bestFit="1" customWidth="1"/>
    <col min="7956" max="8193" width="11.453125" style="1"/>
    <col min="8194" max="8194" width="20.26953125" style="1" customWidth="1"/>
    <col min="8195" max="8195" width="21.7265625" style="1" customWidth="1"/>
    <col min="8196" max="8196" width="22" style="1" customWidth="1"/>
    <col min="8197" max="8197" width="17.1796875" style="1" customWidth="1"/>
    <col min="8198" max="8198" width="21.453125" style="1" customWidth="1"/>
    <col min="8199" max="8199" width="19.54296875" style="1" customWidth="1"/>
    <col min="8200" max="8200" width="14.1796875" style="1" bestFit="1" customWidth="1"/>
    <col min="8201" max="8201" width="8.453125" style="1" customWidth="1"/>
    <col min="8202" max="8202" width="14.453125" style="1" bestFit="1" customWidth="1"/>
    <col min="8203" max="8203" width="4.453125" style="1" customWidth="1"/>
    <col min="8204" max="8204" width="14.453125" style="1" bestFit="1" customWidth="1"/>
    <col min="8205" max="8205" width="13.453125" style="1" customWidth="1"/>
    <col min="8206" max="8206" width="14.7265625" style="1" bestFit="1" customWidth="1"/>
    <col min="8207" max="8207" width="14.26953125" style="1" bestFit="1" customWidth="1"/>
    <col min="8208" max="8208" width="14.26953125" style="1" customWidth="1"/>
    <col min="8209" max="8209" width="14" style="1" bestFit="1" customWidth="1"/>
    <col min="8210" max="8210" width="11.54296875" style="1" bestFit="1" customWidth="1"/>
    <col min="8211" max="8211" width="13.81640625" style="1" bestFit="1" customWidth="1"/>
    <col min="8212" max="8449" width="11.453125" style="1"/>
    <col min="8450" max="8450" width="20.26953125" style="1" customWidth="1"/>
    <col min="8451" max="8451" width="21.7265625" style="1" customWidth="1"/>
    <col min="8452" max="8452" width="22" style="1" customWidth="1"/>
    <col min="8453" max="8453" width="17.1796875" style="1" customWidth="1"/>
    <col min="8454" max="8454" width="21.453125" style="1" customWidth="1"/>
    <col min="8455" max="8455" width="19.54296875" style="1" customWidth="1"/>
    <col min="8456" max="8456" width="14.1796875" style="1" bestFit="1" customWidth="1"/>
    <col min="8457" max="8457" width="8.453125" style="1" customWidth="1"/>
    <col min="8458" max="8458" width="14.453125" style="1" bestFit="1" customWidth="1"/>
    <col min="8459" max="8459" width="4.453125" style="1" customWidth="1"/>
    <col min="8460" max="8460" width="14.453125" style="1" bestFit="1" customWidth="1"/>
    <col min="8461" max="8461" width="13.453125" style="1" customWidth="1"/>
    <col min="8462" max="8462" width="14.7265625" style="1" bestFit="1" customWidth="1"/>
    <col min="8463" max="8463" width="14.26953125" style="1" bestFit="1" customWidth="1"/>
    <col min="8464" max="8464" width="14.26953125" style="1" customWidth="1"/>
    <col min="8465" max="8465" width="14" style="1" bestFit="1" customWidth="1"/>
    <col min="8466" max="8466" width="11.54296875" style="1" bestFit="1" customWidth="1"/>
    <col min="8467" max="8467" width="13.81640625" style="1" bestFit="1" customWidth="1"/>
    <col min="8468" max="8705" width="11.453125" style="1"/>
    <col min="8706" max="8706" width="20.26953125" style="1" customWidth="1"/>
    <col min="8707" max="8707" width="21.7265625" style="1" customWidth="1"/>
    <col min="8708" max="8708" width="22" style="1" customWidth="1"/>
    <col min="8709" max="8709" width="17.1796875" style="1" customWidth="1"/>
    <col min="8710" max="8710" width="21.453125" style="1" customWidth="1"/>
    <col min="8711" max="8711" width="19.54296875" style="1" customWidth="1"/>
    <col min="8712" max="8712" width="14.1796875" style="1" bestFit="1" customWidth="1"/>
    <col min="8713" max="8713" width="8.453125" style="1" customWidth="1"/>
    <col min="8714" max="8714" width="14.453125" style="1" bestFit="1" customWidth="1"/>
    <col min="8715" max="8715" width="4.453125" style="1" customWidth="1"/>
    <col min="8716" max="8716" width="14.453125" style="1" bestFit="1" customWidth="1"/>
    <col min="8717" max="8717" width="13.453125" style="1" customWidth="1"/>
    <col min="8718" max="8718" width="14.7265625" style="1" bestFit="1" customWidth="1"/>
    <col min="8719" max="8719" width="14.26953125" style="1" bestFit="1" customWidth="1"/>
    <col min="8720" max="8720" width="14.26953125" style="1" customWidth="1"/>
    <col min="8721" max="8721" width="14" style="1" bestFit="1" customWidth="1"/>
    <col min="8722" max="8722" width="11.54296875" style="1" bestFit="1" customWidth="1"/>
    <col min="8723" max="8723" width="13.81640625" style="1" bestFit="1" customWidth="1"/>
    <col min="8724" max="8961" width="11.453125" style="1"/>
    <col min="8962" max="8962" width="20.26953125" style="1" customWidth="1"/>
    <col min="8963" max="8963" width="21.7265625" style="1" customWidth="1"/>
    <col min="8964" max="8964" width="22" style="1" customWidth="1"/>
    <col min="8965" max="8965" width="17.1796875" style="1" customWidth="1"/>
    <col min="8966" max="8966" width="21.453125" style="1" customWidth="1"/>
    <col min="8967" max="8967" width="19.54296875" style="1" customWidth="1"/>
    <col min="8968" max="8968" width="14.1796875" style="1" bestFit="1" customWidth="1"/>
    <col min="8969" max="8969" width="8.453125" style="1" customWidth="1"/>
    <col min="8970" max="8970" width="14.453125" style="1" bestFit="1" customWidth="1"/>
    <col min="8971" max="8971" width="4.453125" style="1" customWidth="1"/>
    <col min="8972" max="8972" width="14.453125" style="1" bestFit="1" customWidth="1"/>
    <col min="8973" max="8973" width="13.453125" style="1" customWidth="1"/>
    <col min="8974" max="8974" width="14.7265625" style="1" bestFit="1" customWidth="1"/>
    <col min="8975" max="8975" width="14.26953125" style="1" bestFit="1" customWidth="1"/>
    <col min="8976" max="8976" width="14.26953125" style="1" customWidth="1"/>
    <col min="8977" max="8977" width="14" style="1" bestFit="1" customWidth="1"/>
    <col min="8978" max="8978" width="11.54296875" style="1" bestFit="1" customWidth="1"/>
    <col min="8979" max="8979" width="13.81640625" style="1" bestFit="1" customWidth="1"/>
    <col min="8980" max="9217" width="11.453125" style="1"/>
    <col min="9218" max="9218" width="20.26953125" style="1" customWidth="1"/>
    <col min="9219" max="9219" width="21.7265625" style="1" customWidth="1"/>
    <col min="9220" max="9220" width="22" style="1" customWidth="1"/>
    <col min="9221" max="9221" width="17.1796875" style="1" customWidth="1"/>
    <col min="9222" max="9222" width="21.453125" style="1" customWidth="1"/>
    <col min="9223" max="9223" width="19.54296875" style="1" customWidth="1"/>
    <col min="9224" max="9224" width="14.1796875" style="1" bestFit="1" customWidth="1"/>
    <col min="9225" max="9225" width="8.453125" style="1" customWidth="1"/>
    <col min="9226" max="9226" width="14.453125" style="1" bestFit="1" customWidth="1"/>
    <col min="9227" max="9227" width="4.453125" style="1" customWidth="1"/>
    <col min="9228" max="9228" width="14.453125" style="1" bestFit="1" customWidth="1"/>
    <col min="9229" max="9229" width="13.453125" style="1" customWidth="1"/>
    <col min="9230" max="9230" width="14.7265625" style="1" bestFit="1" customWidth="1"/>
    <col min="9231" max="9231" width="14.26953125" style="1" bestFit="1" customWidth="1"/>
    <col min="9232" max="9232" width="14.26953125" style="1" customWidth="1"/>
    <col min="9233" max="9233" width="14" style="1" bestFit="1" customWidth="1"/>
    <col min="9234" max="9234" width="11.54296875" style="1" bestFit="1" customWidth="1"/>
    <col min="9235" max="9235" width="13.81640625" style="1" bestFit="1" customWidth="1"/>
    <col min="9236" max="9473" width="11.453125" style="1"/>
    <col min="9474" max="9474" width="20.26953125" style="1" customWidth="1"/>
    <col min="9475" max="9475" width="21.7265625" style="1" customWidth="1"/>
    <col min="9476" max="9476" width="22" style="1" customWidth="1"/>
    <col min="9477" max="9477" width="17.1796875" style="1" customWidth="1"/>
    <col min="9478" max="9478" width="21.453125" style="1" customWidth="1"/>
    <col min="9479" max="9479" width="19.54296875" style="1" customWidth="1"/>
    <col min="9480" max="9480" width="14.1796875" style="1" bestFit="1" customWidth="1"/>
    <col min="9481" max="9481" width="8.453125" style="1" customWidth="1"/>
    <col min="9482" max="9482" width="14.453125" style="1" bestFit="1" customWidth="1"/>
    <col min="9483" max="9483" width="4.453125" style="1" customWidth="1"/>
    <col min="9484" max="9484" width="14.453125" style="1" bestFit="1" customWidth="1"/>
    <col min="9485" max="9485" width="13.453125" style="1" customWidth="1"/>
    <col min="9486" max="9486" width="14.7265625" style="1" bestFit="1" customWidth="1"/>
    <col min="9487" max="9487" width="14.26953125" style="1" bestFit="1" customWidth="1"/>
    <col min="9488" max="9488" width="14.26953125" style="1" customWidth="1"/>
    <col min="9489" max="9489" width="14" style="1" bestFit="1" customWidth="1"/>
    <col min="9490" max="9490" width="11.54296875" style="1" bestFit="1" customWidth="1"/>
    <col min="9491" max="9491" width="13.81640625" style="1" bestFit="1" customWidth="1"/>
    <col min="9492" max="9729" width="11.453125" style="1"/>
    <col min="9730" max="9730" width="20.26953125" style="1" customWidth="1"/>
    <col min="9731" max="9731" width="21.7265625" style="1" customWidth="1"/>
    <col min="9732" max="9732" width="22" style="1" customWidth="1"/>
    <col min="9733" max="9733" width="17.1796875" style="1" customWidth="1"/>
    <col min="9734" max="9734" width="21.453125" style="1" customWidth="1"/>
    <col min="9735" max="9735" width="19.54296875" style="1" customWidth="1"/>
    <col min="9736" max="9736" width="14.1796875" style="1" bestFit="1" customWidth="1"/>
    <col min="9737" max="9737" width="8.453125" style="1" customWidth="1"/>
    <col min="9738" max="9738" width="14.453125" style="1" bestFit="1" customWidth="1"/>
    <col min="9739" max="9739" width="4.453125" style="1" customWidth="1"/>
    <col min="9740" max="9740" width="14.453125" style="1" bestFit="1" customWidth="1"/>
    <col min="9741" max="9741" width="13.453125" style="1" customWidth="1"/>
    <col min="9742" max="9742" width="14.7265625" style="1" bestFit="1" customWidth="1"/>
    <col min="9743" max="9743" width="14.26953125" style="1" bestFit="1" customWidth="1"/>
    <col min="9744" max="9744" width="14.26953125" style="1" customWidth="1"/>
    <col min="9745" max="9745" width="14" style="1" bestFit="1" customWidth="1"/>
    <col min="9746" max="9746" width="11.54296875" style="1" bestFit="1" customWidth="1"/>
    <col min="9747" max="9747" width="13.81640625" style="1" bestFit="1" customWidth="1"/>
    <col min="9748" max="9985" width="11.453125" style="1"/>
    <col min="9986" max="9986" width="20.26953125" style="1" customWidth="1"/>
    <col min="9987" max="9987" width="21.7265625" style="1" customWidth="1"/>
    <col min="9988" max="9988" width="22" style="1" customWidth="1"/>
    <col min="9989" max="9989" width="17.1796875" style="1" customWidth="1"/>
    <col min="9990" max="9990" width="21.453125" style="1" customWidth="1"/>
    <col min="9991" max="9991" width="19.54296875" style="1" customWidth="1"/>
    <col min="9992" max="9992" width="14.1796875" style="1" bestFit="1" customWidth="1"/>
    <col min="9993" max="9993" width="8.453125" style="1" customWidth="1"/>
    <col min="9994" max="9994" width="14.453125" style="1" bestFit="1" customWidth="1"/>
    <col min="9995" max="9995" width="4.453125" style="1" customWidth="1"/>
    <col min="9996" max="9996" width="14.453125" style="1" bestFit="1" customWidth="1"/>
    <col min="9997" max="9997" width="13.453125" style="1" customWidth="1"/>
    <col min="9998" max="9998" width="14.7265625" style="1" bestFit="1" customWidth="1"/>
    <col min="9999" max="9999" width="14.26953125" style="1" bestFit="1" customWidth="1"/>
    <col min="10000" max="10000" width="14.26953125" style="1" customWidth="1"/>
    <col min="10001" max="10001" width="14" style="1" bestFit="1" customWidth="1"/>
    <col min="10002" max="10002" width="11.54296875" style="1" bestFit="1" customWidth="1"/>
    <col min="10003" max="10003" width="13.81640625" style="1" bestFit="1" customWidth="1"/>
    <col min="10004" max="10241" width="11.453125" style="1"/>
    <col min="10242" max="10242" width="20.26953125" style="1" customWidth="1"/>
    <col min="10243" max="10243" width="21.7265625" style="1" customWidth="1"/>
    <col min="10244" max="10244" width="22" style="1" customWidth="1"/>
    <col min="10245" max="10245" width="17.1796875" style="1" customWidth="1"/>
    <col min="10246" max="10246" width="21.453125" style="1" customWidth="1"/>
    <col min="10247" max="10247" width="19.54296875" style="1" customWidth="1"/>
    <col min="10248" max="10248" width="14.1796875" style="1" bestFit="1" customWidth="1"/>
    <col min="10249" max="10249" width="8.453125" style="1" customWidth="1"/>
    <col min="10250" max="10250" width="14.453125" style="1" bestFit="1" customWidth="1"/>
    <col min="10251" max="10251" width="4.453125" style="1" customWidth="1"/>
    <col min="10252" max="10252" width="14.453125" style="1" bestFit="1" customWidth="1"/>
    <col min="10253" max="10253" width="13.453125" style="1" customWidth="1"/>
    <col min="10254" max="10254" width="14.7265625" style="1" bestFit="1" customWidth="1"/>
    <col min="10255" max="10255" width="14.26953125" style="1" bestFit="1" customWidth="1"/>
    <col min="10256" max="10256" width="14.26953125" style="1" customWidth="1"/>
    <col min="10257" max="10257" width="14" style="1" bestFit="1" customWidth="1"/>
    <col min="10258" max="10258" width="11.54296875" style="1" bestFit="1" customWidth="1"/>
    <col min="10259" max="10259" width="13.81640625" style="1" bestFit="1" customWidth="1"/>
    <col min="10260" max="10497" width="11.453125" style="1"/>
    <col min="10498" max="10498" width="20.26953125" style="1" customWidth="1"/>
    <col min="10499" max="10499" width="21.7265625" style="1" customWidth="1"/>
    <col min="10500" max="10500" width="22" style="1" customWidth="1"/>
    <col min="10501" max="10501" width="17.1796875" style="1" customWidth="1"/>
    <col min="10502" max="10502" width="21.453125" style="1" customWidth="1"/>
    <col min="10503" max="10503" width="19.54296875" style="1" customWidth="1"/>
    <col min="10504" max="10504" width="14.1796875" style="1" bestFit="1" customWidth="1"/>
    <col min="10505" max="10505" width="8.453125" style="1" customWidth="1"/>
    <col min="10506" max="10506" width="14.453125" style="1" bestFit="1" customWidth="1"/>
    <col min="10507" max="10507" width="4.453125" style="1" customWidth="1"/>
    <col min="10508" max="10508" width="14.453125" style="1" bestFit="1" customWidth="1"/>
    <col min="10509" max="10509" width="13.453125" style="1" customWidth="1"/>
    <col min="10510" max="10510" width="14.7265625" style="1" bestFit="1" customWidth="1"/>
    <col min="10511" max="10511" width="14.26953125" style="1" bestFit="1" customWidth="1"/>
    <col min="10512" max="10512" width="14.26953125" style="1" customWidth="1"/>
    <col min="10513" max="10513" width="14" style="1" bestFit="1" customWidth="1"/>
    <col min="10514" max="10514" width="11.54296875" style="1" bestFit="1" customWidth="1"/>
    <col min="10515" max="10515" width="13.81640625" style="1" bestFit="1" customWidth="1"/>
    <col min="10516" max="10753" width="11.453125" style="1"/>
    <col min="10754" max="10754" width="20.26953125" style="1" customWidth="1"/>
    <col min="10755" max="10755" width="21.7265625" style="1" customWidth="1"/>
    <col min="10756" max="10756" width="22" style="1" customWidth="1"/>
    <col min="10757" max="10757" width="17.1796875" style="1" customWidth="1"/>
    <col min="10758" max="10758" width="21.453125" style="1" customWidth="1"/>
    <col min="10759" max="10759" width="19.54296875" style="1" customWidth="1"/>
    <col min="10760" max="10760" width="14.1796875" style="1" bestFit="1" customWidth="1"/>
    <col min="10761" max="10761" width="8.453125" style="1" customWidth="1"/>
    <col min="10762" max="10762" width="14.453125" style="1" bestFit="1" customWidth="1"/>
    <col min="10763" max="10763" width="4.453125" style="1" customWidth="1"/>
    <col min="10764" max="10764" width="14.453125" style="1" bestFit="1" customWidth="1"/>
    <col min="10765" max="10765" width="13.453125" style="1" customWidth="1"/>
    <col min="10766" max="10766" width="14.7265625" style="1" bestFit="1" customWidth="1"/>
    <col min="10767" max="10767" width="14.26953125" style="1" bestFit="1" customWidth="1"/>
    <col min="10768" max="10768" width="14.26953125" style="1" customWidth="1"/>
    <col min="10769" max="10769" width="14" style="1" bestFit="1" customWidth="1"/>
    <col min="10770" max="10770" width="11.54296875" style="1" bestFit="1" customWidth="1"/>
    <col min="10771" max="10771" width="13.81640625" style="1" bestFit="1" customWidth="1"/>
    <col min="10772" max="11009" width="11.453125" style="1"/>
    <col min="11010" max="11010" width="20.26953125" style="1" customWidth="1"/>
    <col min="11011" max="11011" width="21.7265625" style="1" customWidth="1"/>
    <col min="11012" max="11012" width="22" style="1" customWidth="1"/>
    <col min="11013" max="11013" width="17.1796875" style="1" customWidth="1"/>
    <col min="11014" max="11014" width="21.453125" style="1" customWidth="1"/>
    <col min="11015" max="11015" width="19.54296875" style="1" customWidth="1"/>
    <col min="11016" max="11016" width="14.1796875" style="1" bestFit="1" customWidth="1"/>
    <col min="11017" max="11017" width="8.453125" style="1" customWidth="1"/>
    <col min="11018" max="11018" width="14.453125" style="1" bestFit="1" customWidth="1"/>
    <col min="11019" max="11019" width="4.453125" style="1" customWidth="1"/>
    <col min="11020" max="11020" width="14.453125" style="1" bestFit="1" customWidth="1"/>
    <col min="11021" max="11021" width="13.453125" style="1" customWidth="1"/>
    <col min="11022" max="11022" width="14.7265625" style="1" bestFit="1" customWidth="1"/>
    <col min="11023" max="11023" width="14.26953125" style="1" bestFit="1" customWidth="1"/>
    <col min="11024" max="11024" width="14.26953125" style="1" customWidth="1"/>
    <col min="11025" max="11025" width="14" style="1" bestFit="1" customWidth="1"/>
    <col min="11026" max="11026" width="11.54296875" style="1" bestFit="1" customWidth="1"/>
    <col min="11027" max="11027" width="13.81640625" style="1" bestFit="1" customWidth="1"/>
    <col min="11028" max="11265" width="11.453125" style="1"/>
    <col min="11266" max="11266" width="20.26953125" style="1" customWidth="1"/>
    <col min="11267" max="11267" width="21.7265625" style="1" customWidth="1"/>
    <col min="11268" max="11268" width="22" style="1" customWidth="1"/>
    <col min="11269" max="11269" width="17.1796875" style="1" customWidth="1"/>
    <col min="11270" max="11270" width="21.453125" style="1" customWidth="1"/>
    <col min="11271" max="11271" width="19.54296875" style="1" customWidth="1"/>
    <col min="11272" max="11272" width="14.1796875" style="1" bestFit="1" customWidth="1"/>
    <col min="11273" max="11273" width="8.453125" style="1" customWidth="1"/>
    <col min="11274" max="11274" width="14.453125" style="1" bestFit="1" customWidth="1"/>
    <col min="11275" max="11275" width="4.453125" style="1" customWidth="1"/>
    <col min="11276" max="11276" width="14.453125" style="1" bestFit="1" customWidth="1"/>
    <col min="11277" max="11277" width="13.453125" style="1" customWidth="1"/>
    <col min="11278" max="11278" width="14.7265625" style="1" bestFit="1" customWidth="1"/>
    <col min="11279" max="11279" width="14.26953125" style="1" bestFit="1" customWidth="1"/>
    <col min="11280" max="11280" width="14.26953125" style="1" customWidth="1"/>
    <col min="11281" max="11281" width="14" style="1" bestFit="1" customWidth="1"/>
    <col min="11282" max="11282" width="11.54296875" style="1" bestFit="1" customWidth="1"/>
    <col min="11283" max="11283" width="13.81640625" style="1" bestFit="1" customWidth="1"/>
    <col min="11284" max="11521" width="11.453125" style="1"/>
    <col min="11522" max="11522" width="20.26953125" style="1" customWidth="1"/>
    <col min="11523" max="11523" width="21.7265625" style="1" customWidth="1"/>
    <col min="11524" max="11524" width="22" style="1" customWidth="1"/>
    <col min="11525" max="11525" width="17.1796875" style="1" customWidth="1"/>
    <col min="11526" max="11526" width="21.453125" style="1" customWidth="1"/>
    <col min="11527" max="11527" width="19.54296875" style="1" customWidth="1"/>
    <col min="11528" max="11528" width="14.1796875" style="1" bestFit="1" customWidth="1"/>
    <col min="11529" max="11529" width="8.453125" style="1" customWidth="1"/>
    <col min="11530" max="11530" width="14.453125" style="1" bestFit="1" customWidth="1"/>
    <col min="11531" max="11531" width="4.453125" style="1" customWidth="1"/>
    <col min="11532" max="11532" width="14.453125" style="1" bestFit="1" customWidth="1"/>
    <col min="11533" max="11533" width="13.453125" style="1" customWidth="1"/>
    <col min="11534" max="11534" width="14.7265625" style="1" bestFit="1" customWidth="1"/>
    <col min="11535" max="11535" width="14.26953125" style="1" bestFit="1" customWidth="1"/>
    <col min="11536" max="11536" width="14.26953125" style="1" customWidth="1"/>
    <col min="11537" max="11537" width="14" style="1" bestFit="1" customWidth="1"/>
    <col min="11538" max="11538" width="11.54296875" style="1" bestFit="1" customWidth="1"/>
    <col min="11539" max="11539" width="13.81640625" style="1" bestFit="1" customWidth="1"/>
    <col min="11540" max="11777" width="11.453125" style="1"/>
    <col min="11778" max="11778" width="20.26953125" style="1" customWidth="1"/>
    <col min="11779" max="11779" width="21.7265625" style="1" customWidth="1"/>
    <col min="11780" max="11780" width="22" style="1" customWidth="1"/>
    <col min="11781" max="11781" width="17.1796875" style="1" customWidth="1"/>
    <col min="11782" max="11782" width="21.453125" style="1" customWidth="1"/>
    <col min="11783" max="11783" width="19.54296875" style="1" customWidth="1"/>
    <col min="11784" max="11784" width="14.1796875" style="1" bestFit="1" customWidth="1"/>
    <col min="11785" max="11785" width="8.453125" style="1" customWidth="1"/>
    <col min="11786" max="11786" width="14.453125" style="1" bestFit="1" customWidth="1"/>
    <col min="11787" max="11787" width="4.453125" style="1" customWidth="1"/>
    <col min="11788" max="11788" width="14.453125" style="1" bestFit="1" customWidth="1"/>
    <col min="11789" max="11789" width="13.453125" style="1" customWidth="1"/>
    <col min="11790" max="11790" width="14.7265625" style="1" bestFit="1" customWidth="1"/>
    <col min="11791" max="11791" width="14.26953125" style="1" bestFit="1" customWidth="1"/>
    <col min="11792" max="11792" width="14.26953125" style="1" customWidth="1"/>
    <col min="11793" max="11793" width="14" style="1" bestFit="1" customWidth="1"/>
    <col min="11794" max="11794" width="11.54296875" style="1" bestFit="1" customWidth="1"/>
    <col min="11795" max="11795" width="13.81640625" style="1" bestFit="1" customWidth="1"/>
    <col min="11796" max="12033" width="11.453125" style="1"/>
    <col min="12034" max="12034" width="20.26953125" style="1" customWidth="1"/>
    <col min="12035" max="12035" width="21.7265625" style="1" customWidth="1"/>
    <col min="12036" max="12036" width="22" style="1" customWidth="1"/>
    <col min="12037" max="12037" width="17.1796875" style="1" customWidth="1"/>
    <col min="12038" max="12038" width="21.453125" style="1" customWidth="1"/>
    <col min="12039" max="12039" width="19.54296875" style="1" customWidth="1"/>
    <col min="12040" max="12040" width="14.1796875" style="1" bestFit="1" customWidth="1"/>
    <col min="12041" max="12041" width="8.453125" style="1" customWidth="1"/>
    <col min="12042" max="12042" width="14.453125" style="1" bestFit="1" customWidth="1"/>
    <col min="12043" max="12043" width="4.453125" style="1" customWidth="1"/>
    <col min="12044" max="12044" width="14.453125" style="1" bestFit="1" customWidth="1"/>
    <col min="12045" max="12045" width="13.453125" style="1" customWidth="1"/>
    <col min="12046" max="12046" width="14.7265625" style="1" bestFit="1" customWidth="1"/>
    <col min="12047" max="12047" width="14.26953125" style="1" bestFit="1" customWidth="1"/>
    <col min="12048" max="12048" width="14.26953125" style="1" customWidth="1"/>
    <col min="12049" max="12049" width="14" style="1" bestFit="1" customWidth="1"/>
    <col min="12050" max="12050" width="11.54296875" style="1" bestFit="1" customWidth="1"/>
    <col min="12051" max="12051" width="13.81640625" style="1" bestFit="1" customWidth="1"/>
    <col min="12052" max="12289" width="11.453125" style="1"/>
    <col min="12290" max="12290" width="20.26953125" style="1" customWidth="1"/>
    <col min="12291" max="12291" width="21.7265625" style="1" customWidth="1"/>
    <col min="12292" max="12292" width="22" style="1" customWidth="1"/>
    <col min="12293" max="12293" width="17.1796875" style="1" customWidth="1"/>
    <col min="12294" max="12294" width="21.453125" style="1" customWidth="1"/>
    <col min="12295" max="12295" width="19.54296875" style="1" customWidth="1"/>
    <col min="12296" max="12296" width="14.1796875" style="1" bestFit="1" customWidth="1"/>
    <col min="12297" max="12297" width="8.453125" style="1" customWidth="1"/>
    <col min="12298" max="12298" width="14.453125" style="1" bestFit="1" customWidth="1"/>
    <col min="12299" max="12299" width="4.453125" style="1" customWidth="1"/>
    <col min="12300" max="12300" width="14.453125" style="1" bestFit="1" customWidth="1"/>
    <col min="12301" max="12301" width="13.453125" style="1" customWidth="1"/>
    <col min="12302" max="12302" width="14.7265625" style="1" bestFit="1" customWidth="1"/>
    <col min="12303" max="12303" width="14.26953125" style="1" bestFit="1" customWidth="1"/>
    <col min="12304" max="12304" width="14.26953125" style="1" customWidth="1"/>
    <col min="12305" max="12305" width="14" style="1" bestFit="1" customWidth="1"/>
    <col min="12306" max="12306" width="11.54296875" style="1" bestFit="1" customWidth="1"/>
    <col min="12307" max="12307" width="13.81640625" style="1" bestFit="1" customWidth="1"/>
    <col min="12308" max="12545" width="11.453125" style="1"/>
    <col min="12546" max="12546" width="20.26953125" style="1" customWidth="1"/>
    <col min="12547" max="12547" width="21.7265625" style="1" customWidth="1"/>
    <col min="12548" max="12548" width="22" style="1" customWidth="1"/>
    <col min="12549" max="12549" width="17.1796875" style="1" customWidth="1"/>
    <col min="12550" max="12550" width="21.453125" style="1" customWidth="1"/>
    <col min="12551" max="12551" width="19.54296875" style="1" customWidth="1"/>
    <col min="12552" max="12552" width="14.1796875" style="1" bestFit="1" customWidth="1"/>
    <col min="12553" max="12553" width="8.453125" style="1" customWidth="1"/>
    <col min="12554" max="12554" width="14.453125" style="1" bestFit="1" customWidth="1"/>
    <col min="12555" max="12555" width="4.453125" style="1" customWidth="1"/>
    <col min="12556" max="12556" width="14.453125" style="1" bestFit="1" customWidth="1"/>
    <col min="12557" max="12557" width="13.453125" style="1" customWidth="1"/>
    <col min="12558" max="12558" width="14.7265625" style="1" bestFit="1" customWidth="1"/>
    <col min="12559" max="12559" width="14.26953125" style="1" bestFit="1" customWidth="1"/>
    <col min="12560" max="12560" width="14.26953125" style="1" customWidth="1"/>
    <col min="12561" max="12561" width="14" style="1" bestFit="1" customWidth="1"/>
    <col min="12562" max="12562" width="11.54296875" style="1" bestFit="1" customWidth="1"/>
    <col min="12563" max="12563" width="13.81640625" style="1" bestFit="1" customWidth="1"/>
    <col min="12564" max="12801" width="11.453125" style="1"/>
    <col min="12802" max="12802" width="20.26953125" style="1" customWidth="1"/>
    <col min="12803" max="12803" width="21.7265625" style="1" customWidth="1"/>
    <col min="12804" max="12804" width="22" style="1" customWidth="1"/>
    <col min="12805" max="12805" width="17.1796875" style="1" customWidth="1"/>
    <col min="12806" max="12806" width="21.453125" style="1" customWidth="1"/>
    <col min="12807" max="12807" width="19.54296875" style="1" customWidth="1"/>
    <col min="12808" max="12808" width="14.1796875" style="1" bestFit="1" customWidth="1"/>
    <col min="12809" max="12809" width="8.453125" style="1" customWidth="1"/>
    <col min="12810" max="12810" width="14.453125" style="1" bestFit="1" customWidth="1"/>
    <col min="12811" max="12811" width="4.453125" style="1" customWidth="1"/>
    <col min="12812" max="12812" width="14.453125" style="1" bestFit="1" customWidth="1"/>
    <col min="12813" max="12813" width="13.453125" style="1" customWidth="1"/>
    <col min="12814" max="12814" width="14.7265625" style="1" bestFit="1" customWidth="1"/>
    <col min="12815" max="12815" width="14.26953125" style="1" bestFit="1" customWidth="1"/>
    <col min="12816" max="12816" width="14.26953125" style="1" customWidth="1"/>
    <col min="12817" max="12817" width="14" style="1" bestFit="1" customWidth="1"/>
    <col min="12818" max="12818" width="11.54296875" style="1" bestFit="1" customWidth="1"/>
    <col min="12819" max="12819" width="13.81640625" style="1" bestFit="1" customWidth="1"/>
    <col min="12820" max="13057" width="11.453125" style="1"/>
    <col min="13058" max="13058" width="20.26953125" style="1" customWidth="1"/>
    <col min="13059" max="13059" width="21.7265625" style="1" customWidth="1"/>
    <col min="13060" max="13060" width="22" style="1" customWidth="1"/>
    <col min="13061" max="13061" width="17.1796875" style="1" customWidth="1"/>
    <col min="13062" max="13062" width="21.453125" style="1" customWidth="1"/>
    <col min="13063" max="13063" width="19.54296875" style="1" customWidth="1"/>
    <col min="13064" max="13064" width="14.1796875" style="1" bestFit="1" customWidth="1"/>
    <col min="13065" max="13065" width="8.453125" style="1" customWidth="1"/>
    <col min="13066" max="13066" width="14.453125" style="1" bestFit="1" customWidth="1"/>
    <col min="13067" max="13067" width="4.453125" style="1" customWidth="1"/>
    <col min="13068" max="13068" width="14.453125" style="1" bestFit="1" customWidth="1"/>
    <col min="13069" max="13069" width="13.453125" style="1" customWidth="1"/>
    <col min="13070" max="13070" width="14.7265625" style="1" bestFit="1" customWidth="1"/>
    <col min="13071" max="13071" width="14.26953125" style="1" bestFit="1" customWidth="1"/>
    <col min="13072" max="13072" width="14.26953125" style="1" customWidth="1"/>
    <col min="13073" max="13073" width="14" style="1" bestFit="1" customWidth="1"/>
    <col min="13074" max="13074" width="11.54296875" style="1" bestFit="1" customWidth="1"/>
    <col min="13075" max="13075" width="13.81640625" style="1" bestFit="1" customWidth="1"/>
    <col min="13076" max="13313" width="11.453125" style="1"/>
    <col min="13314" max="13314" width="20.26953125" style="1" customWidth="1"/>
    <col min="13315" max="13315" width="21.7265625" style="1" customWidth="1"/>
    <col min="13316" max="13316" width="22" style="1" customWidth="1"/>
    <col min="13317" max="13317" width="17.1796875" style="1" customWidth="1"/>
    <col min="13318" max="13318" width="21.453125" style="1" customWidth="1"/>
    <col min="13319" max="13319" width="19.54296875" style="1" customWidth="1"/>
    <col min="13320" max="13320" width="14.1796875" style="1" bestFit="1" customWidth="1"/>
    <col min="13321" max="13321" width="8.453125" style="1" customWidth="1"/>
    <col min="13322" max="13322" width="14.453125" style="1" bestFit="1" customWidth="1"/>
    <col min="13323" max="13323" width="4.453125" style="1" customWidth="1"/>
    <col min="13324" max="13324" width="14.453125" style="1" bestFit="1" customWidth="1"/>
    <col min="13325" max="13325" width="13.453125" style="1" customWidth="1"/>
    <col min="13326" max="13326" width="14.7265625" style="1" bestFit="1" customWidth="1"/>
    <col min="13327" max="13327" width="14.26953125" style="1" bestFit="1" customWidth="1"/>
    <col min="13328" max="13328" width="14.26953125" style="1" customWidth="1"/>
    <col min="13329" max="13329" width="14" style="1" bestFit="1" customWidth="1"/>
    <col min="13330" max="13330" width="11.54296875" style="1" bestFit="1" customWidth="1"/>
    <col min="13331" max="13331" width="13.81640625" style="1" bestFit="1" customWidth="1"/>
    <col min="13332" max="13569" width="11.453125" style="1"/>
    <col min="13570" max="13570" width="20.26953125" style="1" customWidth="1"/>
    <col min="13571" max="13571" width="21.7265625" style="1" customWidth="1"/>
    <col min="13572" max="13572" width="22" style="1" customWidth="1"/>
    <col min="13573" max="13573" width="17.1796875" style="1" customWidth="1"/>
    <col min="13574" max="13574" width="21.453125" style="1" customWidth="1"/>
    <col min="13575" max="13575" width="19.54296875" style="1" customWidth="1"/>
    <col min="13576" max="13576" width="14.1796875" style="1" bestFit="1" customWidth="1"/>
    <col min="13577" max="13577" width="8.453125" style="1" customWidth="1"/>
    <col min="13578" max="13578" width="14.453125" style="1" bestFit="1" customWidth="1"/>
    <col min="13579" max="13579" width="4.453125" style="1" customWidth="1"/>
    <col min="13580" max="13580" width="14.453125" style="1" bestFit="1" customWidth="1"/>
    <col min="13581" max="13581" width="13.453125" style="1" customWidth="1"/>
    <col min="13582" max="13582" width="14.7265625" style="1" bestFit="1" customWidth="1"/>
    <col min="13583" max="13583" width="14.26953125" style="1" bestFit="1" customWidth="1"/>
    <col min="13584" max="13584" width="14.26953125" style="1" customWidth="1"/>
    <col min="13585" max="13585" width="14" style="1" bestFit="1" customWidth="1"/>
    <col min="13586" max="13586" width="11.54296875" style="1" bestFit="1" customWidth="1"/>
    <col min="13587" max="13587" width="13.81640625" style="1" bestFit="1" customWidth="1"/>
    <col min="13588" max="13825" width="11.453125" style="1"/>
    <col min="13826" max="13826" width="20.26953125" style="1" customWidth="1"/>
    <col min="13827" max="13827" width="21.7265625" style="1" customWidth="1"/>
    <col min="13828" max="13828" width="22" style="1" customWidth="1"/>
    <col min="13829" max="13829" width="17.1796875" style="1" customWidth="1"/>
    <col min="13830" max="13830" width="21.453125" style="1" customWidth="1"/>
    <col min="13831" max="13831" width="19.54296875" style="1" customWidth="1"/>
    <col min="13832" max="13832" width="14.1796875" style="1" bestFit="1" customWidth="1"/>
    <col min="13833" max="13833" width="8.453125" style="1" customWidth="1"/>
    <col min="13834" max="13834" width="14.453125" style="1" bestFit="1" customWidth="1"/>
    <col min="13835" max="13835" width="4.453125" style="1" customWidth="1"/>
    <col min="13836" max="13836" width="14.453125" style="1" bestFit="1" customWidth="1"/>
    <col min="13837" max="13837" width="13.453125" style="1" customWidth="1"/>
    <col min="13838" max="13838" width="14.7265625" style="1" bestFit="1" customWidth="1"/>
    <col min="13839" max="13839" width="14.26953125" style="1" bestFit="1" customWidth="1"/>
    <col min="13840" max="13840" width="14.26953125" style="1" customWidth="1"/>
    <col min="13841" max="13841" width="14" style="1" bestFit="1" customWidth="1"/>
    <col min="13842" max="13842" width="11.54296875" style="1" bestFit="1" customWidth="1"/>
    <col min="13843" max="13843" width="13.81640625" style="1" bestFit="1" customWidth="1"/>
    <col min="13844" max="14081" width="11.453125" style="1"/>
    <col min="14082" max="14082" width="20.26953125" style="1" customWidth="1"/>
    <col min="14083" max="14083" width="21.7265625" style="1" customWidth="1"/>
    <col min="14084" max="14084" width="22" style="1" customWidth="1"/>
    <col min="14085" max="14085" width="17.1796875" style="1" customWidth="1"/>
    <col min="14086" max="14086" width="21.453125" style="1" customWidth="1"/>
    <col min="14087" max="14087" width="19.54296875" style="1" customWidth="1"/>
    <col min="14088" max="14088" width="14.1796875" style="1" bestFit="1" customWidth="1"/>
    <col min="14089" max="14089" width="8.453125" style="1" customWidth="1"/>
    <col min="14090" max="14090" width="14.453125" style="1" bestFit="1" customWidth="1"/>
    <col min="14091" max="14091" width="4.453125" style="1" customWidth="1"/>
    <col min="14092" max="14092" width="14.453125" style="1" bestFit="1" customWidth="1"/>
    <col min="14093" max="14093" width="13.453125" style="1" customWidth="1"/>
    <col min="14094" max="14094" width="14.7265625" style="1" bestFit="1" customWidth="1"/>
    <col min="14095" max="14095" width="14.26953125" style="1" bestFit="1" customWidth="1"/>
    <col min="14096" max="14096" width="14.26953125" style="1" customWidth="1"/>
    <col min="14097" max="14097" width="14" style="1" bestFit="1" customWidth="1"/>
    <col min="14098" max="14098" width="11.54296875" style="1" bestFit="1" customWidth="1"/>
    <col min="14099" max="14099" width="13.81640625" style="1" bestFit="1" customWidth="1"/>
    <col min="14100" max="14337" width="11.453125" style="1"/>
    <col min="14338" max="14338" width="20.26953125" style="1" customWidth="1"/>
    <col min="14339" max="14339" width="21.7265625" style="1" customWidth="1"/>
    <col min="14340" max="14340" width="22" style="1" customWidth="1"/>
    <col min="14341" max="14341" width="17.1796875" style="1" customWidth="1"/>
    <col min="14342" max="14342" width="21.453125" style="1" customWidth="1"/>
    <col min="14343" max="14343" width="19.54296875" style="1" customWidth="1"/>
    <col min="14344" max="14344" width="14.1796875" style="1" bestFit="1" customWidth="1"/>
    <col min="14345" max="14345" width="8.453125" style="1" customWidth="1"/>
    <col min="14346" max="14346" width="14.453125" style="1" bestFit="1" customWidth="1"/>
    <col min="14347" max="14347" width="4.453125" style="1" customWidth="1"/>
    <col min="14348" max="14348" width="14.453125" style="1" bestFit="1" customWidth="1"/>
    <col min="14349" max="14349" width="13.453125" style="1" customWidth="1"/>
    <col min="14350" max="14350" width="14.7265625" style="1" bestFit="1" customWidth="1"/>
    <col min="14351" max="14351" width="14.26953125" style="1" bestFit="1" customWidth="1"/>
    <col min="14352" max="14352" width="14.26953125" style="1" customWidth="1"/>
    <col min="14353" max="14353" width="14" style="1" bestFit="1" customWidth="1"/>
    <col min="14354" max="14354" width="11.54296875" style="1" bestFit="1" customWidth="1"/>
    <col min="14355" max="14355" width="13.81640625" style="1" bestFit="1" customWidth="1"/>
    <col min="14356" max="14593" width="11.453125" style="1"/>
    <col min="14594" max="14594" width="20.26953125" style="1" customWidth="1"/>
    <col min="14595" max="14595" width="21.7265625" style="1" customWidth="1"/>
    <col min="14596" max="14596" width="22" style="1" customWidth="1"/>
    <col min="14597" max="14597" width="17.1796875" style="1" customWidth="1"/>
    <col min="14598" max="14598" width="21.453125" style="1" customWidth="1"/>
    <col min="14599" max="14599" width="19.54296875" style="1" customWidth="1"/>
    <col min="14600" max="14600" width="14.1796875" style="1" bestFit="1" customWidth="1"/>
    <col min="14601" max="14601" width="8.453125" style="1" customWidth="1"/>
    <col min="14602" max="14602" width="14.453125" style="1" bestFit="1" customWidth="1"/>
    <col min="14603" max="14603" width="4.453125" style="1" customWidth="1"/>
    <col min="14604" max="14604" width="14.453125" style="1" bestFit="1" customWidth="1"/>
    <col min="14605" max="14605" width="13.453125" style="1" customWidth="1"/>
    <col min="14606" max="14606" width="14.7265625" style="1" bestFit="1" customWidth="1"/>
    <col min="14607" max="14607" width="14.26953125" style="1" bestFit="1" customWidth="1"/>
    <col min="14608" max="14608" width="14.26953125" style="1" customWidth="1"/>
    <col min="14609" max="14609" width="14" style="1" bestFit="1" customWidth="1"/>
    <col min="14610" max="14610" width="11.54296875" style="1" bestFit="1" customWidth="1"/>
    <col min="14611" max="14611" width="13.81640625" style="1" bestFit="1" customWidth="1"/>
    <col min="14612" max="14849" width="11.453125" style="1"/>
    <col min="14850" max="14850" width="20.26953125" style="1" customWidth="1"/>
    <col min="14851" max="14851" width="21.7265625" style="1" customWidth="1"/>
    <col min="14852" max="14852" width="22" style="1" customWidth="1"/>
    <col min="14853" max="14853" width="17.1796875" style="1" customWidth="1"/>
    <col min="14854" max="14854" width="21.453125" style="1" customWidth="1"/>
    <col min="14855" max="14855" width="19.54296875" style="1" customWidth="1"/>
    <col min="14856" max="14856" width="14.1796875" style="1" bestFit="1" customWidth="1"/>
    <col min="14857" max="14857" width="8.453125" style="1" customWidth="1"/>
    <col min="14858" max="14858" width="14.453125" style="1" bestFit="1" customWidth="1"/>
    <col min="14859" max="14859" width="4.453125" style="1" customWidth="1"/>
    <col min="14860" max="14860" width="14.453125" style="1" bestFit="1" customWidth="1"/>
    <col min="14861" max="14861" width="13.453125" style="1" customWidth="1"/>
    <col min="14862" max="14862" width="14.7265625" style="1" bestFit="1" customWidth="1"/>
    <col min="14863" max="14863" width="14.26953125" style="1" bestFit="1" customWidth="1"/>
    <col min="14864" max="14864" width="14.26953125" style="1" customWidth="1"/>
    <col min="14865" max="14865" width="14" style="1" bestFit="1" customWidth="1"/>
    <col min="14866" max="14866" width="11.54296875" style="1" bestFit="1" customWidth="1"/>
    <col min="14867" max="14867" width="13.81640625" style="1" bestFit="1" customWidth="1"/>
    <col min="14868" max="15105" width="11.453125" style="1"/>
    <col min="15106" max="15106" width="20.26953125" style="1" customWidth="1"/>
    <col min="15107" max="15107" width="21.7265625" style="1" customWidth="1"/>
    <col min="15108" max="15108" width="22" style="1" customWidth="1"/>
    <col min="15109" max="15109" width="17.1796875" style="1" customWidth="1"/>
    <col min="15110" max="15110" width="21.453125" style="1" customWidth="1"/>
    <col min="15111" max="15111" width="19.54296875" style="1" customWidth="1"/>
    <col min="15112" max="15112" width="14.1796875" style="1" bestFit="1" customWidth="1"/>
    <col min="15113" max="15113" width="8.453125" style="1" customWidth="1"/>
    <col min="15114" max="15114" width="14.453125" style="1" bestFit="1" customWidth="1"/>
    <col min="15115" max="15115" width="4.453125" style="1" customWidth="1"/>
    <col min="15116" max="15116" width="14.453125" style="1" bestFit="1" customWidth="1"/>
    <col min="15117" max="15117" width="13.453125" style="1" customWidth="1"/>
    <col min="15118" max="15118" width="14.7265625" style="1" bestFit="1" customWidth="1"/>
    <col min="15119" max="15119" width="14.26953125" style="1" bestFit="1" customWidth="1"/>
    <col min="15120" max="15120" width="14.26953125" style="1" customWidth="1"/>
    <col min="15121" max="15121" width="14" style="1" bestFit="1" customWidth="1"/>
    <col min="15122" max="15122" width="11.54296875" style="1" bestFit="1" customWidth="1"/>
    <col min="15123" max="15123" width="13.81640625" style="1" bestFit="1" customWidth="1"/>
    <col min="15124" max="15361" width="11.453125" style="1"/>
    <col min="15362" max="15362" width="20.26953125" style="1" customWidth="1"/>
    <col min="15363" max="15363" width="21.7265625" style="1" customWidth="1"/>
    <col min="15364" max="15364" width="22" style="1" customWidth="1"/>
    <col min="15365" max="15365" width="17.1796875" style="1" customWidth="1"/>
    <col min="15366" max="15366" width="21.453125" style="1" customWidth="1"/>
    <col min="15367" max="15367" width="19.54296875" style="1" customWidth="1"/>
    <col min="15368" max="15368" width="14.1796875" style="1" bestFit="1" customWidth="1"/>
    <col min="15369" max="15369" width="8.453125" style="1" customWidth="1"/>
    <col min="15370" max="15370" width="14.453125" style="1" bestFit="1" customWidth="1"/>
    <col min="15371" max="15371" width="4.453125" style="1" customWidth="1"/>
    <col min="15372" max="15372" width="14.453125" style="1" bestFit="1" customWidth="1"/>
    <col min="15373" max="15373" width="13.453125" style="1" customWidth="1"/>
    <col min="15374" max="15374" width="14.7265625" style="1" bestFit="1" customWidth="1"/>
    <col min="15375" max="15375" width="14.26953125" style="1" bestFit="1" customWidth="1"/>
    <col min="15376" max="15376" width="14.26953125" style="1" customWidth="1"/>
    <col min="15377" max="15377" width="14" style="1" bestFit="1" customWidth="1"/>
    <col min="15378" max="15378" width="11.54296875" style="1" bestFit="1" customWidth="1"/>
    <col min="15379" max="15379" width="13.81640625" style="1" bestFit="1" customWidth="1"/>
    <col min="15380" max="15617" width="11.453125" style="1"/>
    <col min="15618" max="15618" width="20.26953125" style="1" customWidth="1"/>
    <col min="15619" max="15619" width="21.7265625" style="1" customWidth="1"/>
    <col min="15620" max="15620" width="22" style="1" customWidth="1"/>
    <col min="15621" max="15621" width="17.1796875" style="1" customWidth="1"/>
    <col min="15622" max="15622" width="21.453125" style="1" customWidth="1"/>
    <col min="15623" max="15623" width="19.54296875" style="1" customWidth="1"/>
    <col min="15624" max="15624" width="14.1796875" style="1" bestFit="1" customWidth="1"/>
    <col min="15625" max="15625" width="8.453125" style="1" customWidth="1"/>
    <col min="15626" max="15626" width="14.453125" style="1" bestFit="1" customWidth="1"/>
    <col min="15627" max="15627" width="4.453125" style="1" customWidth="1"/>
    <col min="15628" max="15628" width="14.453125" style="1" bestFit="1" customWidth="1"/>
    <col min="15629" max="15629" width="13.453125" style="1" customWidth="1"/>
    <col min="15630" max="15630" width="14.7265625" style="1" bestFit="1" customWidth="1"/>
    <col min="15631" max="15631" width="14.26953125" style="1" bestFit="1" customWidth="1"/>
    <col min="15632" max="15632" width="14.26953125" style="1" customWidth="1"/>
    <col min="15633" max="15633" width="14" style="1" bestFit="1" customWidth="1"/>
    <col min="15634" max="15634" width="11.54296875" style="1" bestFit="1" customWidth="1"/>
    <col min="15635" max="15635" width="13.81640625" style="1" bestFit="1" customWidth="1"/>
    <col min="15636" max="15873" width="11.453125" style="1"/>
    <col min="15874" max="15874" width="20.26953125" style="1" customWidth="1"/>
    <col min="15875" max="15875" width="21.7265625" style="1" customWidth="1"/>
    <col min="15876" max="15876" width="22" style="1" customWidth="1"/>
    <col min="15877" max="15877" width="17.1796875" style="1" customWidth="1"/>
    <col min="15878" max="15878" width="21.453125" style="1" customWidth="1"/>
    <col min="15879" max="15879" width="19.54296875" style="1" customWidth="1"/>
    <col min="15880" max="15880" width="14.1796875" style="1" bestFit="1" customWidth="1"/>
    <col min="15881" max="15881" width="8.453125" style="1" customWidth="1"/>
    <col min="15882" max="15882" width="14.453125" style="1" bestFit="1" customWidth="1"/>
    <col min="15883" max="15883" width="4.453125" style="1" customWidth="1"/>
    <col min="15884" max="15884" width="14.453125" style="1" bestFit="1" customWidth="1"/>
    <col min="15885" max="15885" width="13.453125" style="1" customWidth="1"/>
    <col min="15886" max="15886" width="14.7265625" style="1" bestFit="1" customWidth="1"/>
    <col min="15887" max="15887" width="14.26953125" style="1" bestFit="1" customWidth="1"/>
    <col min="15888" max="15888" width="14.26953125" style="1" customWidth="1"/>
    <col min="15889" max="15889" width="14" style="1" bestFit="1" customWidth="1"/>
    <col min="15890" max="15890" width="11.54296875" style="1" bestFit="1" customWidth="1"/>
    <col min="15891" max="15891" width="13.81640625" style="1" bestFit="1" customWidth="1"/>
    <col min="15892" max="16129" width="11.453125" style="1"/>
    <col min="16130" max="16130" width="20.26953125" style="1" customWidth="1"/>
    <col min="16131" max="16131" width="21.7265625" style="1" customWidth="1"/>
    <col min="16132" max="16132" width="22" style="1" customWidth="1"/>
    <col min="16133" max="16133" width="17.1796875" style="1" customWidth="1"/>
    <col min="16134" max="16134" width="21.453125" style="1" customWidth="1"/>
    <col min="16135" max="16135" width="19.54296875" style="1" customWidth="1"/>
    <col min="16136" max="16136" width="14.1796875" style="1" bestFit="1" customWidth="1"/>
    <col min="16137" max="16137" width="8.453125" style="1" customWidth="1"/>
    <col min="16138" max="16138" width="14.453125" style="1" bestFit="1" customWidth="1"/>
    <col min="16139" max="16139" width="4.453125" style="1" customWidth="1"/>
    <col min="16140" max="16140" width="14.453125" style="1" bestFit="1" customWidth="1"/>
    <col min="16141" max="16141" width="13.453125" style="1" customWidth="1"/>
    <col min="16142" max="16142" width="14.7265625" style="1" bestFit="1" customWidth="1"/>
    <col min="16143" max="16143" width="14.26953125" style="1" bestFit="1" customWidth="1"/>
    <col min="16144" max="16144" width="14.26953125" style="1" customWidth="1"/>
    <col min="16145" max="16145" width="14" style="1" bestFit="1" customWidth="1"/>
    <col min="16146" max="16146" width="11.54296875" style="1" bestFit="1" customWidth="1"/>
    <col min="16147" max="16147" width="13.81640625" style="1" bestFit="1" customWidth="1"/>
    <col min="16148" max="16384" width="11.453125" style="1"/>
  </cols>
  <sheetData>
    <row r="1" spans="2:29" s="8" customFormat="1" ht="8.25" customHeight="1" thickBot="1" x14ac:dyDescent="0.35">
      <c r="B1" s="64"/>
      <c r="C1" s="65"/>
      <c r="D1" s="64"/>
      <c r="E1" s="66"/>
      <c r="F1" s="1"/>
      <c r="G1" s="1"/>
      <c r="H1" s="67"/>
      <c r="I1" s="67"/>
      <c r="J1" s="67"/>
      <c r="K1" s="67"/>
      <c r="L1" s="68"/>
      <c r="M1" s="69"/>
      <c r="N1" s="69"/>
      <c r="O1" s="5"/>
      <c r="P1" s="5"/>
      <c r="Q1" s="70"/>
      <c r="X1" s="71"/>
      <c r="Y1" s="71"/>
      <c r="Z1" s="71"/>
      <c r="AA1" s="71"/>
      <c r="AB1" s="71"/>
      <c r="AC1" s="71"/>
    </row>
    <row r="2" spans="2:29" ht="31.5" customHeight="1" thickBot="1" x14ac:dyDescent="0.35">
      <c r="B2" s="519" t="s">
        <v>122</v>
      </c>
      <c r="C2" s="520"/>
      <c r="D2" s="520"/>
      <c r="E2" s="520"/>
      <c r="F2" s="521"/>
      <c r="G2" s="523"/>
      <c r="H2" s="282" t="s">
        <v>16</v>
      </c>
      <c r="I2" s="73">
        <v>0.95</v>
      </c>
      <c r="J2" s="523"/>
      <c r="K2" s="74"/>
      <c r="L2" s="68"/>
      <c r="M2" s="524"/>
      <c r="N2" s="524"/>
      <c r="O2" s="4"/>
      <c r="P2" s="4"/>
      <c r="Q2" s="525"/>
      <c r="R2" s="102" t="s">
        <v>196</v>
      </c>
      <c r="S2" s="4"/>
      <c r="T2" s="526" t="s">
        <v>126</v>
      </c>
      <c r="U2" s="527" t="s">
        <v>124</v>
      </c>
      <c r="V2" s="528" t="s">
        <v>125</v>
      </c>
      <c r="W2" s="529"/>
    </row>
    <row r="3" spans="2:29" ht="27.75" customHeight="1" thickBot="1" x14ac:dyDescent="0.35">
      <c r="B3" s="623" t="s">
        <v>173</v>
      </c>
      <c r="C3" s="624"/>
      <c r="D3" s="624"/>
      <c r="E3" s="624"/>
      <c r="F3" s="625"/>
      <c r="G3" s="530"/>
      <c r="K3" s="74"/>
      <c r="L3" s="68"/>
      <c r="M3" s="524"/>
      <c r="N3" s="524"/>
      <c r="O3" s="4"/>
      <c r="P3" s="4"/>
      <c r="Q3" s="525"/>
      <c r="R3" s="531" t="s">
        <v>11</v>
      </c>
      <c r="S3" s="532">
        <f>V3+U3+T3</f>
        <v>0</v>
      </c>
      <c r="T3" s="533">
        <f>J32</f>
        <v>0</v>
      </c>
      <c r="U3" s="534">
        <f>J31</f>
        <v>0</v>
      </c>
      <c r="V3" s="535">
        <f>J30</f>
        <v>0</v>
      </c>
      <c r="W3" s="4"/>
    </row>
    <row r="4" spans="2:29" ht="14.25" customHeight="1" x14ac:dyDescent="0.7">
      <c r="B4" s="75"/>
      <c r="C4" s="76"/>
      <c r="D4" s="76"/>
      <c r="E4" s="76"/>
      <c r="F4" s="6"/>
      <c r="G4" s="536" t="s">
        <v>117</v>
      </c>
      <c r="H4" s="284">
        <v>34</v>
      </c>
      <c r="I4" s="336" t="s">
        <v>116</v>
      </c>
      <c r="K4" s="537"/>
      <c r="L4" s="77"/>
      <c r="O4" s="4"/>
      <c r="P4" s="4"/>
      <c r="Q4" s="78"/>
      <c r="R4" s="4"/>
      <c r="S4" s="4"/>
      <c r="T4" s="4"/>
      <c r="U4" s="4"/>
      <c r="V4" s="4"/>
      <c r="W4" s="4"/>
      <c r="Y4" s="79"/>
      <c r="Z4" s="538"/>
    </row>
    <row r="5" spans="2:29" x14ac:dyDescent="0.3">
      <c r="B5" s="522" t="s">
        <v>17</v>
      </c>
      <c r="C5" s="80"/>
      <c r="D5" s="81" t="s">
        <v>18</v>
      </c>
      <c r="E5" s="81" t="s">
        <v>19</v>
      </c>
      <c r="F5" s="82"/>
      <c r="K5" s="84"/>
      <c r="L5" s="84"/>
      <c r="M5" s="84"/>
      <c r="N5" s="84"/>
      <c r="O5" s="4"/>
      <c r="P5" s="4"/>
      <c r="Q5" s="4"/>
      <c r="R5" s="539" t="s">
        <v>197</v>
      </c>
      <c r="S5" s="310" t="str">
        <f>I4</f>
        <v>meses</v>
      </c>
      <c r="U5" s="1"/>
      <c r="V5" s="3" t="s">
        <v>0</v>
      </c>
      <c r="W5" s="79"/>
      <c r="Y5" s="79"/>
      <c r="Z5" s="538"/>
    </row>
    <row r="6" spans="2:29" x14ac:dyDescent="0.3">
      <c r="B6" s="85"/>
      <c r="C6" s="86"/>
      <c r="D6" s="87" t="s">
        <v>20</v>
      </c>
      <c r="E6" s="87" t="s">
        <v>21</v>
      </c>
      <c r="F6" s="88" t="s">
        <v>22</v>
      </c>
      <c r="H6" s="540"/>
      <c r="I6" s="541"/>
      <c r="J6" s="542"/>
      <c r="K6" s="541"/>
      <c r="L6" s="541"/>
      <c r="M6" s="541"/>
      <c r="N6" s="541"/>
      <c r="O6" s="540"/>
      <c r="P6" s="4"/>
      <c r="Q6" s="4"/>
      <c r="R6" s="12" t="s">
        <v>1</v>
      </c>
      <c r="S6" s="13">
        <f>S14</f>
        <v>0.70429084760093008</v>
      </c>
      <c r="T6" s="14">
        <f>S6/S9</f>
        <v>2.0714436694145001E-2</v>
      </c>
      <c r="U6" s="1"/>
      <c r="V6" s="543">
        <f>S6*365.25/12</f>
        <v>21.436852673853309</v>
      </c>
      <c r="W6" s="79"/>
      <c r="Y6" s="79"/>
    </row>
    <row r="7" spans="2:29" ht="12.75" customHeight="1" x14ac:dyDescent="0.3">
      <c r="B7" s="85"/>
      <c r="C7" s="89" t="s">
        <v>23</v>
      </c>
      <c r="D7" s="90">
        <v>334</v>
      </c>
      <c r="E7" s="91">
        <f>F7-D7</f>
        <v>9128</v>
      </c>
      <c r="F7" s="92">
        <v>9462</v>
      </c>
      <c r="G7" s="544"/>
      <c r="H7" s="545"/>
      <c r="I7" s="546"/>
      <c r="J7" s="547"/>
      <c r="K7" s="548"/>
      <c r="L7" s="548"/>
      <c r="M7" s="548"/>
      <c r="N7" s="548"/>
      <c r="O7" s="549"/>
      <c r="P7" s="4"/>
      <c r="Q7" s="4"/>
      <c r="R7" s="15" t="s">
        <v>3</v>
      </c>
      <c r="S7" s="16">
        <f>R14</f>
        <v>0.10420629887972954</v>
      </c>
      <c r="T7" s="17">
        <f>S7/S9</f>
        <v>3.064891143521457E-3</v>
      </c>
      <c r="U7" s="1"/>
      <c r="V7" s="550">
        <f>S7*365.25/12</f>
        <v>3.171779222151768</v>
      </c>
      <c r="W7" s="79"/>
      <c r="Y7" s="79"/>
    </row>
    <row r="8" spans="2:29" ht="12.75" customHeight="1" x14ac:dyDescent="0.3">
      <c r="B8" s="85"/>
      <c r="C8" s="89" t="s">
        <v>24</v>
      </c>
      <c r="D8" s="90">
        <v>392</v>
      </c>
      <c r="E8" s="91">
        <f>F8-D8</f>
        <v>9070</v>
      </c>
      <c r="F8" s="92">
        <v>9462</v>
      </c>
      <c r="G8" s="544"/>
      <c r="H8" s="545"/>
      <c r="I8" s="546"/>
      <c r="J8" s="547"/>
      <c r="K8" s="548"/>
      <c r="L8" s="548"/>
      <c r="M8" s="551"/>
      <c r="N8" s="548"/>
      <c r="O8" s="549"/>
      <c r="P8" s="4"/>
      <c r="Q8" s="4"/>
      <c r="R8" s="18" t="s">
        <v>2</v>
      </c>
      <c r="S8" s="19">
        <f>Q14</f>
        <v>33.191502853519339</v>
      </c>
      <c r="T8" s="20">
        <f>S8/S9</f>
        <v>0.97622067216233344</v>
      </c>
      <c r="U8" s="1"/>
      <c r="V8" s="552">
        <f>S8*365.25/12</f>
        <v>1010.2663681039949</v>
      </c>
      <c r="W8" s="79"/>
      <c r="Y8" s="79"/>
    </row>
    <row r="9" spans="2:29" x14ac:dyDescent="0.3">
      <c r="B9" s="85"/>
      <c r="C9" s="94" t="s">
        <v>22</v>
      </c>
      <c r="D9" s="95">
        <f>SUM(D7:D8)</f>
        <v>726</v>
      </c>
      <c r="E9" s="96">
        <f>SUM(E7:E8)</f>
        <v>18198</v>
      </c>
      <c r="F9" s="97">
        <f>SUM(F7:F8)</f>
        <v>18924</v>
      </c>
      <c r="G9" s="544"/>
      <c r="H9" s="548"/>
      <c r="I9" s="546"/>
      <c r="J9" s="547"/>
      <c r="K9" s="548"/>
      <c r="L9" s="548"/>
      <c r="M9" s="551"/>
      <c r="N9" s="548"/>
      <c r="O9" s="549"/>
      <c r="P9" s="98"/>
      <c r="Q9" s="181"/>
      <c r="S9" s="10">
        <f>SUM(S6:S8)</f>
        <v>34</v>
      </c>
      <c r="U9" s="1"/>
      <c r="V9" s="21">
        <f>SUM(V6:V8)</f>
        <v>1034.875</v>
      </c>
      <c r="W9" s="79"/>
      <c r="Y9" s="79"/>
    </row>
    <row r="10" spans="2:29" ht="12.75" customHeight="1" x14ac:dyDescent="0.3">
      <c r="B10" s="85"/>
      <c r="C10" s="99"/>
      <c r="D10" s="100"/>
      <c r="E10" s="101"/>
      <c r="F10" s="101"/>
      <c r="G10" s="553"/>
      <c r="H10" s="84"/>
      <c r="I10" s="84"/>
      <c r="J10" s="84"/>
      <c r="K10" s="84"/>
      <c r="L10" s="84"/>
      <c r="M10" s="93"/>
      <c r="N10" s="84"/>
      <c r="O10" s="1"/>
      <c r="P10" s="98"/>
      <c r="Q10" s="181"/>
      <c r="R10" s="181"/>
      <c r="S10" s="181"/>
      <c r="T10" s="79"/>
      <c r="U10" s="1"/>
      <c r="V10" s="79"/>
      <c r="W10" s="79"/>
      <c r="Y10" s="79"/>
    </row>
    <row r="11" spans="2:29" s="8" customFormat="1" ht="14.25" hidden="1" customHeight="1" x14ac:dyDescent="0.3">
      <c r="B11" s="102" t="s">
        <v>25</v>
      </c>
      <c r="C11" s="103"/>
      <c r="D11" s="104"/>
      <c r="E11" s="5"/>
      <c r="F11" s="105"/>
      <c r="G11" s="106"/>
      <c r="H11" s="93"/>
      <c r="I11" s="106"/>
      <c r="J11" s="93"/>
      <c r="K11" s="107"/>
      <c r="L11" s="107"/>
      <c r="M11" s="106"/>
      <c r="N11" s="107"/>
      <c r="P11" s="5"/>
      <c r="Q11" s="108"/>
      <c r="R11" s="108"/>
      <c r="S11" s="108"/>
      <c r="T11" s="5"/>
      <c r="U11" s="5"/>
      <c r="V11" s="5"/>
      <c r="W11" s="5"/>
    </row>
    <row r="12" spans="2:29" s="8" customFormat="1" ht="12.75" hidden="1" customHeight="1" x14ac:dyDescent="0.3">
      <c r="B12" s="85" t="s">
        <v>26</v>
      </c>
      <c r="C12" s="103"/>
      <c r="D12" s="104"/>
      <c r="E12" s="5"/>
      <c r="F12" s="105"/>
      <c r="G12" s="106"/>
      <c r="H12" s="93"/>
      <c r="I12" s="106"/>
      <c r="J12" s="93"/>
      <c r="K12" s="109"/>
      <c r="L12" s="107"/>
      <c r="M12" s="107"/>
      <c r="N12" s="107"/>
      <c r="O12" s="8" t="s">
        <v>113</v>
      </c>
      <c r="P12" s="5"/>
      <c r="Q12" s="108"/>
      <c r="R12" s="70"/>
      <c r="S12" s="70"/>
      <c r="T12" s="5"/>
      <c r="U12" s="5"/>
      <c r="V12" s="5"/>
      <c r="W12" s="5"/>
    </row>
    <row r="13" spans="2:29" s="8" customFormat="1" ht="45" hidden="1" customHeight="1" x14ac:dyDescent="0.3">
      <c r="B13" s="110" t="s">
        <v>27</v>
      </c>
      <c r="C13" s="110" t="s">
        <v>28</v>
      </c>
      <c r="D13" s="110" t="s">
        <v>29</v>
      </c>
      <c r="E13" s="110" t="s">
        <v>30</v>
      </c>
      <c r="F13" s="110" t="s">
        <v>31</v>
      </c>
      <c r="G13" s="110" t="s">
        <v>32</v>
      </c>
      <c r="H13" s="110" t="s">
        <v>33</v>
      </c>
      <c r="I13" s="110" t="s">
        <v>34</v>
      </c>
      <c r="J13" s="93"/>
      <c r="K13" s="111" t="s">
        <v>35</v>
      </c>
      <c r="L13" s="112" t="s">
        <v>36</v>
      </c>
      <c r="M13" s="112" t="s">
        <v>37</v>
      </c>
      <c r="N13" s="107"/>
      <c r="O13" s="283" t="s">
        <v>114</v>
      </c>
      <c r="P13" s="283" t="s">
        <v>115</v>
      </c>
      <c r="Q13" s="287" t="s">
        <v>2</v>
      </c>
      <c r="R13" s="288" t="s">
        <v>3</v>
      </c>
      <c r="S13" s="289" t="s">
        <v>1</v>
      </c>
      <c r="T13" s="5"/>
      <c r="W13" s="5"/>
    </row>
    <row r="14" spans="2:29" s="8" customFormat="1" ht="12.75" hidden="1" customHeight="1" x14ac:dyDescent="0.3">
      <c r="B14" s="113">
        <f>LN((D7/F7)/(D8/F8))</f>
        <v>-0.16012084681376212</v>
      </c>
      <c r="C14" s="113">
        <f>SQRT((E7/(D7*F7)+(E8/(D8*F8))))</f>
        <v>7.3031914812701507E-2</v>
      </c>
      <c r="D14" s="114">
        <f>-NORMSINV((1-I2)/2)</f>
        <v>1.9599639845400536</v>
      </c>
      <c r="E14" s="115">
        <f>B14-(D14*C14)</f>
        <v>-0.30326076956865433</v>
      </c>
      <c r="F14" s="116">
        <f>B14+(D14*C14)</f>
        <v>-1.6980924058869917E-2</v>
      </c>
      <c r="G14" s="117">
        <f>(D7/F7)/(D8/F8)</f>
        <v>0.85204081632653061</v>
      </c>
      <c r="H14" s="117">
        <f>EXP(E14)</f>
        <v>0.73840651731318363</v>
      </c>
      <c r="I14" s="117">
        <f>EXP(F14)</f>
        <v>0.98316243920484014</v>
      </c>
      <c r="J14" s="93"/>
      <c r="K14" s="118">
        <f>1-G14</f>
        <v>0.14795918367346939</v>
      </c>
      <c r="L14" s="117">
        <f>1-H14</f>
        <v>0.26159348268681637</v>
      </c>
      <c r="M14" s="117">
        <f>1-I14</f>
        <v>1.6837560795159856E-2</v>
      </c>
      <c r="N14" s="119"/>
      <c r="O14" s="285">
        <f>(D7/F7)*H4/2</f>
        <v>0.60008454872120054</v>
      </c>
      <c r="P14" s="286">
        <f>(D8/F8)*H4/2</f>
        <v>0.70429084760093008</v>
      </c>
      <c r="Q14" s="290">
        <f>H4-R14-S14</f>
        <v>33.191502853519339</v>
      </c>
      <c r="R14" s="290">
        <f>P14-O14</f>
        <v>0.10420629887972954</v>
      </c>
      <c r="S14" s="290">
        <f>P14</f>
        <v>0.70429084760093008</v>
      </c>
      <c r="T14" s="5" t="str">
        <f>I4</f>
        <v>meses</v>
      </c>
      <c r="W14" s="5"/>
    </row>
    <row r="15" spans="2:29" s="8" customFormat="1" ht="12.75" hidden="1" customHeight="1" x14ac:dyDescent="0.3">
      <c r="B15" s="120"/>
      <c r="C15" s="103"/>
      <c r="D15" s="103"/>
      <c r="E15" s="103"/>
      <c r="F15" s="121"/>
      <c r="G15" s="122"/>
      <c r="H15" s="93"/>
      <c r="I15" s="106"/>
      <c r="J15" s="93"/>
      <c r="K15" s="106"/>
      <c r="L15" s="106"/>
      <c r="M15" s="106"/>
      <c r="N15" s="107"/>
      <c r="P15" s="5"/>
      <c r="Q15" s="5"/>
      <c r="R15" s="5"/>
      <c r="S15" s="5"/>
      <c r="T15" s="5"/>
      <c r="U15" s="5"/>
      <c r="V15" s="5"/>
      <c r="W15" s="5"/>
    </row>
    <row r="16" spans="2:29" s="7" customFormat="1" ht="12.75" hidden="1" customHeight="1" x14ac:dyDescent="0.3">
      <c r="B16" s="123"/>
      <c r="C16" s="124"/>
      <c r="D16" s="125"/>
      <c r="E16" s="126"/>
      <c r="F16" s="127"/>
      <c r="G16" s="128"/>
      <c r="H16" s="129"/>
      <c r="I16" s="130"/>
      <c r="J16" s="130"/>
      <c r="K16" s="131"/>
      <c r="L16" s="131"/>
      <c r="M16" s="132"/>
      <c r="N16" s="132"/>
    </row>
    <row r="17" spans="2:30" ht="15.75" hidden="1" customHeight="1" x14ac:dyDescent="0.3">
      <c r="B17" s="133" t="s">
        <v>38</v>
      </c>
      <c r="C17" s="5"/>
      <c r="D17" s="134"/>
      <c r="E17" s="134"/>
      <c r="F17" s="69"/>
      <c r="G17" s="69"/>
      <c r="H17" s="135"/>
      <c r="I17" s="136"/>
      <c r="J17" s="137"/>
      <c r="K17" s="137"/>
      <c r="L17" s="8"/>
      <c r="M17" s="107"/>
      <c r="N17" s="93"/>
      <c r="O17" s="136"/>
      <c r="P17" s="5"/>
      <c r="Q17" s="5"/>
      <c r="R17" s="138"/>
      <c r="S17" s="136"/>
      <c r="T17" s="139"/>
      <c r="U17" s="139"/>
      <c r="V17" s="139"/>
      <c r="W17" s="7"/>
      <c r="X17" s="7"/>
      <c r="Y17" s="7"/>
      <c r="Z17" s="7"/>
      <c r="AA17" s="7"/>
      <c r="AB17" s="7"/>
      <c r="AC17" s="7"/>
    </row>
    <row r="18" spans="2:30" ht="12.75" hidden="1" customHeight="1" x14ac:dyDescent="0.3">
      <c r="B18" s="140" t="s">
        <v>39</v>
      </c>
      <c r="C18" s="5"/>
      <c r="D18" s="136"/>
      <c r="E18" s="136"/>
      <c r="F18" s="5"/>
      <c r="G18" s="5"/>
      <c r="H18" s="138"/>
      <c r="I18" s="136"/>
      <c r="J18" s="139"/>
      <c r="K18" s="139"/>
      <c r="L18" s="139"/>
      <c r="M18" s="107"/>
      <c r="N18" s="93"/>
      <c r="O18" s="5"/>
      <c r="P18" s="5"/>
      <c r="Q18" s="138"/>
      <c r="R18" s="136"/>
      <c r="S18" s="139"/>
      <c r="T18" s="139"/>
      <c r="U18" s="139"/>
      <c r="W18" s="7" t="s">
        <v>40</v>
      </c>
      <c r="X18" s="7"/>
      <c r="Y18" s="7"/>
      <c r="Z18" s="7"/>
      <c r="AA18" s="7"/>
      <c r="AB18" s="7"/>
    </row>
    <row r="19" spans="2:30" ht="25.5" hidden="1" customHeight="1" x14ac:dyDescent="0.3">
      <c r="B19" s="141" t="s">
        <v>41</v>
      </c>
      <c r="C19" s="1" t="s">
        <v>42</v>
      </c>
      <c r="D19" s="8"/>
      <c r="E19" s="1" t="s">
        <v>43</v>
      </c>
      <c r="G19" s="1" t="s">
        <v>44</v>
      </c>
      <c r="I19" s="1" t="s">
        <v>45</v>
      </c>
      <c r="J19" s="139"/>
      <c r="K19" s="139"/>
      <c r="L19" s="139"/>
      <c r="M19" s="107"/>
      <c r="N19" s="131"/>
      <c r="P19" s="1"/>
      <c r="T19" s="7"/>
      <c r="V19" s="1"/>
      <c r="W19" s="1" t="s">
        <v>46</v>
      </c>
      <c r="Y19" s="7"/>
      <c r="Z19" s="7"/>
      <c r="AA19" s="7"/>
      <c r="AB19" s="7"/>
      <c r="AC19" s="7"/>
      <c r="AD19" s="7"/>
    </row>
    <row r="20" spans="2:30" ht="38.25" hidden="1" customHeight="1" x14ac:dyDescent="0.4">
      <c r="B20" s="11" t="s">
        <v>47</v>
      </c>
      <c r="C20" s="11" t="s">
        <v>48</v>
      </c>
      <c r="D20" s="282" t="s">
        <v>49</v>
      </c>
      <c r="E20" s="282" t="s">
        <v>42</v>
      </c>
      <c r="F20" s="282" t="s">
        <v>43</v>
      </c>
      <c r="G20" s="282" t="s">
        <v>44</v>
      </c>
      <c r="H20" s="282" t="s">
        <v>45</v>
      </c>
      <c r="I20" s="693" t="s">
        <v>50</v>
      </c>
      <c r="J20" s="11" t="s">
        <v>51</v>
      </c>
      <c r="K20" s="11" t="s">
        <v>36</v>
      </c>
      <c r="L20" s="11" t="s">
        <v>37</v>
      </c>
      <c r="M20" s="142"/>
      <c r="N20" s="143"/>
      <c r="O20" s="144" t="s">
        <v>52</v>
      </c>
      <c r="P20" s="145" t="s">
        <v>53</v>
      </c>
      <c r="Q20" s="146"/>
      <c r="R20" s="147"/>
      <c r="S20" s="148"/>
      <c r="T20" s="148"/>
      <c r="U20" s="149"/>
      <c r="W20" s="150"/>
      <c r="X20" s="144" t="s">
        <v>54</v>
      </c>
      <c r="Y20" s="145" t="s">
        <v>55</v>
      </c>
      <c r="Z20" s="151"/>
      <c r="AA20" s="151"/>
      <c r="AB20" s="151" t="s">
        <v>56</v>
      </c>
      <c r="AC20" s="151"/>
      <c r="AD20" s="152"/>
    </row>
    <row r="21" spans="2:30" ht="12.75" hidden="1" customHeight="1" x14ac:dyDescent="0.3">
      <c r="B21" s="694">
        <f>D7</f>
        <v>334</v>
      </c>
      <c r="C21" s="695">
        <f>F7</f>
        <v>9462</v>
      </c>
      <c r="D21" s="696">
        <f>B21/C21</f>
        <v>3.5299091101247092E-2</v>
      </c>
      <c r="E21" s="697">
        <f>2*B21+I21^2</f>
        <v>671.84145882069413</v>
      </c>
      <c r="F21" s="697">
        <f>I21*SQRT((I21^2)+(4*B21*(1-D21)))</f>
        <v>70.468320427037384</v>
      </c>
      <c r="G21" s="698">
        <f>2*(C21+I21^2)</f>
        <v>18931.682917641388</v>
      </c>
      <c r="H21" s="699" t="s">
        <v>57</v>
      </c>
      <c r="I21" s="114">
        <f>-NORMSINV((1-I2)/2)</f>
        <v>1.9599639845400536</v>
      </c>
      <c r="J21" s="701">
        <f>D21</f>
        <v>3.5299091101247092E-2</v>
      </c>
      <c r="K21" s="701">
        <f>(E21-F21)/G21</f>
        <v>3.1765434748184503E-2</v>
      </c>
      <c r="L21" s="701">
        <f>(E21+F21)/G21</f>
        <v>3.9209920347652458E-2</v>
      </c>
      <c r="M21" s="142"/>
      <c r="N21" s="153">
        <f>F9/2</f>
        <v>9462</v>
      </c>
      <c r="O21" s="9" t="s">
        <v>58</v>
      </c>
      <c r="P21" s="5"/>
      <c r="Q21" s="138"/>
      <c r="R21" s="136"/>
      <c r="S21" s="139"/>
      <c r="T21" s="139"/>
      <c r="U21" s="154"/>
      <c r="W21" s="155">
        <f>ABS(D21-D22)</f>
        <v>6.1297822870429106E-3</v>
      </c>
      <c r="X21" s="9" t="s">
        <v>59</v>
      </c>
      <c r="Y21" s="5"/>
      <c r="Z21" s="9"/>
      <c r="AA21" s="9"/>
      <c r="AB21" s="9" t="s">
        <v>60</v>
      </c>
      <c r="AC21" s="9"/>
      <c r="AD21" s="156"/>
    </row>
    <row r="22" spans="2:30" ht="14.25" hidden="1" customHeight="1" x14ac:dyDescent="0.4">
      <c r="B22" s="694">
        <f>D8</f>
        <v>392</v>
      </c>
      <c r="C22" s="695">
        <f>F8</f>
        <v>9462</v>
      </c>
      <c r="D22" s="696">
        <f>B22/C22</f>
        <v>4.1428873388290002E-2</v>
      </c>
      <c r="E22" s="697">
        <f>2*B22+I22^2</f>
        <v>787.84145882069413</v>
      </c>
      <c r="F22" s="697">
        <f>I22*SQRT((I22^2)+(4*B22*(1-D22)))</f>
        <v>76.082989247930911</v>
      </c>
      <c r="G22" s="698">
        <f>2*(C22+I22^2)</f>
        <v>18931.682917641388</v>
      </c>
      <c r="H22" s="699" t="s">
        <v>57</v>
      </c>
      <c r="I22" s="114">
        <f>-NORMSINV((1-I2)/2)</f>
        <v>1.9599639845400536</v>
      </c>
      <c r="J22" s="701">
        <f>D22</f>
        <v>4.1428873388290002E-2</v>
      </c>
      <c r="K22" s="701">
        <f>(E22-F22)/G22</f>
        <v>3.7596154164906012E-2</v>
      </c>
      <c r="L22" s="701">
        <f>(E22+F22)/G22</f>
        <v>4.563379028832041E-2</v>
      </c>
      <c r="M22" s="142"/>
      <c r="N22" s="157">
        <f>J26</f>
        <v>6.1297822870429106E-3</v>
      </c>
      <c r="O22" s="9" t="s">
        <v>61</v>
      </c>
      <c r="P22" s="9"/>
      <c r="Q22" s="9"/>
      <c r="R22" s="9"/>
      <c r="S22" s="9"/>
      <c r="T22" s="9"/>
      <c r="U22" s="158"/>
      <c r="W22" s="159">
        <f>SQRT((D23*(1-D23)/C21)+(D23*(1-D23)/C22))</f>
        <v>2.7924842177422214E-3</v>
      </c>
      <c r="X22" s="140" t="s">
        <v>62</v>
      </c>
      <c r="Y22" s="9"/>
      <c r="Z22" s="9"/>
      <c r="AA22" s="9"/>
      <c r="AB22" s="9"/>
      <c r="AC22" s="9"/>
      <c r="AD22" s="156"/>
    </row>
    <row r="23" spans="2:30" ht="12.75" hidden="1" customHeight="1" x14ac:dyDescent="0.3">
      <c r="B23" s="694">
        <f>D9</f>
        <v>726</v>
      </c>
      <c r="C23" s="695">
        <f>F9</f>
        <v>18924</v>
      </c>
      <c r="D23" s="696">
        <f>B23/C23</f>
        <v>3.8363982244768551E-2</v>
      </c>
      <c r="E23" s="697">
        <f>2*B23+I23^2</f>
        <v>1455.841458820694</v>
      </c>
      <c r="F23" s="697">
        <f>I23*SQRT((I23^2)+(4*B23*(1-D23)))</f>
        <v>103.64545392037518</v>
      </c>
      <c r="G23" s="698">
        <f>2*(C23+I23^2)</f>
        <v>37855.682917641388</v>
      </c>
      <c r="H23" s="699" t="s">
        <v>57</v>
      </c>
      <c r="I23" s="114">
        <f>-NORMSINV((1-I2)/2)</f>
        <v>1.9599639845400536</v>
      </c>
      <c r="J23" s="701">
        <f>D23</f>
        <v>3.8363982244768551E-2</v>
      </c>
      <c r="K23" s="701">
        <f>(E23-F23)/G23</f>
        <v>3.5719762547730259E-2</v>
      </c>
      <c r="L23" s="701">
        <f>(E23+F23)/G23</f>
        <v>4.1195582606021929E-2</v>
      </c>
      <c r="M23" s="142"/>
      <c r="N23" s="160">
        <f>(B21+B22)/(C21+C22)</f>
        <v>3.8363982244768551E-2</v>
      </c>
      <c r="O23" s="9" t="s">
        <v>63</v>
      </c>
      <c r="P23" s="5"/>
      <c r="Q23" s="138"/>
      <c r="R23" s="136"/>
      <c r="S23" s="139"/>
      <c r="T23" s="139"/>
      <c r="U23" s="156"/>
      <c r="W23" s="161">
        <f>W21/W22</f>
        <v>2.1951000647011574</v>
      </c>
      <c r="X23" s="9" t="s">
        <v>64</v>
      </c>
      <c r="Y23" s="5"/>
      <c r="Z23" s="9"/>
      <c r="AA23" s="9"/>
      <c r="AB23" s="9"/>
      <c r="AC23" s="9"/>
      <c r="AD23" s="156"/>
    </row>
    <row r="24" spans="2:30" ht="15" hidden="1" customHeight="1" x14ac:dyDescent="0.3">
      <c r="B24" s="85"/>
      <c r="C24" s="162" t="s">
        <v>65</v>
      </c>
      <c r="F24" s="163"/>
      <c r="G24" s="130"/>
      <c r="H24" s="130"/>
      <c r="I24" s="130"/>
      <c r="J24" s="130"/>
      <c r="K24" s="131"/>
      <c r="L24" s="84"/>
      <c r="M24" s="142"/>
      <c r="N24" s="164">
        <f>SQRT(N21*N22^2/(2*N23*(1-N23)))-I21</f>
        <v>0.23513608016110377</v>
      </c>
      <c r="O24" s="9" t="s">
        <v>66</v>
      </c>
      <c r="P24" s="9"/>
      <c r="Q24" s="9"/>
      <c r="R24" s="9"/>
      <c r="S24" s="9"/>
      <c r="T24" s="8"/>
      <c r="U24" s="154"/>
      <c r="W24" s="165">
        <f>NORMSDIST(-W23)</f>
        <v>1.4078210292340344E-2</v>
      </c>
      <c r="X24" s="133" t="s">
        <v>67</v>
      </c>
      <c r="Y24" s="9"/>
      <c r="Z24" s="8"/>
      <c r="AA24" s="8"/>
      <c r="AB24" s="8"/>
      <c r="AC24" s="8"/>
      <c r="AD24" s="158"/>
    </row>
    <row r="25" spans="2:30" ht="13.5" hidden="1" customHeight="1" x14ac:dyDescent="0.3">
      <c r="B25" s="85"/>
      <c r="C25" s="162" t="s">
        <v>68</v>
      </c>
      <c r="D25" s="3"/>
      <c r="E25" s="166"/>
      <c r="F25" s="163"/>
      <c r="G25" s="130"/>
      <c r="H25" s="84"/>
      <c r="I25" s="84"/>
      <c r="J25" s="167"/>
      <c r="K25" s="167"/>
      <c r="L25" s="167"/>
      <c r="M25" s="142"/>
      <c r="N25" s="168">
        <f>NORMSDIST(N24)</f>
        <v>0.59294844215070341</v>
      </c>
      <c r="O25" s="133" t="s">
        <v>69</v>
      </c>
      <c r="P25" s="169"/>
      <c r="Q25" s="9"/>
      <c r="R25" s="9"/>
      <c r="S25" s="9"/>
      <c r="T25" s="9"/>
      <c r="U25" s="156"/>
      <c r="W25" s="170">
        <f>1-W24</f>
        <v>0.98592178970765965</v>
      </c>
      <c r="X25" s="171" t="s">
        <v>70</v>
      </c>
      <c r="Y25" s="169"/>
      <c r="Z25" s="8"/>
      <c r="AA25" s="8"/>
      <c r="AB25" s="8"/>
      <c r="AC25" s="8"/>
      <c r="AD25" s="158"/>
    </row>
    <row r="26" spans="2:30" ht="15" hidden="1" customHeight="1" x14ac:dyDescent="0.35">
      <c r="F26" s="172"/>
      <c r="G26" s="84"/>
      <c r="H26" s="84"/>
      <c r="I26" s="72" t="s">
        <v>71</v>
      </c>
      <c r="J26" s="700">
        <f>D22-D21</f>
        <v>6.1297822870429106E-3</v>
      </c>
      <c r="K26" s="700">
        <f>J26+SQRT((D22-K22)^2+(L21-D21)^2)</f>
        <v>1.160557647965431E-2</v>
      </c>
      <c r="L26" s="700">
        <f>J26-SQRT((D21-K21)^2+(L22-D22)^2)</f>
        <v>6.3723703391108718E-4</v>
      </c>
      <c r="M26" s="83"/>
      <c r="N26" s="173">
        <f>1-N25</f>
        <v>0.40705155784929659</v>
      </c>
      <c r="O26" s="174" t="s">
        <v>72</v>
      </c>
      <c r="P26" s="175"/>
      <c r="Q26" s="176"/>
      <c r="R26" s="175"/>
      <c r="S26" s="175"/>
      <c r="T26" s="175"/>
      <c r="U26" s="177"/>
      <c r="W26" s="178"/>
      <c r="X26" s="179"/>
      <c r="Y26" s="175"/>
      <c r="Z26" s="179"/>
      <c r="AA26" s="179"/>
      <c r="AB26" s="179"/>
      <c r="AC26" s="179"/>
      <c r="AD26" s="180"/>
    </row>
    <row r="27" spans="2:30" ht="13.5" hidden="1" customHeight="1" x14ac:dyDescent="0.3">
      <c r="F27" s="181"/>
      <c r="G27" s="84"/>
      <c r="H27" s="84"/>
      <c r="I27" s="72" t="s">
        <v>73</v>
      </c>
      <c r="J27" s="695">
        <f>1/J26</f>
        <v>163.1379310344827</v>
      </c>
      <c r="K27" s="695">
        <f>1/K26</f>
        <v>86.165474136773469</v>
      </c>
      <c r="L27" s="695">
        <f>1/L26</f>
        <v>1569.2747702725774</v>
      </c>
      <c r="M27" s="83"/>
      <c r="N27" s="84"/>
      <c r="O27" s="1"/>
      <c r="P27" s="1"/>
      <c r="U27" s="1"/>
      <c r="V27" s="1"/>
      <c r="W27" s="7"/>
      <c r="X27" s="7"/>
      <c r="Y27" s="7"/>
      <c r="Z27" s="7"/>
      <c r="AA27" s="7"/>
      <c r="AB27" s="7"/>
      <c r="AC27" s="7"/>
    </row>
    <row r="28" spans="2:30" ht="14.25" hidden="1" customHeight="1" x14ac:dyDescent="0.4">
      <c r="F28" s="187"/>
      <c r="G28" s="84"/>
      <c r="H28" s="84"/>
      <c r="K28" s="182"/>
      <c r="L28" s="182"/>
      <c r="M28" s="183"/>
      <c r="N28" s="143"/>
      <c r="O28" s="184"/>
      <c r="P28" s="184" t="s">
        <v>62</v>
      </c>
      <c r="Q28" s="185">
        <f>SQRT((D23*(1-D23)/C21)+(D23*(1-D23)/C22))</f>
        <v>2.7924842177422214E-3</v>
      </c>
      <c r="R28" s="186"/>
      <c r="S28" s="186"/>
      <c r="T28" s="186"/>
      <c r="U28" s="152"/>
      <c r="V28" s="1"/>
    </row>
    <row r="29" spans="2:30" ht="31.5" hidden="1" customHeight="1" x14ac:dyDescent="0.3">
      <c r="F29" s="187"/>
      <c r="G29" s="187"/>
      <c r="H29" s="187"/>
      <c r="I29" s="187"/>
      <c r="J29" s="187"/>
      <c r="K29" s="187"/>
      <c r="L29" s="187"/>
      <c r="M29" s="84"/>
      <c r="N29" s="188" t="s">
        <v>74</v>
      </c>
      <c r="O29" s="189"/>
      <c r="P29" s="9" t="s">
        <v>75</v>
      </c>
      <c r="Q29" s="9"/>
      <c r="R29" s="138"/>
      <c r="S29" s="190" t="s">
        <v>76</v>
      </c>
      <c r="T29" s="9"/>
      <c r="U29" s="156"/>
      <c r="V29" s="1"/>
    </row>
    <row r="30" spans="2:30" s="8" customFormat="1" ht="14.25" hidden="1" customHeight="1" x14ac:dyDescent="0.4">
      <c r="F30" s="187"/>
      <c r="G30" s="187"/>
      <c r="H30" s="187"/>
      <c r="I30" s="187"/>
      <c r="J30" s="187"/>
      <c r="K30" s="187"/>
      <c r="L30" s="187"/>
      <c r="M30" s="84"/>
      <c r="N30" s="191"/>
      <c r="O30" s="192" t="s">
        <v>77</v>
      </c>
      <c r="Q30" s="193" t="s">
        <v>78</v>
      </c>
      <c r="R30" s="192" t="s">
        <v>79</v>
      </c>
      <c r="S30" s="9"/>
      <c r="T30" s="9"/>
      <c r="U30" s="158"/>
    </row>
    <row r="31" spans="2:30" s="8" customFormat="1" ht="14.25" hidden="1" customHeight="1" x14ac:dyDescent="0.4">
      <c r="F31" s="187"/>
      <c r="G31" s="187"/>
      <c r="H31" s="187"/>
      <c r="I31" s="187"/>
      <c r="J31" s="187"/>
      <c r="K31" s="187"/>
      <c r="L31" s="187"/>
      <c r="M31" s="107"/>
      <c r="N31" s="164">
        <f>ABS((J26/Q28))-I21</f>
        <v>0.23513608016110377</v>
      </c>
      <c r="O31" s="192" t="s">
        <v>80</v>
      </c>
      <c r="P31" s="9"/>
      <c r="Q31" s="9"/>
      <c r="R31" s="136"/>
      <c r="S31" s="139"/>
      <c r="T31" s="139"/>
      <c r="U31" s="154"/>
    </row>
    <row r="32" spans="2:30" s="8" customFormat="1" ht="12.75" hidden="1" customHeight="1" x14ac:dyDescent="0.3">
      <c r="B32" s="194"/>
      <c r="C32" s="195"/>
      <c r="E32" s="196"/>
      <c r="F32" s="187"/>
      <c r="G32" s="187"/>
      <c r="H32" s="187"/>
      <c r="I32" s="187"/>
      <c r="J32" s="187"/>
      <c r="K32" s="187"/>
      <c r="L32" s="187"/>
      <c r="M32" s="107"/>
      <c r="N32" s="168">
        <f>NORMSDIST(N31)</f>
        <v>0.59294844215070341</v>
      </c>
      <c r="O32" s="140" t="s">
        <v>81</v>
      </c>
      <c r="P32" s="169"/>
      <c r="Q32" s="9"/>
      <c r="R32" s="9"/>
      <c r="S32" s="9"/>
      <c r="T32" s="9"/>
      <c r="U32" s="158"/>
    </row>
    <row r="33" spans="1:22" s="8" customFormat="1" ht="12.75" hidden="1" customHeight="1" x14ac:dyDescent="0.3">
      <c r="B33" s="194"/>
      <c r="F33" s="187"/>
      <c r="G33" s="187"/>
      <c r="H33" s="187"/>
      <c r="I33" s="187"/>
      <c r="J33" s="187"/>
      <c r="K33" s="187"/>
      <c r="L33" s="187"/>
      <c r="M33" s="107"/>
      <c r="N33" s="173">
        <f>1-N32</f>
        <v>0.40705155784929659</v>
      </c>
      <c r="O33" s="175" t="s">
        <v>82</v>
      </c>
      <c r="P33" s="175"/>
      <c r="Q33" s="176"/>
      <c r="R33" s="197"/>
      <c r="S33" s="198"/>
      <c r="T33" s="198"/>
      <c r="U33" s="177"/>
    </row>
    <row r="34" spans="1:22" ht="15.75" hidden="1" customHeight="1" x14ac:dyDescent="0.35">
      <c r="B34" s="199" t="s">
        <v>83</v>
      </c>
      <c r="C34" s="200"/>
      <c r="D34" s="200"/>
      <c r="E34" s="200"/>
      <c r="F34" s="187"/>
      <c r="G34" s="187"/>
      <c r="H34" s="187"/>
      <c r="I34" s="187"/>
      <c r="J34" s="187"/>
      <c r="K34" s="187"/>
      <c r="L34" s="187"/>
      <c r="M34" s="84"/>
      <c r="N34" s="83"/>
      <c r="O34" s="9"/>
      <c r="P34" s="9"/>
      <c r="Q34" s="9"/>
      <c r="R34" s="9"/>
      <c r="S34" s="9"/>
      <c r="T34" s="9"/>
      <c r="U34" s="9"/>
      <c r="V34" s="9"/>
    </row>
    <row r="35" spans="1:22" s="7" customFormat="1" ht="12.75" hidden="1" customHeight="1" x14ac:dyDescent="0.3">
      <c r="B35" s="85"/>
      <c r="C35" s="202" t="s">
        <v>18</v>
      </c>
      <c r="D35" s="203" t="s">
        <v>19</v>
      </c>
      <c r="E35" s="9"/>
      <c r="F35" s="201"/>
      <c r="G35" s="204"/>
      <c r="H35" s="205"/>
      <c r="I35" s="206"/>
      <c r="J35" s="207"/>
      <c r="K35" s="207"/>
      <c r="L35" s="207"/>
      <c r="M35" s="131"/>
      <c r="N35" s="107"/>
      <c r="O35" s="8"/>
      <c r="P35" s="8"/>
      <c r="Q35" s="8"/>
      <c r="R35" s="8"/>
    </row>
    <row r="36" spans="1:22" ht="12.75" hidden="1" customHeight="1" x14ac:dyDescent="0.3">
      <c r="B36" s="208" t="s">
        <v>84</v>
      </c>
      <c r="C36" s="209" t="s">
        <v>20</v>
      </c>
      <c r="D36" s="210" t="s">
        <v>21</v>
      </c>
      <c r="E36" s="4" t="s">
        <v>22</v>
      </c>
      <c r="G36" s="84"/>
      <c r="H36" s="84"/>
      <c r="I36" s="84"/>
      <c r="J36" s="84"/>
      <c r="K36" s="84"/>
      <c r="L36" s="84"/>
      <c r="M36" s="84"/>
      <c r="N36" s="107"/>
      <c r="O36" s="8"/>
      <c r="P36" s="8"/>
      <c r="Q36" s="8"/>
      <c r="R36" s="8"/>
      <c r="U36" s="1"/>
      <c r="V36" s="1"/>
    </row>
    <row r="37" spans="1:22" ht="12.75" hidden="1" customHeight="1" x14ac:dyDescent="0.3">
      <c r="B37" s="211" t="s">
        <v>85</v>
      </c>
      <c r="C37" s="212">
        <f>F7*D9/F9</f>
        <v>363</v>
      </c>
      <c r="D37" s="212">
        <f>F7*E9/F9</f>
        <v>9099</v>
      </c>
      <c r="E37" s="212">
        <f>F7</f>
        <v>9462</v>
      </c>
      <c r="G37" s="11"/>
      <c r="H37" s="213" t="s">
        <v>86</v>
      </c>
      <c r="I37" s="214">
        <f>CHIINV(0.05,K38)</f>
        <v>3.8414588206941236</v>
      </c>
      <c r="J37" s="84"/>
      <c r="K37" s="84"/>
      <c r="L37" s="84"/>
      <c r="M37" s="84"/>
      <c r="N37" s="107"/>
      <c r="O37" s="215"/>
      <c r="P37" s="215"/>
      <c r="Q37" s="215"/>
      <c r="R37" s="8"/>
      <c r="U37" s="1"/>
      <c r="V37" s="1"/>
    </row>
    <row r="38" spans="1:22" ht="12.75" hidden="1" customHeight="1" x14ac:dyDescent="0.3">
      <c r="B38" s="216" t="s">
        <v>87</v>
      </c>
      <c r="C38" s="212">
        <f>F8*D9/F9</f>
        <v>363</v>
      </c>
      <c r="D38" s="212">
        <f>F8*E9/F9</f>
        <v>9099</v>
      </c>
      <c r="E38" s="212">
        <f>F8</f>
        <v>9462</v>
      </c>
      <c r="F38" s="7"/>
      <c r="G38" s="217"/>
      <c r="H38" s="217"/>
      <c r="I38" s="218"/>
      <c r="J38" s="219" t="s">
        <v>88</v>
      </c>
      <c r="K38" s="220">
        <f>(COUNT(C37:D37)-1)*(COUNT(C37:C38)-1)</f>
        <v>1</v>
      </c>
      <c r="L38" s="84"/>
      <c r="M38" s="84"/>
      <c r="N38" s="84"/>
      <c r="O38" s="215"/>
      <c r="P38" s="215"/>
      <c r="Q38" s="215"/>
      <c r="R38" s="8"/>
      <c r="U38" s="1"/>
      <c r="V38" s="1"/>
    </row>
    <row r="39" spans="1:22" ht="12.75" hidden="1" customHeight="1" x14ac:dyDescent="0.3">
      <c r="B39" s="221" t="s">
        <v>89</v>
      </c>
      <c r="C39" s="212">
        <f>SUM(C37:C38)</f>
        <v>726</v>
      </c>
      <c r="D39" s="212">
        <f>SUM(D37:D38)</f>
        <v>18198</v>
      </c>
      <c r="E39" s="222">
        <f>SUM(E37:E38)</f>
        <v>18924</v>
      </c>
      <c r="F39" s="7"/>
      <c r="G39" s="223" t="s">
        <v>90</v>
      </c>
      <c r="H39" s="224" t="s">
        <v>91</v>
      </c>
      <c r="J39" s="84"/>
      <c r="K39" s="84"/>
      <c r="L39" s="84"/>
      <c r="M39" s="84"/>
      <c r="N39" s="84"/>
      <c r="O39" s="215"/>
      <c r="P39" s="225"/>
      <c r="Q39" s="215"/>
      <c r="R39" s="8"/>
      <c r="U39" s="1"/>
      <c r="V39" s="1"/>
    </row>
    <row r="40" spans="1:22" ht="12.75" hidden="1" customHeight="1" x14ac:dyDescent="0.3">
      <c r="B40" s="221"/>
      <c r="C40" s="226"/>
      <c r="D40" s="226"/>
      <c r="E40" s="227"/>
      <c r="F40" s="7"/>
      <c r="G40" s="223" t="s">
        <v>92</v>
      </c>
      <c r="H40" s="224" t="s">
        <v>93</v>
      </c>
      <c r="J40" s="84"/>
      <c r="K40" s="84"/>
      <c r="L40" s="84"/>
      <c r="M40" s="84"/>
      <c r="N40" s="84"/>
      <c r="O40" s="228"/>
      <c r="P40" s="228"/>
      <c r="Q40" s="228"/>
      <c r="R40" s="8"/>
      <c r="U40" s="1"/>
      <c r="V40" s="1"/>
    </row>
    <row r="41" spans="1:22" ht="26.25" hidden="1" customHeight="1" x14ac:dyDescent="0.3">
      <c r="A41" s="9"/>
      <c r="B41" s="702"/>
      <c r="C41" s="626" t="s">
        <v>94</v>
      </c>
      <c r="D41" s="627"/>
      <c r="G41" s="84"/>
      <c r="H41" s="229"/>
      <c r="I41" s="84"/>
      <c r="J41" s="84"/>
      <c r="K41" s="84"/>
      <c r="L41" s="84"/>
      <c r="M41" s="84"/>
      <c r="N41" s="84"/>
      <c r="O41" s="1"/>
      <c r="P41" s="1"/>
      <c r="U41" s="1"/>
      <c r="V41" s="1"/>
    </row>
    <row r="42" spans="1:22" ht="12.75" hidden="1" customHeight="1" x14ac:dyDescent="0.3">
      <c r="A42" s="9"/>
      <c r="B42" s="702"/>
      <c r="C42" s="230">
        <f>(D7-C37)^2/C37</f>
        <v>2.3168044077134988</v>
      </c>
      <c r="D42" s="230">
        <f>(E7-D37)^2/D37</f>
        <v>9.2427739312012314E-2</v>
      </c>
      <c r="F42" s="231"/>
      <c r="G42" s="232"/>
      <c r="H42" s="84"/>
      <c r="I42" s="84"/>
      <c r="J42" s="107"/>
      <c r="K42" s="1" t="s">
        <v>220</v>
      </c>
      <c r="O42" s="1"/>
      <c r="P42" s="1"/>
      <c r="T42" s="8"/>
      <c r="U42" s="8"/>
      <c r="V42" s="1"/>
    </row>
    <row r="43" spans="1:22" ht="12.75" hidden="1" customHeight="1" x14ac:dyDescent="0.3">
      <c r="A43" s="9"/>
      <c r="B43" s="702"/>
      <c r="C43" s="230">
        <f>(D8-C38)^2/C38</f>
        <v>2.3168044077134988</v>
      </c>
      <c r="D43" s="230">
        <f>(E8-D38)^2/D38</f>
        <v>9.2427739312012314E-2</v>
      </c>
      <c r="E43" s="77"/>
      <c r="F43" s="233" t="s">
        <v>95</v>
      </c>
      <c r="G43" s="234">
        <f>C45-I37</f>
        <v>0.97700547335689869</v>
      </c>
      <c r="H43" s="84"/>
      <c r="I43" s="84"/>
      <c r="J43" s="107"/>
      <c r="K43" s="11" t="s">
        <v>47</v>
      </c>
      <c r="L43" s="11" t="s">
        <v>48</v>
      </c>
      <c r="M43" s="282" t="s">
        <v>221</v>
      </c>
      <c r="N43" s="282" t="s">
        <v>222</v>
      </c>
      <c r="O43" s="282" t="s">
        <v>223</v>
      </c>
      <c r="P43" s="282" t="s">
        <v>224</v>
      </c>
      <c r="Q43" s="11" t="s">
        <v>225</v>
      </c>
      <c r="R43" s="11" t="s">
        <v>16</v>
      </c>
      <c r="S43" s="282" t="s">
        <v>51</v>
      </c>
      <c r="T43" s="282" t="s">
        <v>226</v>
      </c>
      <c r="U43" s="282" t="s">
        <v>227</v>
      </c>
      <c r="V43" s="1"/>
    </row>
    <row r="44" spans="1:22" ht="12.75" hidden="1" customHeight="1" x14ac:dyDescent="0.3">
      <c r="B44" s="224" t="s">
        <v>96</v>
      </c>
      <c r="D44" s="235"/>
      <c r="F44" s="85" t="s">
        <v>219</v>
      </c>
      <c r="H44" s="84"/>
      <c r="I44" s="84"/>
      <c r="J44" s="107"/>
      <c r="K44" s="703">
        <f>D7</f>
        <v>334</v>
      </c>
      <c r="L44" s="703">
        <f>F7</f>
        <v>9462</v>
      </c>
      <c r="M44" s="696">
        <f>K44/L44</f>
        <v>3.5299091101247092E-2</v>
      </c>
      <c r="N44" s="696">
        <f>1-M44</f>
        <v>0.96470090889875293</v>
      </c>
      <c r="O44" s="114">
        <f>M44*N44</f>
        <v>3.4053065268672952E-2</v>
      </c>
      <c r="P44" s="704">
        <f>SQRT(M44*N44/L44)</f>
        <v>1.8970843159393925E-3</v>
      </c>
      <c r="Q44" s="114">
        <f>-NORMSINV((1-I2)/2)</f>
        <v>1.9599639845400536</v>
      </c>
      <c r="R44" s="705">
        <f>P44*Q44</f>
        <v>3.7182169348770138E-3</v>
      </c>
      <c r="S44" s="701">
        <f>M44</f>
        <v>3.5299091101247092E-2</v>
      </c>
      <c r="T44" s="701">
        <f>S44-(Q44*P44)</f>
        <v>3.1580874166370079E-2</v>
      </c>
      <c r="U44" s="701">
        <f>S44+(Q44*P44)</f>
        <v>3.9017308036124104E-2</v>
      </c>
      <c r="V44" s="1"/>
    </row>
    <row r="45" spans="1:22" ht="13.5" hidden="1" customHeight="1" x14ac:dyDescent="0.3">
      <c r="B45" s="237" t="s">
        <v>97</v>
      </c>
      <c r="C45" s="238">
        <f>SUM(C42:D43)</f>
        <v>4.8184642940510223</v>
      </c>
      <c r="D45" s="9"/>
      <c r="F45" s="85" t="s">
        <v>218</v>
      </c>
      <c r="H45" s="84"/>
      <c r="I45" s="239"/>
      <c r="J45" s="107"/>
      <c r="K45" s="703">
        <f>D8</f>
        <v>392</v>
      </c>
      <c r="L45" s="703">
        <f>F8</f>
        <v>9462</v>
      </c>
      <c r="M45" s="696">
        <f t="shared" ref="M45:M46" si="0">K45/L45</f>
        <v>4.1428873388290002E-2</v>
      </c>
      <c r="N45" s="696">
        <f t="shared" ref="N45:N46" si="1">1-M45</f>
        <v>0.95857112661170996</v>
      </c>
      <c r="O45" s="114">
        <f>M45*N45</f>
        <v>3.971252183806704E-2</v>
      </c>
      <c r="P45" s="704">
        <f>SQRT(M45*N45/L45)</f>
        <v>2.0486711964890639E-3</v>
      </c>
      <c r="Q45" s="114">
        <f>-NORMSINV((1-I2)/2)</f>
        <v>1.9599639845400536</v>
      </c>
      <c r="R45" s="705">
        <f t="shared" ref="R45:R46" si="2">P45*Q45</f>
        <v>4.0153217612831447E-3</v>
      </c>
      <c r="S45" s="701">
        <f>M45</f>
        <v>4.1428873388290002E-2</v>
      </c>
      <c r="T45" s="701">
        <f t="shared" ref="T45:T46" si="3">S45-(Q45*P45)</f>
        <v>3.7413551627006859E-2</v>
      </c>
      <c r="U45" s="701">
        <f t="shared" ref="U45:U46" si="4">S45+(Q45*P45)</f>
        <v>4.5444195149573145E-2</v>
      </c>
      <c r="V45" s="1"/>
    </row>
    <row r="46" spans="1:22" ht="12.75" hidden="1" customHeight="1" x14ac:dyDescent="0.3">
      <c r="B46" s="240" t="s">
        <v>98</v>
      </c>
      <c r="C46" s="241">
        <f>CHIDIST(C45,1)</f>
        <v>2.8156420584680732E-2</v>
      </c>
      <c r="E46" s="9"/>
      <c r="F46" s="9"/>
      <c r="G46" s="83"/>
      <c r="H46" s="242"/>
      <c r="I46" s="83"/>
      <c r="J46" s="107"/>
      <c r="K46" s="703">
        <f>D9</f>
        <v>726</v>
      </c>
      <c r="L46" s="703">
        <f>F9</f>
        <v>18924</v>
      </c>
      <c r="M46" s="696">
        <f t="shared" si="0"/>
        <v>3.8363982244768551E-2</v>
      </c>
      <c r="N46" s="696">
        <f t="shared" si="1"/>
        <v>0.96163601775523144</v>
      </c>
      <c r="O46" s="114">
        <f>M46*N46</f>
        <v>3.6892187111091636E-2</v>
      </c>
      <c r="P46" s="704">
        <f>SQRT(M46*N46/L46)</f>
        <v>1.3962421088711107E-3</v>
      </c>
      <c r="Q46" s="114">
        <f>-NORMSINV((1-I2)/2)</f>
        <v>1.9599639845400536</v>
      </c>
      <c r="R46" s="705">
        <f t="shared" si="2"/>
        <v>2.7365842470856295E-3</v>
      </c>
      <c r="S46" s="701">
        <f>M46</f>
        <v>3.8363982244768551E-2</v>
      </c>
      <c r="T46" s="701">
        <f t="shared" si="3"/>
        <v>3.5627397997682921E-2</v>
      </c>
      <c r="U46" s="701">
        <f t="shared" si="4"/>
        <v>4.110056649185418E-2</v>
      </c>
      <c r="V46" s="1"/>
    </row>
    <row r="47" spans="1:22" s="8" customFormat="1" ht="12.75" hidden="1" customHeight="1" x14ac:dyDescent="0.3">
      <c r="B47" s="120"/>
      <c r="E47" s="243"/>
      <c r="F47" s="243"/>
      <c r="G47" s="107"/>
      <c r="H47" s="107"/>
      <c r="I47" s="244"/>
      <c r="J47" s="107"/>
      <c r="K47" s="107"/>
      <c r="L47" s="107"/>
      <c r="M47" s="107"/>
      <c r="N47" s="107"/>
    </row>
    <row r="48" spans="1:22" ht="13.5" hidden="1" customHeight="1" x14ac:dyDescent="0.3">
      <c r="B48" s="85"/>
      <c r="G48" s="84"/>
      <c r="H48" s="84"/>
      <c r="I48" s="84"/>
      <c r="J48" s="107"/>
      <c r="K48" s="107"/>
      <c r="L48" s="84"/>
      <c r="M48" s="84"/>
      <c r="N48" s="84"/>
      <c r="O48" s="1"/>
      <c r="P48" s="1"/>
      <c r="U48" s="1"/>
      <c r="V48" s="1"/>
    </row>
    <row r="49" spans="2:22" ht="12.75" hidden="1" customHeight="1" x14ac:dyDescent="0.3">
      <c r="B49" s="245" t="s">
        <v>99</v>
      </c>
      <c r="C49" s="246"/>
      <c r="D49" s="246"/>
      <c r="E49" s="246"/>
      <c r="F49" s="246"/>
      <c r="G49" s="246"/>
      <c r="H49" s="247"/>
      <c r="I49" s="84"/>
      <c r="J49" s="248"/>
      <c r="K49" s="706" t="s">
        <v>228</v>
      </c>
      <c r="L49" s="249"/>
      <c r="M49" s="249"/>
      <c r="N49" s="249"/>
      <c r="O49" s="152"/>
      <c r="P49" s="1"/>
      <c r="U49" s="1"/>
      <c r="V49" s="1"/>
    </row>
    <row r="50" spans="2:22" ht="12.75" hidden="1" customHeight="1" x14ac:dyDescent="0.3">
      <c r="B50" s="250">
        <f>I2*100</f>
        <v>95</v>
      </c>
      <c r="C50" s="201"/>
      <c r="D50" s="201"/>
      <c r="E50" s="8"/>
      <c r="F50" s="8"/>
      <c r="G50" s="8"/>
      <c r="H50" s="158"/>
      <c r="I50" s="84"/>
      <c r="J50" s="251"/>
      <c r="K50" s="107"/>
      <c r="L50" s="83"/>
      <c r="M50" s="83"/>
      <c r="N50" s="83"/>
      <c r="O50" s="156"/>
      <c r="P50" s="1"/>
      <c r="U50" s="1"/>
      <c r="V50" s="1"/>
    </row>
    <row r="51" spans="2:22" ht="12.75" hidden="1" customHeight="1" x14ac:dyDescent="0.3">
      <c r="B51" s="252" t="s">
        <v>100</v>
      </c>
      <c r="C51" s="253"/>
      <c r="D51" s="253"/>
      <c r="E51" s="254">
        <f>ROUND(G14,2)</f>
        <v>0.85</v>
      </c>
      <c r="F51" s="255">
        <f>ROUND(J26,4)</f>
        <v>6.1000000000000004E-3</v>
      </c>
      <c r="G51" s="256">
        <f>ROUND(J27,0)</f>
        <v>163</v>
      </c>
      <c r="H51" s="257"/>
      <c r="I51" s="84"/>
      <c r="J51" s="258" t="s">
        <v>100</v>
      </c>
      <c r="K51" s="8"/>
      <c r="L51" s="8"/>
      <c r="M51" s="8"/>
      <c r="N51" s="83"/>
      <c r="O51" s="156"/>
      <c r="P51" s="1"/>
      <c r="U51" s="1"/>
      <c r="V51" s="1"/>
    </row>
    <row r="52" spans="2:22" ht="12.75" hidden="1" customHeight="1" x14ac:dyDescent="0.3">
      <c r="B52" s="252" t="s">
        <v>101</v>
      </c>
      <c r="C52" s="9"/>
      <c r="D52" s="9"/>
      <c r="E52" s="254">
        <f>ROUND(H14,2)</f>
        <v>0.74</v>
      </c>
      <c r="F52" s="255">
        <f>ROUND(L26,4)</f>
        <v>5.9999999999999995E-4</v>
      </c>
      <c r="G52" s="256">
        <f>ROUND(L27,0)</f>
        <v>1569</v>
      </c>
      <c r="H52" s="257"/>
      <c r="I52" s="84"/>
      <c r="J52" s="258" t="s">
        <v>101</v>
      </c>
      <c r="K52" s="259" t="str">
        <f>ROUND(J21,4)*100&amp;J54</f>
        <v>3,53%</v>
      </c>
      <c r="L52" s="259" t="str">
        <f>ROUND(K21,4)*100&amp;J54</f>
        <v>3,18%</v>
      </c>
      <c r="M52" s="259" t="str">
        <f>ROUND(L21,4)*100&amp;J54</f>
        <v>3,92%</v>
      </c>
      <c r="N52" s="260" t="str">
        <f>CONCATENATE(K52," ",J51,L52," ",J55," ",M52,J53)</f>
        <v>3,53% (3,18% a 3,92%)</v>
      </c>
      <c r="O52" s="156"/>
      <c r="P52" s="1"/>
      <c r="U52" s="1"/>
      <c r="V52" s="1"/>
    </row>
    <row r="53" spans="2:22" s="7" customFormat="1" ht="12.75" hidden="1" customHeight="1" x14ac:dyDescent="0.3">
      <c r="B53" s="252" t="s">
        <v>102</v>
      </c>
      <c r="C53" s="253">
        <f>ROUND(D7,0)</f>
        <v>334</v>
      </c>
      <c r="D53" s="253">
        <f>ROUND(D8,0)</f>
        <v>392</v>
      </c>
      <c r="E53" s="254">
        <f>ROUND(I14,2)</f>
        <v>0.98</v>
      </c>
      <c r="F53" s="255">
        <f>ROUND(K26,4)</f>
        <v>1.1599999999999999E-2</v>
      </c>
      <c r="G53" s="256">
        <f>ROUND(K27,0)</f>
        <v>86</v>
      </c>
      <c r="H53" s="261">
        <f>ROUND(N32,4)</f>
        <v>0.59289999999999998</v>
      </c>
      <c r="I53" s="131"/>
      <c r="J53" s="258" t="s">
        <v>102</v>
      </c>
      <c r="K53" s="262" t="str">
        <f>ROUND(J22,4)*100&amp;J54</f>
        <v>4,14%</v>
      </c>
      <c r="L53" s="262" t="str">
        <f>ROUND(K22,4)*100&amp;J54</f>
        <v>3,76%</v>
      </c>
      <c r="M53" s="262" t="str">
        <f>ROUND(L22,4)*100&amp;J54</f>
        <v>4,56%</v>
      </c>
      <c r="N53" s="260" t="str">
        <f>CONCATENATE(K53," ",J51,L53," ",J55," ",M53,J53)</f>
        <v>4,14% (3,76% a 4,56%)</v>
      </c>
      <c r="O53" s="156"/>
    </row>
    <row r="54" spans="2:22" ht="12.75" hidden="1" customHeight="1" x14ac:dyDescent="0.3">
      <c r="B54" s="252" t="s">
        <v>103</v>
      </c>
      <c r="C54" s="263" t="s">
        <v>104</v>
      </c>
      <c r="D54" s="263" t="s">
        <v>105</v>
      </c>
      <c r="E54" s="263" t="s">
        <v>32</v>
      </c>
      <c r="F54" s="263" t="s">
        <v>106</v>
      </c>
      <c r="G54" s="264" t="s">
        <v>11</v>
      </c>
      <c r="H54" s="11" t="s">
        <v>107</v>
      </c>
      <c r="I54" s="84"/>
      <c r="J54" s="258" t="s">
        <v>103</v>
      </c>
      <c r="K54" s="262" t="str">
        <f>ROUND(J23,4)*100&amp;J54</f>
        <v>3,84%</v>
      </c>
      <c r="L54" s="262" t="str">
        <f>ROUND(K23,4)*100&amp;J54</f>
        <v>3,57%</v>
      </c>
      <c r="M54" s="262" t="str">
        <f>ROUND(L23,4)*100&amp;J54</f>
        <v>4,12%</v>
      </c>
      <c r="N54" s="260" t="str">
        <f>CONCATENATE(K54," ",J51,L54," ",J55," ",M54,J53)</f>
        <v>3,84% (3,57% a 4,12%)</v>
      </c>
      <c r="O54" s="156"/>
    </row>
    <row r="55" spans="2:22" ht="12.75" hidden="1" customHeight="1" x14ac:dyDescent="0.3">
      <c r="B55" s="265" t="s">
        <v>108</v>
      </c>
      <c r="C55" s="266" t="str">
        <f>CONCATENATE(C53,B56,C21," ",B51,K52,B53)</f>
        <v>334/9462 (3,53%)</v>
      </c>
      <c r="D55" s="72" t="str">
        <f>CONCATENATE(D53,B56,C22," ",B51,K53,B53)</f>
        <v>392/9462 (4,14%)</v>
      </c>
      <c r="E55" s="266" t="str">
        <f>CONCATENATE(E51," ",B51,E52,B52,E53,B53)</f>
        <v>0,85 (0,74-0,98)</v>
      </c>
      <c r="F55" s="266" t="str">
        <f>CONCATENATE(F51*100,B54," ",B51,F52*100,B54," ",B55," ",F53*100,B54,B53)</f>
        <v>0,61% (0,06% a 1,16%)</v>
      </c>
      <c r="G55" s="11" t="str">
        <f>CONCATENATE(G51," ",B51,G53," ",B55," ",G52,B53)</f>
        <v>163 (86 a 1569)</v>
      </c>
      <c r="H55" s="11" t="str">
        <f>CONCATENATE(H53*100,B54)</f>
        <v>59,29%</v>
      </c>
      <c r="I55" s="84"/>
      <c r="J55" s="267" t="s">
        <v>108</v>
      </c>
      <c r="K55" s="9"/>
      <c r="L55" s="9"/>
      <c r="M55" s="9"/>
      <c r="N55" s="83"/>
      <c r="O55" s="156"/>
      <c r="P55" s="1"/>
      <c r="U55" s="1"/>
      <c r="V55" s="1"/>
    </row>
    <row r="56" spans="2:22" ht="13.5" hidden="1" customHeight="1" x14ac:dyDescent="0.3">
      <c r="B56" s="268" t="s">
        <v>109</v>
      </c>
      <c r="C56" s="179"/>
      <c r="D56" s="179"/>
      <c r="E56" s="179"/>
      <c r="F56" s="179"/>
      <c r="G56" s="269"/>
      <c r="H56" s="270"/>
      <c r="I56" s="84"/>
      <c r="J56" s="271" t="s">
        <v>109</v>
      </c>
      <c r="K56" s="179"/>
      <c r="L56" s="179"/>
      <c r="M56" s="179"/>
      <c r="N56" s="272"/>
      <c r="O56" s="177"/>
      <c r="P56" s="1"/>
      <c r="U56" s="1"/>
      <c r="V56" s="1"/>
    </row>
    <row r="57" spans="2:22" hidden="1" x14ac:dyDescent="0.3">
      <c r="B57" s="85"/>
      <c r="G57" s="84"/>
      <c r="H57" s="84"/>
      <c r="I57" s="84"/>
      <c r="J57" s="84"/>
      <c r="K57" s="84"/>
      <c r="L57" s="107"/>
      <c r="M57" s="84"/>
      <c r="N57" s="84"/>
      <c r="O57" s="1"/>
      <c r="P57" s="1"/>
      <c r="U57" s="1"/>
      <c r="V57" s="1"/>
    </row>
    <row r="58" spans="2:22" ht="27" customHeight="1" x14ac:dyDescent="0.3">
      <c r="B58" s="85"/>
      <c r="C58" s="273" t="s">
        <v>104</v>
      </c>
      <c r="D58" s="273" t="s">
        <v>105</v>
      </c>
      <c r="E58" s="274" t="str">
        <f>CONCATENATE(E54," ",B51,H2," ",B50,B54,B53)</f>
        <v>RR (IC 95%)</v>
      </c>
      <c r="F58" s="274" t="str">
        <f>CONCATENATE(F54," ",B51,H2," ",B50,B54,B53)</f>
        <v>RAR (IC 95%)</v>
      </c>
      <c r="G58" s="274" t="str">
        <f>CONCATENATE(G54," ",B51,H2," ",B50,B54,B53)</f>
        <v>NNT (IC 95%)</v>
      </c>
      <c r="H58" s="274" t="s">
        <v>74</v>
      </c>
      <c r="I58" s="275"/>
      <c r="J58" s="309" t="s">
        <v>121</v>
      </c>
      <c r="L58" s="309" t="s">
        <v>111</v>
      </c>
      <c r="M58" s="309" t="s">
        <v>112</v>
      </c>
      <c r="O58" s="274" t="s">
        <v>140</v>
      </c>
      <c r="P58" s="274" t="s">
        <v>112</v>
      </c>
      <c r="R58" s="291" t="s">
        <v>2</v>
      </c>
      <c r="S58" s="292" t="s">
        <v>3</v>
      </c>
      <c r="T58" s="345" t="s">
        <v>1</v>
      </c>
      <c r="U58" s="282" t="s">
        <v>136</v>
      </c>
      <c r="V58" s="1"/>
    </row>
    <row r="59" spans="2:22" ht="21" customHeight="1" x14ac:dyDescent="0.3">
      <c r="B59" s="85"/>
      <c r="C59" s="72" t="str">
        <f t="shared" ref="C59:H59" si="5">C55</f>
        <v>334/9462 (3,53%)</v>
      </c>
      <c r="D59" s="72" t="str">
        <f t="shared" si="5"/>
        <v>392/9462 (4,14%)</v>
      </c>
      <c r="E59" s="72" t="str">
        <f t="shared" si="5"/>
        <v>0,85 (0,74-0,98)</v>
      </c>
      <c r="F59" s="72" t="str">
        <f t="shared" si="5"/>
        <v>0,61% (0,06% a 1,16%)</v>
      </c>
      <c r="G59" s="72" t="str">
        <f t="shared" si="5"/>
        <v>163 (86 a 1569)</v>
      </c>
      <c r="H59" s="72" t="str">
        <f t="shared" si="5"/>
        <v>59,29%</v>
      </c>
      <c r="I59" s="276"/>
      <c r="J59" s="277">
        <f>C46</f>
        <v>2.8156420584680732E-2</v>
      </c>
      <c r="L59" s="278">
        <f>IF((K26*L26&lt;0),J23,J21)</f>
        <v>3.5299091101247092E-2</v>
      </c>
      <c r="M59" s="278">
        <f>IF((K26*L26&lt;0),J23,J22)</f>
        <v>4.1428873388290002E-2</v>
      </c>
      <c r="O59" s="465">
        <f>L59*100</f>
        <v>3.5299091101247093</v>
      </c>
      <c r="P59" s="466">
        <f>M59*100</f>
        <v>4.1428873388290004</v>
      </c>
      <c r="R59" s="293">
        <f>Q14</f>
        <v>33.191502853519339</v>
      </c>
      <c r="S59" s="294">
        <f>R14</f>
        <v>0.10420629887972954</v>
      </c>
      <c r="T59" s="346">
        <f>S14</f>
        <v>0.70429084760093008</v>
      </c>
      <c r="U59" s="347">
        <f>R59+S59+T59</f>
        <v>34</v>
      </c>
      <c r="V59" s="236" t="str">
        <f>I4</f>
        <v>meses</v>
      </c>
    </row>
    <row r="60" spans="2:22" x14ac:dyDescent="0.3">
      <c r="B60" s="85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79"/>
    </row>
    <row r="61" spans="2:22" x14ac:dyDescent="0.3">
      <c r="B61" s="479" t="s">
        <v>198</v>
      </c>
      <c r="C61" s="236"/>
      <c r="D61" s="236"/>
      <c r="E61" s="236"/>
      <c r="F61" s="236"/>
      <c r="G61" s="236"/>
      <c r="H61" s="236"/>
      <c r="I61" s="554"/>
      <c r="J61" s="555"/>
      <c r="K61" s="236"/>
      <c r="L61" s="236"/>
      <c r="M61" s="236"/>
      <c r="N61" s="236"/>
      <c r="O61" s="236"/>
      <c r="P61" s="1"/>
      <c r="U61" s="1"/>
      <c r="V61" s="1"/>
    </row>
    <row r="62" spans="2:22" ht="13.5" thickBot="1" x14ac:dyDescent="0.35">
      <c r="B62" s="556" t="s">
        <v>199</v>
      </c>
      <c r="C62" s="317"/>
      <c r="D62" s="317"/>
      <c r="E62" s="317"/>
      <c r="F62" s="317"/>
      <c r="G62" s="317"/>
      <c r="H62" s="317"/>
      <c r="I62" s="557"/>
      <c r="J62" s="558"/>
      <c r="K62" s="317"/>
      <c r="L62" s="317"/>
      <c r="M62" s="317"/>
      <c r="N62" s="317"/>
      <c r="O62" s="317"/>
      <c r="P62" s="477"/>
      <c r="Q62" s="477"/>
      <c r="R62" s="477"/>
      <c r="S62" s="477"/>
      <c r="T62" s="477"/>
      <c r="U62" s="477"/>
      <c r="V62" s="1"/>
    </row>
    <row r="63" spans="2:22" ht="39.75" customHeight="1" thickBot="1" x14ac:dyDescent="0.35">
      <c r="B63" s="643" t="s">
        <v>200</v>
      </c>
      <c r="C63" s="644"/>
      <c r="D63" s="644"/>
      <c r="E63" s="644"/>
      <c r="F63" s="644"/>
      <c r="G63" s="644"/>
      <c r="H63" s="645"/>
      <c r="I63" s="477"/>
      <c r="J63" s="477"/>
      <c r="K63" s="477"/>
      <c r="L63" s="477"/>
      <c r="M63" s="477"/>
      <c r="N63" s="477"/>
      <c r="O63" s="634" t="s">
        <v>176</v>
      </c>
      <c r="P63" s="635"/>
      <c r="Q63" s="477"/>
      <c r="R63" s="628" t="s">
        <v>133</v>
      </c>
      <c r="S63" s="631" t="s">
        <v>134</v>
      </c>
      <c r="T63" s="617" t="s">
        <v>135</v>
      </c>
      <c r="U63" s="620" t="s">
        <v>137</v>
      </c>
      <c r="V63" s="477"/>
    </row>
    <row r="64" spans="2:22" ht="38.25" customHeight="1" thickBot="1" x14ac:dyDescent="0.35">
      <c r="B64" s="641" t="s">
        <v>201</v>
      </c>
      <c r="C64" s="559" t="s">
        <v>202</v>
      </c>
      <c r="D64" s="560" t="s">
        <v>203</v>
      </c>
      <c r="E64" s="636" t="s">
        <v>204</v>
      </c>
      <c r="F64" s="637"/>
      <c r="G64" s="637"/>
      <c r="H64" s="638"/>
      <c r="I64" s="477"/>
      <c r="J64" s="477"/>
      <c r="K64" s="477"/>
      <c r="L64" s="477"/>
      <c r="M64" s="477"/>
      <c r="N64" s="477"/>
      <c r="O64" s="639" t="s">
        <v>205</v>
      </c>
      <c r="P64" s="640"/>
      <c r="Q64" s="477"/>
      <c r="R64" s="629"/>
      <c r="S64" s="632"/>
      <c r="T64" s="618"/>
      <c r="U64" s="621"/>
      <c r="V64" s="477"/>
    </row>
    <row r="65" spans="2:22" ht="26.25" customHeight="1" thickBot="1" x14ac:dyDescent="0.35">
      <c r="B65" s="642"/>
      <c r="C65" s="561" t="s">
        <v>177</v>
      </c>
      <c r="D65" s="562" t="s">
        <v>177</v>
      </c>
      <c r="E65" s="563" t="s">
        <v>127</v>
      </c>
      <c r="F65" s="564" t="s">
        <v>128</v>
      </c>
      <c r="G65" s="564" t="s">
        <v>129</v>
      </c>
      <c r="H65" s="565" t="s">
        <v>110</v>
      </c>
      <c r="I65" s="477"/>
      <c r="J65" s="478" t="s">
        <v>178</v>
      </c>
      <c r="L65" s="566" t="s">
        <v>111</v>
      </c>
      <c r="M65" s="566" t="s">
        <v>112</v>
      </c>
      <c r="N65" s="477"/>
      <c r="O65" s="567" t="s">
        <v>175</v>
      </c>
      <c r="P65" s="568" t="s">
        <v>14</v>
      </c>
      <c r="Q65" s="477"/>
      <c r="R65" s="630"/>
      <c r="S65" s="633"/>
      <c r="T65" s="619"/>
      <c r="U65" s="622"/>
      <c r="V65" s="477"/>
    </row>
    <row r="66" spans="2:22" ht="14.5" x14ac:dyDescent="0.3">
      <c r="B66" s="569" t="s">
        <v>206</v>
      </c>
      <c r="C66" s="236"/>
      <c r="D66" s="236"/>
      <c r="E66" s="570"/>
      <c r="F66" s="570"/>
      <c r="G66" s="570"/>
      <c r="H66" s="570"/>
      <c r="I66" s="557"/>
      <c r="J66" s="571"/>
      <c r="K66" s="317"/>
      <c r="L66" s="317"/>
      <c r="M66" s="317"/>
      <c r="N66" s="317"/>
      <c r="O66" s="317"/>
      <c r="P66" s="317"/>
      <c r="Q66" s="477"/>
      <c r="R66" s="477"/>
      <c r="S66" s="477"/>
      <c r="T66" s="477"/>
      <c r="U66" s="477"/>
      <c r="V66" s="477"/>
    </row>
    <row r="67" spans="2:22" ht="33" customHeight="1" x14ac:dyDescent="0.3">
      <c r="B67" s="572" t="s">
        <v>207</v>
      </c>
      <c r="C67" s="573" t="s">
        <v>208</v>
      </c>
      <c r="D67" s="573" t="s">
        <v>174</v>
      </c>
      <c r="E67" s="72" t="s">
        <v>209</v>
      </c>
      <c r="F67" s="72" t="s">
        <v>210</v>
      </c>
      <c r="G67" s="574" t="s">
        <v>211</v>
      </c>
      <c r="H67" s="575">
        <v>0.59289999999999998</v>
      </c>
      <c r="I67" s="557"/>
      <c r="J67" s="338">
        <v>2.8156420584680732E-2</v>
      </c>
      <c r="K67" s="317"/>
      <c r="L67" s="278">
        <v>3.5299091101247092E-2</v>
      </c>
      <c r="M67" s="278">
        <v>4.1428873388290002E-2</v>
      </c>
      <c r="N67" s="317"/>
      <c r="O67" s="576">
        <v>3.5299091101247093</v>
      </c>
      <c r="P67" s="577">
        <v>4.1428873388290004</v>
      </c>
      <c r="Q67" s="477"/>
      <c r="R67" s="578">
        <v>33.191502853519339</v>
      </c>
      <c r="S67" s="579">
        <v>0.10420629887972954</v>
      </c>
      <c r="T67" s="350">
        <v>0.70429084760093008</v>
      </c>
      <c r="U67" s="580">
        <v>34</v>
      </c>
      <c r="V67" s="581" t="s">
        <v>116</v>
      </c>
    </row>
    <row r="68" spans="2:22" x14ac:dyDescent="0.3">
      <c r="B68" s="280"/>
      <c r="C68" s="280"/>
      <c r="D68" s="280"/>
      <c r="E68" s="280"/>
      <c r="F68" s="280"/>
      <c r="G68" s="280"/>
      <c r="H68" s="280"/>
      <c r="I68" s="280"/>
      <c r="J68" s="281"/>
      <c r="K68" s="236"/>
      <c r="L68" s="236"/>
      <c r="M68" s="236"/>
      <c r="N68" s="236"/>
      <c r="O68" s="279"/>
    </row>
    <row r="69" spans="2:22" ht="42" customHeight="1" x14ac:dyDescent="0.3">
      <c r="B69" s="280"/>
      <c r="C69" s="280"/>
      <c r="D69" s="280"/>
      <c r="E69" s="280"/>
      <c r="F69" s="280"/>
      <c r="G69" s="280"/>
      <c r="H69" s="280"/>
      <c r="I69" s="280"/>
      <c r="J69" s="281"/>
      <c r="K69" s="236"/>
      <c r="L69" s="236"/>
      <c r="M69" s="236"/>
      <c r="N69" s="236"/>
      <c r="O69" s="279"/>
    </row>
    <row r="70" spans="2:22" x14ac:dyDescent="0.3">
      <c r="B70" s="280"/>
      <c r="C70" s="280"/>
      <c r="D70" s="280"/>
      <c r="E70" s="280"/>
      <c r="F70" s="280"/>
      <c r="G70" s="280"/>
      <c r="H70" s="280"/>
      <c r="I70" s="280"/>
      <c r="J70" s="281"/>
      <c r="K70" s="236"/>
    </row>
    <row r="71" spans="2:22" x14ac:dyDescent="0.3">
      <c r="B71" s="280"/>
      <c r="C71" s="280"/>
      <c r="D71" s="280"/>
      <c r="E71" s="280"/>
      <c r="F71" s="280"/>
      <c r="G71" s="280"/>
      <c r="H71" s="280"/>
      <c r="I71" s="280"/>
      <c r="J71" s="281"/>
      <c r="K71" s="236"/>
    </row>
    <row r="72" spans="2:22" x14ac:dyDescent="0.3">
      <c r="B72" s="9"/>
      <c r="C72" s="9"/>
      <c r="D72" s="9"/>
      <c r="E72" s="9"/>
      <c r="F72" s="9"/>
      <c r="G72" s="9"/>
      <c r="H72" s="9"/>
      <c r="I72" s="9"/>
      <c r="J72" s="9"/>
    </row>
  </sheetData>
  <mergeCells count="11">
    <mergeCell ref="T63:T65"/>
    <mergeCell ref="U63:U65"/>
    <mergeCell ref="B3:F3"/>
    <mergeCell ref="C41:D41"/>
    <mergeCell ref="R63:R65"/>
    <mergeCell ref="S63:S65"/>
    <mergeCell ref="O63:P63"/>
    <mergeCell ref="E64:H64"/>
    <mergeCell ref="O64:P64"/>
    <mergeCell ref="B64:B65"/>
    <mergeCell ref="B63:H6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E864D-CA92-4A86-9168-8679F26A0DED}">
  <dimension ref="A1:CB184"/>
  <sheetViews>
    <sheetView topLeftCell="A3" zoomScale="55" zoomScaleNormal="55" workbookViewId="0">
      <selection activeCell="A3" sqref="A3"/>
    </sheetView>
  </sheetViews>
  <sheetFormatPr baseColWidth="10" defaultRowHeight="14.5" x14ac:dyDescent="0.35"/>
  <cols>
    <col min="1" max="1" width="18.1796875" customWidth="1"/>
    <col min="3" max="4" width="10.54296875" customWidth="1"/>
    <col min="5" max="5" width="4" customWidth="1"/>
    <col min="6" max="6" width="5.1796875" customWidth="1"/>
    <col min="7" max="40" width="2.6328125" customWidth="1"/>
    <col min="41" max="41" width="3.7265625" customWidth="1"/>
    <col min="42" max="75" width="2.6328125" customWidth="1"/>
    <col min="76" max="76" width="5.453125" customWidth="1"/>
    <col min="77" max="84" width="3.7265625" customWidth="1"/>
  </cols>
  <sheetData>
    <row r="1" spans="1:80" hidden="1" x14ac:dyDescent="0.35">
      <c r="A1" s="23" t="str">
        <f>B7</f>
        <v>meses</v>
      </c>
      <c r="B1" s="23" t="s">
        <v>4</v>
      </c>
      <c r="C1" s="23" t="s">
        <v>5</v>
      </c>
      <c r="D1" s="23" t="s">
        <v>6</v>
      </c>
      <c r="E1" s="23"/>
      <c r="F1" s="23"/>
    </row>
    <row r="2" spans="1:80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163 pacientes, a los 34 meses</v>
      </c>
      <c r="F2" s="23"/>
      <c r="G2" s="25" t="str">
        <f>CONCATENATE(A2," ",E2,D2)</f>
        <v>NO puede representarse llegando los 163 pacientes, a los 34 meses, pues habría que recortar o ampliar los tiempos respectivos de uno o más pacientes "libres de evento" o "con evento"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</row>
    <row r="3" spans="1:80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7"/>
    </row>
    <row r="4" spans="1:80" ht="53.5" customHeight="1" thickBot="1" x14ac:dyDescent="0.4">
      <c r="A4" s="646" t="s">
        <v>216</v>
      </c>
      <c r="B4" s="647"/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7"/>
      <c r="AI4" s="647"/>
      <c r="AJ4" s="647"/>
      <c r="AK4" s="647"/>
      <c r="AL4" s="647"/>
      <c r="AM4" s="647"/>
      <c r="AN4" s="647"/>
      <c r="AO4" s="647"/>
      <c r="AP4" s="647"/>
      <c r="AQ4" s="647"/>
      <c r="AR4" s="647"/>
      <c r="AS4" s="647"/>
      <c r="AT4" s="647"/>
      <c r="AU4" s="647"/>
      <c r="AV4" s="647"/>
      <c r="AW4" s="647"/>
      <c r="AX4" s="647"/>
      <c r="AY4" s="647"/>
      <c r="AZ4" s="647"/>
      <c r="BA4" s="647"/>
      <c r="BB4" s="647"/>
      <c r="BC4" s="647"/>
      <c r="BD4" s="647"/>
      <c r="BE4" s="647"/>
      <c r="BF4" s="647"/>
      <c r="BG4" s="647"/>
      <c r="BH4" s="647"/>
      <c r="BI4" s="647"/>
      <c r="BJ4" s="647"/>
      <c r="BK4" s="647"/>
      <c r="BL4" s="647"/>
      <c r="BM4" s="647"/>
      <c r="BN4" s="647"/>
      <c r="BO4" s="647"/>
      <c r="BP4" s="647"/>
      <c r="BQ4" s="647"/>
      <c r="BR4" s="647"/>
      <c r="BS4" s="647"/>
      <c r="BT4" s="647"/>
      <c r="BU4" s="647"/>
      <c r="BV4" s="647"/>
      <c r="BW4" s="648"/>
      <c r="BY4" s="582"/>
      <c r="BZ4" s="582"/>
    </row>
    <row r="5" spans="1:80" ht="26" x14ac:dyDescent="0.35">
      <c r="A5" s="583" t="s">
        <v>196</v>
      </c>
      <c r="B5" s="28">
        <f>C5+D5+E5</f>
        <v>163</v>
      </c>
      <c r="C5" s="584">
        <v>6</v>
      </c>
      <c r="D5" s="585">
        <v>1</v>
      </c>
      <c r="E5" s="586">
        <v>156</v>
      </c>
      <c r="G5" s="26"/>
      <c r="H5" s="479" t="s">
        <v>198</v>
      </c>
      <c r="AN5" s="2"/>
      <c r="AO5" s="26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  <c r="BC5" s="480"/>
      <c r="BD5" s="480"/>
      <c r="BE5" s="480"/>
      <c r="BF5" s="480"/>
      <c r="BG5" s="480"/>
      <c r="BH5" s="480"/>
      <c r="BI5" s="480"/>
      <c r="BJ5" s="480"/>
      <c r="BK5" s="480"/>
      <c r="BL5" s="480"/>
      <c r="BM5" s="480"/>
      <c r="BN5" s="480"/>
      <c r="BO5" s="480"/>
      <c r="BP5" s="480"/>
      <c r="BQ5" s="480"/>
      <c r="BR5" s="480"/>
      <c r="BS5" s="480"/>
      <c r="BT5" s="480"/>
      <c r="BU5" s="480"/>
      <c r="BV5" s="480"/>
    </row>
    <row r="6" spans="1:80" ht="15.75" customHeight="1" x14ac:dyDescent="0.35">
      <c r="A6" s="26"/>
      <c r="B6" s="587">
        <f>C8/C5</f>
        <v>19.133234693158602</v>
      </c>
      <c r="C6" s="588">
        <f>19*6</f>
        <v>114</v>
      </c>
      <c r="F6" s="26"/>
      <c r="G6" s="26"/>
      <c r="H6" s="480" t="s">
        <v>199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</row>
    <row r="7" spans="1:80" ht="39.75" customHeight="1" x14ac:dyDescent="0.35">
      <c r="A7" s="589" t="s">
        <v>197</v>
      </c>
      <c r="B7" s="34" t="s">
        <v>116</v>
      </c>
      <c r="C7" s="35" t="str">
        <f>CONCATENATE(A1," ",B1," ",B5," ",C1)</f>
        <v>meses de los 163 del grupo Interv</v>
      </c>
      <c r="D7" s="35" t="str">
        <f>CONCATENATE(A1," ",B1," ",B5," ",D1)</f>
        <v>meses de los 163 del grupo Contr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</row>
    <row r="8" spans="1:80" x14ac:dyDescent="0.35">
      <c r="A8" s="36" t="s">
        <v>1</v>
      </c>
      <c r="B8" s="37">
        <v>0.70429084760093008</v>
      </c>
      <c r="C8" s="38">
        <f>B8*B5</f>
        <v>114.79940815895161</v>
      </c>
      <c r="D8" s="649">
        <f>(B8+B9)*B5</f>
        <v>131.78503487634751</v>
      </c>
      <c r="E8" s="590">
        <f>D8-C8</f>
        <v>16.985626717395903</v>
      </c>
      <c r="F8" s="39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26"/>
      <c r="AO8" s="26"/>
    </row>
    <row r="9" spans="1:80" ht="26.5" x14ac:dyDescent="0.35">
      <c r="A9" s="41" t="s">
        <v>3</v>
      </c>
      <c r="B9" s="42">
        <v>0.10420629887972954</v>
      </c>
      <c r="C9" s="650">
        <f>(B10+B9)*B5</f>
        <v>5427.2005918410487</v>
      </c>
      <c r="D9" s="649"/>
      <c r="F9" s="43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26"/>
      <c r="AO9" s="26"/>
    </row>
    <row r="10" spans="1:80" ht="26.5" x14ac:dyDescent="0.35">
      <c r="A10" s="44" t="s">
        <v>2</v>
      </c>
      <c r="B10" s="45">
        <v>33.191502853519339</v>
      </c>
      <c r="C10" s="650"/>
      <c r="D10" s="46">
        <f>B10*B5</f>
        <v>5410.2149651236523</v>
      </c>
      <c r="F10" s="43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26"/>
      <c r="AO10" s="26"/>
    </row>
    <row r="11" spans="1:80" x14ac:dyDescent="0.35">
      <c r="A11" s="3"/>
      <c r="B11" s="48">
        <v>34</v>
      </c>
      <c r="C11" s="49">
        <f>C8+C9</f>
        <v>5542</v>
      </c>
      <c r="D11" s="49">
        <f>D8+D10</f>
        <v>5542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</row>
    <row r="12" spans="1:80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x14ac:dyDescent="0.35">
      <c r="A13" s="26"/>
      <c r="B13" s="26"/>
      <c r="C13" s="22">
        <f>(E5+D5)*B11</f>
        <v>5338</v>
      </c>
      <c r="D13" s="22">
        <f>E5*B11</f>
        <v>5304</v>
      </c>
      <c r="E13" s="26"/>
      <c r="F13" s="51" t="s">
        <v>12</v>
      </c>
      <c r="G13" s="26"/>
      <c r="H13" s="26"/>
      <c r="I13" s="26"/>
      <c r="J13" s="26"/>
      <c r="K13" s="26"/>
      <c r="L13" s="26"/>
      <c r="M13" s="26"/>
      <c r="N13" s="26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</row>
    <row r="14" spans="1:80" ht="36" customHeight="1" x14ac:dyDescent="0.35">
      <c r="A14" s="651" t="s">
        <v>13</v>
      </c>
      <c r="B14" s="651"/>
      <c r="C14" s="52">
        <f>C9-C13</f>
        <v>89.200591841048663</v>
      </c>
      <c r="D14" s="52">
        <f>D10-D13</f>
        <v>106.21496512365229</v>
      </c>
      <c r="E14" t="s">
        <v>215</v>
      </c>
      <c r="F14" s="652" t="str">
        <f>IF((AND(((B9+B10)/B11)&gt;((D5+E5)/B5),(B10/B11)&gt;(E5/B5))),E2,G2)</f>
        <v>puede representarse llegando los 163 pacientes, a los 34 meses</v>
      </c>
      <c r="G14" s="653"/>
      <c r="H14" s="653"/>
      <c r="I14" s="653"/>
      <c r="J14" s="653"/>
      <c r="K14" s="653"/>
      <c r="L14" s="653"/>
      <c r="M14" s="653"/>
      <c r="N14" s="654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</row>
    <row r="15" spans="1:80" ht="18.75" customHeight="1" thickBot="1" x14ac:dyDescent="0.4">
      <c r="A15" s="591"/>
      <c r="B15" s="591"/>
      <c r="C15" s="591"/>
      <c r="D15" s="591"/>
      <c r="E15" s="591"/>
      <c r="F15" s="592"/>
      <c r="G15" s="593"/>
      <c r="H15" s="593"/>
      <c r="I15" s="593"/>
      <c r="J15" s="593"/>
      <c r="K15" s="593"/>
      <c r="L15" s="593"/>
      <c r="M15" s="593"/>
      <c r="N15" s="593"/>
      <c r="O15" s="593"/>
      <c r="P15" s="593"/>
      <c r="Q15" s="593"/>
      <c r="R15" s="593"/>
      <c r="S15" s="593"/>
      <c r="T15" s="593"/>
      <c r="U15" s="593"/>
      <c r="V15" s="593"/>
      <c r="W15" s="593"/>
      <c r="X15" s="593"/>
      <c r="Y15" s="593"/>
      <c r="Z15" s="593"/>
      <c r="AA15" s="593"/>
      <c r="AB15" s="593"/>
      <c r="AC15" s="593"/>
      <c r="AD15" s="593"/>
      <c r="AE15" s="593"/>
      <c r="AF15" s="593"/>
      <c r="AG15" s="593"/>
      <c r="AH15" s="593"/>
      <c r="AI15" s="593"/>
      <c r="AJ15" s="593"/>
      <c r="AK15" s="593"/>
      <c r="AL15" s="593"/>
      <c r="AM15" s="593"/>
      <c r="AN15" s="593"/>
      <c r="AO15" s="592"/>
      <c r="AP15" s="593"/>
      <c r="AQ15" s="593"/>
      <c r="AR15" s="593"/>
      <c r="AS15" s="593"/>
      <c r="AT15" s="593"/>
      <c r="AU15" s="593"/>
      <c r="AV15" s="593"/>
      <c r="AW15" s="593"/>
      <c r="AX15" s="593"/>
      <c r="AY15" s="593"/>
      <c r="AZ15" s="593"/>
      <c r="BA15" s="593"/>
      <c r="BB15" s="593"/>
      <c r="BC15" s="593"/>
      <c r="BD15" s="593"/>
      <c r="BE15" s="593"/>
      <c r="BF15" s="593"/>
      <c r="BG15" s="593"/>
      <c r="BH15" s="593"/>
      <c r="BI15" s="593"/>
      <c r="BJ15" s="593"/>
      <c r="BK15" s="593"/>
      <c r="BL15" s="593"/>
      <c r="BM15" s="593"/>
      <c r="BN15" s="593"/>
      <c r="BO15" s="593"/>
      <c r="BP15" s="593"/>
      <c r="BQ15" s="593"/>
      <c r="BR15" s="593"/>
      <c r="BS15" s="593"/>
      <c r="BT15" s="593"/>
      <c r="BU15" s="593"/>
      <c r="BV15" s="593"/>
      <c r="BW15" s="593"/>
      <c r="BX15" s="592"/>
      <c r="BY15" s="592"/>
      <c r="BZ15" s="50"/>
      <c r="CA15" s="50"/>
      <c r="CB15" s="50"/>
    </row>
    <row r="16" spans="1:80" ht="17.25" customHeight="1" thickBot="1" x14ac:dyDescent="0.4">
      <c r="A16" s="594" t="s">
        <v>207</v>
      </c>
      <c r="B16" s="595"/>
      <c r="C16" s="596"/>
      <c r="D16" s="591"/>
      <c r="E16" s="591"/>
      <c r="G16" s="55" t="s">
        <v>212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92"/>
      <c r="AO16" s="592"/>
      <c r="AP16" s="55" t="s">
        <v>213</v>
      </c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92"/>
      <c r="BX16" s="592"/>
      <c r="BY16" s="592"/>
      <c r="BZ16" s="592"/>
      <c r="CA16" s="592"/>
      <c r="CB16" s="592"/>
    </row>
    <row r="17" spans="1:77" x14ac:dyDescent="0.35">
      <c r="A17" s="597" t="s">
        <v>202</v>
      </c>
      <c r="G17" s="55" t="s">
        <v>116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P17" s="55" t="s">
        <v>116</v>
      </c>
      <c r="AQ17" s="593"/>
      <c r="AR17" s="593"/>
      <c r="AS17" s="593"/>
      <c r="AT17" s="593"/>
      <c r="AU17" s="593"/>
      <c r="AV17" s="593"/>
      <c r="AW17" s="593"/>
      <c r="AX17" s="593"/>
      <c r="AY17" s="593"/>
      <c r="AZ17" s="593"/>
      <c r="BA17" s="593"/>
      <c r="BB17" s="593"/>
      <c r="BC17" s="593"/>
      <c r="BD17" s="593"/>
      <c r="BE17" s="593"/>
      <c r="BF17" s="593"/>
      <c r="BG17" s="593"/>
      <c r="BH17" s="593"/>
      <c r="BI17" s="593"/>
      <c r="BJ17" s="593"/>
      <c r="BK17" s="593"/>
      <c r="BL17" s="593"/>
      <c r="BM17" s="593"/>
      <c r="BN17" s="593"/>
      <c r="BO17" s="593"/>
      <c r="BP17" s="593"/>
      <c r="BQ17" s="593"/>
      <c r="BR17" s="593"/>
      <c r="BS17" s="593"/>
      <c r="BT17" s="593"/>
      <c r="BU17" s="593"/>
      <c r="BV17" s="593"/>
      <c r="BW17" s="593"/>
    </row>
    <row r="18" spans="1:77" x14ac:dyDescent="0.35">
      <c r="A18" s="597" t="s">
        <v>203</v>
      </c>
      <c r="G18" s="598">
        <v>1</v>
      </c>
      <c r="H18" s="598">
        <v>2</v>
      </c>
      <c r="I18" s="598">
        <v>3</v>
      </c>
      <c r="J18" s="598">
        <v>4</v>
      </c>
      <c r="K18" s="598">
        <v>5</v>
      </c>
      <c r="L18" s="598">
        <v>6</v>
      </c>
      <c r="M18" s="598">
        <v>7</v>
      </c>
      <c r="N18" s="598">
        <v>8</v>
      </c>
      <c r="O18" s="598">
        <v>9</v>
      </c>
      <c r="P18" s="598">
        <v>10</v>
      </c>
      <c r="Q18" s="598">
        <v>11</v>
      </c>
      <c r="R18" s="598">
        <v>12</v>
      </c>
      <c r="S18" s="598">
        <v>13</v>
      </c>
      <c r="T18" s="598">
        <v>14</v>
      </c>
      <c r="U18" s="598">
        <v>15</v>
      </c>
      <c r="V18" s="598">
        <v>16</v>
      </c>
      <c r="W18" s="598">
        <v>17</v>
      </c>
      <c r="X18" s="598">
        <v>18</v>
      </c>
      <c r="Y18" s="598">
        <v>19</v>
      </c>
      <c r="Z18" s="598">
        <v>20</v>
      </c>
      <c r="AA18" s="598">
        <v>21</v>
      </c>
      <c r="AB18" s="598">
        <v>22</v>
      </c>
      <c r="AC18" s="598">
        <v>23</v>
      </c>
      <c r="AD18" s="598">
        <v>24</v>
      </c>
      <c r="AE18" s="598">
        <v>25</v>
      </c>
      <c r="AF18" s="598">
        <v>26</v>
      </c>
      <c r="AG18" s="598">
        <v>27</v>
      </c>
      <c r="AH18" s="598">
        <v>28</v>
      </c>
      <c r="AI18" s="598">
        <v>29</v>
      </c>
      <c r="AJ18" s="598">
        <v>30</v>
      </c>
      <c r="AK18" s="598">
        <v>31</v>
      </c>
      <c r="AL18" s="598">
        <v>32</v>
      </c>
      <c r="AM18" s="598">
        <v>33</v>
      </c>
      <c r="AN18" s="598">
        <v>34</v>
      </c>
      <c r="AO18" s="26"/>
      <c r="AP18" s="598">
        <v>1</v>
      </c>
      <c r="AQ18" s="598">
        <v>2</v>
      </c>
      <c r="AR18" s="598">
        <v>3</v>
      </c>
      <c r="AS18" s="598">
        <v>4</v>
      </c>
      <c r="AT18" s="598">
        <v>5</v>
      </c>
      <c r="AU18" s="598">
        <v>6</v>
      </c>
      <c r="AV18" s="598">
        <v>7</v>
      </c>
      <c r="AW18" s="598">
        <v>8</v>
      </c>
      <c r="AX18" s="598">
        <v>9</v>
      </c>
      <c r="AY18" s="598">
        <v>10</v>
      </c>
      <c r="AZ18" s="598">
        <v>11</v>
      </c>
      <c r="BA18" s="598">
        <v>12</v>
      </c>
      <c r="BB18" s="598">
        <v>13</v>
      </c>
      <c r="BC18" s="598">
        <v>14</v>
      </c>
      <c r="BD18" s="598">
        <v>15</v>
      </c>
      <c r="BE18" s="598">
        <v>16</v>
      </c>
      <c r="BF18" s="598">
        <v>17</v>
      </c>
      <c r="BG18" s="598">
        <v>18</v>
      </c>
      <c r="BH18" s="598">
        <v>19</v>
      </c>
      <c r="BI18" s="598">
        <v>20</v>
      </c>
      <c r="BJ18" s="598">
        <v>21</v>
      </c>
      <c r="BK18" s="598">
        <v>22</v>
      </c>
      <c r="BL18" s="598">
        <v>23</v>
      </c>
      <c r="BM18" s="598">
        <v>24</v>
      </c>
      <c r="BN18" s="598">
        <v>25</v>
      </c>
      <c r="BO18" s="598">
        <v>26</v>
      </c>
      <c r="BP18" s="598">
        <v>27</v>
      </c>
      <c r="BQ18" s="598">
        <v>28</v>
      </c>
      <c r="BR18" s="598">
        <v>29</v>
      </c>
      <c r="BS18" s="598">
        <v>30</v>
      </c>
      <c r="BT18" s="598">
        <v>31</v>
      </c>
      <c r="BU18" s="598">
        <v>32</v>
      </c>
      <c r="BV18" s="598">
        <v>33</v>
      </c>
      <c r="BW18" s="598">
        <v>34</v>
      </c>
    </row>
    <row r="19" spans="1:77" ht="14.25" customHeight="1" x14ac:dyDescent="0.35">
      <c r="E19" s="56" t="s">
        <v>15</v>
      </c>
      <c r="F19" s="599">
        <v>163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599">
        <v>163</v>
      </c>
      <c r="BY19" s="600" t="s">
        <v>15</v>
      </c>
    </row>
    <row r="20" spans="1:77" ht="15" thickBot="1" x14ac:dyDescent="0.4">
      <c r="F20" s="599">
        <v>162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471"/>
      <c r="Z20" s="471"/>
      <c r="AA20" s="471"/>
      <c r="AB20" s="471"/>
      <c r="AC20" s="471"/>
      <c r="AD20" s="471"/>
      <c r="AE20" s="471"/>
      <c r="AF20" s="471"/>
      <c r="AG20" s="471"/>
      <c r="AH20" s="471"/>
      <c r="AI20" s="471"/>
      <c r="AJ20" s="471"/>
      <c r="AK20" s="471"/>
      <c r="AL20" s="471"/>
      <c r="AM20" s="471"/>
      <c r="AN20" s="471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471"/>
      <c r="BH20" s="471"/>
      <c r="BI20" s="471"/>
      <c r="BJ20" s="471"/>
      <c r="BK20" s="471"/>
      <c r="BL20" s="471"/>
      <c r="BM20" s="471"/>
      <c r="BN20" s="471"/>
      <c r="BO20" s="471"/>
      <c r="BP20" s="471"/>
      <c r="BQ20" s="471"/>
      <c r="BR20" s="471"/>
      <c r="BS20" s="471"/>
      <c r="BT20" s="471"/>
      <c r="BU20" s="471"/>
      <c r="BV20" s="471"/>
      <c r="BW20" s="471"/>
      <c r="BX20" s="599">
        <v>162</v>
      </c>
    </row>
    <row r="21" spans="1:77" ht="13.5" customHeight="1" x14ac:dyDescent="0.35">
      <c r="A21" s="295" t="s">
        <v>123</v>
      </c>
      <c r="B21" s="296"/>
      <c r="C21" s="296"/>
      <c r="D21" s="297"/>
      <c r="F21" s="599">
        <v>161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599">
        <v>161</v>
      </c>
    </row>
    <row r="22" spans="1:77" x14ac:dyDescent="0.35">
      <c r="A22" s="298" t="s">
        <v>118</v>
      </c>
      <c r="B22" s="601" t="s">
        <v>119</v>
      </c>
      <c r="C22" s="601" t="s">
        <v>106</v>
      </c>
      <c r="D22" s="300" t="s">
        <v>11</v>
      </c>
      <c r="F22" s="599">
        <v>160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471"/>
      <c r="Z22" s="471"/>
      <c r="AA22" s="471"/>
      <c r="AB22" s="471"/>
      <c r="AC22" s="471"/>
      <c r="AD22" s="471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471"/>
      <c r="BI22" s="471"/>
      <c r="BJ22" s="471"/>
      <c r="BK22" s="471"/>
      <c r="BL22" s="471"/>
      <c r="BM22" s="471"/>
      <c r="BN22" s="471"/>
      <c r="BO22" s="471"/>
      <c r="BP22" s="471"/>
      <c r="BQ22" s="471"/>
      <c r="BR22" s="471"/>
      <c r="BS22" s="471"/>
      <c r="BT22" s="471"/>
      <c r="BU22" s="471"/>
      <c r="BV22" s="471"/>
      <c r="BW22" s="471"/>
      <c r="BX22" s="599">
        <v>160</v>
      </c>
    </row>
    <row r="23" spans="1:77" x14ac:dyDescent="0.35">
      <c r="A23" s="301">
        <v>3.5299091101247092E-2</v>
      </c>
      <c r="B23" s="602">
        <v>4.1428873388290002E-2</v>
      </c>
      <c r="C23" s="603">
        <f>B23-A23</f>
        <v>6.1297822870429106E-3</v>
      </c>
      <c r="D23" s="304">
        <f>1/C23</f>
        <v>163.1379310344827</v>
      </c>
      <c r="F23" s="599">
        <v>159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471"/>
      <c r="Z23" s="471"/>
      <c r="AA23" s="471"/>
      <c r="AB23" s="471"/>
      <c r="AC23" s="471"/>
      <c r="AD23" s="471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471"/>
      <c r="BI23" s="471"/>
      <c r="BJ23" s="471"/>
      <c r="BK23" s="471"/>
      <c r="BL23" s="471"/>
      <c r="BM23" s="471"/>
      <c r="BN23" s="471"/>
      <c r="BO23" s="471"/>
      <c r="BP23" s="471"/>
      <c r="BQ23" s="471"/>
      <c r="BR23" s="471"/>
      <c r="BS23" s="471"/>
      <c r="BT23" s="471"/>
      <c r="BU23" s="471"/>
      <c r="BV23" s="471"/>
      <c r="BW23" s="471"/>
      <c r="BX23" s="599">
        <v>159</v>
      </c>
    </row>
    <row r="24" spans="1:77" ht="15" thickBot="1" x14ac:dyDescent="0.4">
      <c r="A24" s="604" t="s">
        <v>214</v>
      </c>
      <c r="B24" s="308">
        <f>A23*D23</f>
        <v>5.7586206896551699</v>
      </c>
      <c r="C24" s="306">
        <f>C23*D23</f>
        <v>1</v>
      </c>
      <c r="D24" s="307">
        <f>(1-B23)*D23</f>
        <v>156.37931034482753</v>
      </c>
      <c r="F24" s="599">
        <v>158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471"/>
      <c r="Z24" s="471"/>
      <c r="AA24" s="471"/>
      <c r="AB24" s="471"/>
      <c r="AC24" s="471"/>
      <c r="AD24" s="471"/>
      <c r="AE24" s="471"/>
      <c r="AF24" s="471"/>
      <c r="AG24" s="471"/>
      <c r="AH24" s="471"/>
      <c r="AI24" s="471"/>
      <c r="AJ24" s="471"/>
      <c r="AK24" s="471"/>
      <c r="AL24" s="471"/>
      <c r="AM24" s="471"/>
      <c r="AN24" s="471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471"/>
      <c r="BI24" s="471"/>
      <c r="BJ24" s="471"/>
      <c r="BK24" s="471"/>
      <c r="BL24" s="471"/>
      <c r="BM24" s="471"/>
      <c r="BN24" s="471"/>
      <c r="BO24" s="471"/>
      <c r="BP24" s="471"/>
      <c r="BQ24" s="471"/>
      <c r="BR24" s="471"/>
      <c r="BS24" s="471"/>
      <c r="BT24" s="471"/>
      <c r="BU24" s="471"/>
      <c r="BV24" s="471"/>
      <c r="BW24" s="471"/>
      <c r="BX24" s="599">
        <v>158</v>
      </c>
    </row>
    <row r="25" spans="1:77" ht="15.5" x14ac:dyDescent="0.35">
      <c r="F25" s="475">
        <v>157</v>
      </c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471"/>
      <c r="BI25" s="471"/>
      <c r="BJ25" s="471"/>
      <c r="BK25" s="471"/>
      <c r="BL25" s="471"/>
      <c r="BM25" s="471"/>
      <c r="BN25" s="471"/>
      <c r="BO25" s="471"/>
      <c r="BP25" s="471"/>
      <c r="BQ25" s="471"/>
      <c r="BR25" s="471"/>
      <c r="BS25" s="471"/>
      <c r="BT25" s="471"/>
      <c r="BU25" s="471"/>
      <c r="BV25" s="471"/>
      <c r="BW25" s="471"/>
      <c r="BX25" s="476">
        <v>157</v>
      </c>
    </row>
    <row r="26" spans="1:77" x14ac:dyDescent="0.35">
      <c r="F26" s="60">
        <v>156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60">
        <v>156</v>
      </c>
    </row>
    <row r="27" spans="1:77" x14ac:dyDescent="0.35">
      <c r="F27" s="60">
        <v>155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60">
        <v>155</v>
      </c>
    </row>
    <row r="28" spans="1:77" x14ac:dyDescent="0.35">
      <c r="F28" s="60">
        <v>154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60">
        <v>154</v>
      </c>
    </row>
    <row r="29" spans="1:77" x14ac:dyDescent="0.35">
      <c r="F29" s="60">
        <v>153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60">
        <v>153</v>
      </c>
    </row>
    <row r="30" spans="1:77" x14ac:dyDescent="0.35">
      <c r="F30" s="60">
        <v>152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60">
        <v>152</v>
      </c>
    </row>
    <row r="31" spans="1:77" x14ac:dyDescent="0.35">
      <c r="F31" s="60">
        <v>151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60">
        <v>151</v>
      </c>
    </row>
    <row r="32" spans="1:77" x14ac:dyDescent="0.35">
      <c r="E32" s="470"/>
      <c r="F32" s="605">
        <v>150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470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605">
        <v>150</v>
      </c>
      <c r="BY32" s="470"/>
    </row>
    <row r="33" spans="6:76" x14ac:dyDescent="0.35">
      <c r="F33" s="60">
        <v>149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60">
        <v>149</v>
      </c>
    </row>
    <row r="34" spans="6:76" x14ac:dyDescent="0.35">
      <c r="F34" s="60">
        <v>148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60">
        <v>148</v>
      </c>
    </row>
    <row r="35" spans="6:76" x14ac:dyDescent="0.35">
      <c r="F35" s="60">
        <v>147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60">
        <v>147</v>
      </c>
    </row>
    <row r="36" spans="6:76" x14ac:dyDescent="0.35">
      <c r="F36" s="60">
        <v>146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60">
        <v>146</v>
      </c>
    </row>
    <row r="37" spans="6:76" x14ac:dyDescent="0.35">
      <c r="F37" s="60">
        <v>145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60">
        <v>145</v>
      </c>
    </row>
    <row r="38" spans="6:76" x14ac:dyDescent="0.35">
      <c r="F38" s="60">
        <v>144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60">
        <v>144</v>
      </c>
    </row>
    <row r="39" spans="6:76" x14ac:dyDescent="0.35">
      <c r="F39" s="60">
        <v>143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60">
        <v>143</v>
      </c>
    </row>
    <row r="40" spans="6:76" x14ac:dyDescent="0.35">
      <c r="F40" s="60">
        <v>142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60">
        <v>142</v>
      </c>
    </row>
    <row r="41" spans="6:76" x14ac:dyDescent="0.35">
      <c r="F41" s="60">
        <v>141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60">
        <v>141</v>
      </c>
    </row>
    <row r="42" spans="6:76" x14ac:dyDescent="0.35">
      <c r="F42" s="60">
        <v>140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60">
        <v>140</v>
      </c>
    </row>
    <row r="43" spans="6:76" x14ac:dyDescent="0.35">
      <c r="F43" s="60">
        <v>139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60">
        <v>139</v>
      </c>
    </row>
    <row r="44" spans="6:76" x14ac:dyDescent="0.35">
      <c r="F44" s="60">
        <v>138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60">
        <v>138</v>
      </c>
    </row>
    <row r="45" spans="6:76" x14ac:dyDescent="0.35">
      <c r="F45" s="60">
        <v>137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60">
        <v>137</v>
      </c>
    </row>
    <row r="46" spans="6:76" x14ac:dyDescent="0.35">
      <c r="F46" s="60">
        <v>136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60">
        <v>136</v>
      </c>
    </row>
    <row r="47" spans="6:76" x14ac:dyDescent="0.35">
      <c r="F47" s="60">
        <v>135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60">
        <v>135</v>
      </c>
    </row>
    <row r="48" spans="6:76" x14ac:dyDescent="0.35">
      <c r="F48" s="60">
        <v>134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60">
        <v>134</v>
      </c>
    </row>
    <row r="49" spans="5:77" x14ac:dyDescent="0.35">
      <c r="F49" s="60">
        <v>133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60">
        <v>133</v>
      </c>
    </row>
    <row r="50" spans="5:77" x14ac:dyDescent="0.35">
      <c r="F50" s="60">
        <v>132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60">
        <v>132</v>
      </c>
    </row>
    <row r="51" spans="5:77" x14ac:dyDescent="0.35">
      <c r="F51" s="60">
        <v>131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60">
        <v>131</v>
      </c>
    </row>
    <row r="52" spans="5:77" x14ac:dyDescent="0.35">
      <c r="F52" s="60">
        <v>130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60">
        <v>130</v>
      </c>
    </row>
    <row r="53" spans="5:77" x14ac:dyDescent="0.35">
      <c r="F53" s="60">
        <v>129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60">
        <v>129</v>
      </c>
    </row>
    <row r="54" spans="5:77" x14ac:dyDescent="0.35">
      <c r="F54" s="60">
        <v>128</v>
      </c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60">
        <v>128</v>
      </c>
    </row>
    <row r="55" spans="5:77" x14ac:dyDescent="0.35">
      <c r="F55" s="60">
        <v>127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60">
        <v>127</v>
      </c>
    </row>
    <row r="56" spans="5:77" x14ac:dyDescent="0.35">
      <c r="F56" s="60">
        <v>126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60">
        <v>126</v>
      </c>
    </row>
    <row r="57" spans="5:77" x14ac:dyDescent="0.35">
      <c r="E57" s="470"/>
      <c r="F57" s="605">
        <v>125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470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605">
        <v>125</v>
      </c>
      <c r="BY57" s="470"/>
    </row>
    <row r="58" spans="5:77" x14ac:dyDescent="0.35">
      <c r="F58" s="60">
        <v>124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60">
        <v>124</v>
      </c>
    </row>
    <row r="59" spans="5:77" x14ac:dyDescent="0.35">
      <c r="F59" s="60">
        <v>123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60">
        <v>123</v>
      </c>
    </row>
    <row r="60" spans="5:77" x14ac:dyDescent="0.35">
      <c r="F60" s="60">
        <v>122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60">
        <v>122</v>
      </c>
    </row>
    <row r="61" spans="5:77" x14ac:dyDescent="0.35">
      <c r="F61" s="60">
        <v>121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60">
        <v>121</v>
      </c>
    </row>
    <row r="62" spans="5:77" x14ac:dyDescent="0.35">
      <c r="F62" s="60">
        <v>120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60">
        <v>120</v>
      </c>
    </row>
    <row r="63" spans="5:77" x14ac:dyDescent="0.35">
      <c r="F63" s="60">
        <v>119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60">
        <v>119</v>
      </c>
    </row>
    <row r="64" spans="5:77" x14ac:dyDescent="0.35">
      <c r="F64" s="60">
        <v>118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60">
        <v>118</v>
      </c>
    </row>
    <row r="65" spans="6:76" x14ac:dyDescent="0.35">
      <c r="F65" s="60">
        <v>117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60">
        <v>117</v>
      </c>
    </row>
    <row r="66" spans="6:76" x14ac:dyDescent="0.35">
      <c r="F66" s="60">
        <v>116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60">
        <v>116</v>
      </c>
    </row>
    <row r="67" spans="6:76" x14ac:dyDescent="0.35">
      <c r="F67" s="60">
        <v>115</v>
      </c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60">
        <v>115</v>
      </c>
    </row>
    <row r="68" spans="6:76" x14ac:dyDescent="0.35">
      <c r="F68" s="60">
        <v>114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60">
        <v>114</v>
      </c>
    </row>
    <row r="69" spans="6:76" x14ac:dyDescent="0.35">
      <c r="F69" s="60">
        <v>113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60">
        <v>113</v>
      </c>
    </row>
    <row r="70" spans="6:76" x14ac:dyDescent="0.35">
      <c r="F70" s="60">
        <v>112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60">
        <v>112</v>
      </c>
    </row>
    <row r="71" spans="6:76" x14ac:dyDescent="0.35">
      <c r="F71" s="60">
        <v>111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60">
        <v>111</v>
      </c>
    </row>
    <row r="72" spans="6:76" x14ac:dyDescent="0.35">
      <c r="F72" s="60">
        <v>110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60">
        <v>110</v>
      </c>
    </row>
    <row r="73" spans="6:76" x14ac:dyDescent="0.35">
      <c r="F73" s="60">
        <v>109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60">
        <v>109</v>
      </c>
    </row>
    <row r="74" spans="6:76" x14ac:dyDescent="0.35">
      <c r="F74" s="60">
        <v>108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60">
        <v>108</v>
      </c>
    </row>
    <row r="75" spans="6:76" x14ac:dyDescent="0.35">
      <c r="F75" s="60">
        <v>107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60">
        <v>107</v>
      </c>
    </row>
    <row r="76" spans="6:76" x14ac:dyDescent="0.35">
      <c r="F76" s="60">
        <v>106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60">
        <v>106</v>
      </c>
    </row>
    <row r="77" spans="6:76" x14ac:dyDescent="0.35">
      <c r="F77" s="60">
        <v>105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60">
        <v>105</v>
      </c>
    </row>
    <row r="78" spans="6:76" x14ac:dyDescent="0.35">
      <c r="F78" s="60">
        <v>104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60">
        <v>104</v>
      </c>
    </row>
    <row r="79" spans="6:76" x14ac:dyDescent="0.35">
      <c r="F79" s="60">
        <v>103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60">
        <v>103</v>
      </c>
    </row>
    <row r="80" spans="6:76" x14ac:dyDescent="0.35">
      <c r="F80" s="60">
        <v>102</v>
      </c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60">
        <v>102</v>
      </c>
    </row>
    <row r="81" spans="5:77" x14ac:dyDescent="0.35">
      <c r="F81" s="60">
        <v>101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60">
        <v>101</v>
      </c>
    </row>
    <row r="82" spans="5:77" x14ac:dyDescent="0.35">
      <c r="E82" s="470"/>
      <c r="F82" s="605">
        <v>100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470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605">
        <v>100</v>
      </c>
      <c r="BY82" s="470"/>
    </row>
    <row r="83" spans="5:77" x14ac:dyDescent="0.35">
      <c r="F83" s="60">
        <v>99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60">
        <v>99</v>
      </c>
    </row>
    <row r="84" spans="5:77" x14ac:dyDescent="0.35">
      <c r="F84" s="60">
        <v>98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60">
        <v>98</v>
      </c>
    </row>
    <row r="85" spans="5:77" x14ac:dyDescent="0.35">
      <c r="F85" s="60">
        <v>97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60">
        <v>97</v>
      </c>
    </row>
    <row r="86" spans="5:77" x14ac:dyDescent="0.35">
      <c r="F86" s="60">
        <v>96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60">
        <v>96</v>
      </c>
    </row>
    <row r="87" spans="5:77" x14ac:dyDescent="0.35">
      <c r="F87" s="60">
        <v>95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60">
        <v>95</v>
      </c>
    </row>
    <row r="88" spans="5:77" x14ac:dyDescent="0.35">
      <c r="F88" s="60">
        <v>94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60">
        <v>94</v>
      </c>
    </row>
    <row r="89" spans="5:77" x14ac:dyDescent="0.35">
      <c r="F89" s="60">
        <v>93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60">
        <v>93</v>
      </c>
    </row>
    <row r="90" spans="5:77" x14ac:dyDescent="0.35">
      <c r="F90" s="60">
        <v>92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60">
        <v>92</v>
      </c>
    </row>
    <row r="91" spans="5:77" x14ac:dyDescent="0.35">
      <c r="F91" s="60">
        <v>91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60">
        <v>91</v>
      </c>
    </row>
    <row r="92" spans="5:77" x14ac:dyDescent="0.35">
      <c r="F92" s="60">
        <v>90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60">
        <v>90</v>
      </c>
    </row>
    <row r="93" spans="5:77" x14ac:dyDescent="0.35">
      <c r="F93" s="60">
        <v>89</v>
      </c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60">
        <v>89</v>
      </c>
    </row>
    <row r="94" spans="5:77" x14ac:dyDescent="0.35">
      <c r="F94" s="60">
        <v>88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60">
        <v>88</v>
      </c>
    </row>
    <row r="95" spans="5:77" x14ac:dyDescent="0.35">
      <c r="F95" s="60">
        <v>87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60">
        <v>87</v>
      </c>
    </row>
    <row r="96" spans="5:77" x14ac:dyDescent="0.35">
      <c r="F96" s="60">
        <v>86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60">
        <v>86</v>
      </c>
    </row>
    <row r="97" spans="5:77" x14ac:dyDescent="0.35">
      <c r="F97" s="60">
        <v>85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60">
        <v>85</v>
      </c>
    </row>
    <row r="98" spans="5:77" x14ac:dyDescent="0.35">
      <c r="F98" s="60">
        <v>84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60">
        <v>84</v>
      </c>
    </row>
    <row r="99" spans="5:77" x14ac:dyDescent="0.35">
      <c r="F99" s="60">
        <v>83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60">
        <v>83</v>
      </c>
    </row>
    <row r="100" spans="5:77" x14ac:dyDescent="0.35">
      <c r="F100" s="60">
        <v>82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60">
        <v>82</v>
      </c>
    </row>
    <row r="101" spans="5:77" x14ac:dyDescent="0.35">
      <c r="F101" s="60">
        <v>81</v>
      </c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60">
        <v>81</v>
      </c>
    </row>
    <row r="102" spans="5:77" x14ac:dyDescent="0.35">
      <c r="F102" s="60">
        <v>80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59"/>
      <c r="BS102" s="59"/>
      <c r="BT102" s="59"/>
      <c r="BU102" s="59"/>
      <c r="BV102" s="59"/>
      <c r="BW102" s="59"/>
      <c r="BX102" s="60">
        <v>80</v>
      </c>
    </row>
    <row r="103" spans="5:77" x14ac:dyDescent="0.35">
      <c r="F103" s="60">
        <v>79</v>
      </c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60">
        <v>79</v>
      </c>
    </row>
    <row r="104" spans="5:77" x14ac:dyDescent="0.35">
      <c r="F104" s="60">
        <v>78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59"/>
      <c r="BS104" s="59"/>
      <c r="BT104" s="59"/>
      <c r="BU104" s="59"/>
      <c r="BV104" s="59"/>
      <c r="BW104" s="59"/>
      <c r="BX104" s="60">
        <v>78</v>
      </c>
    </row>
    <row r="105" spans="5:77" x14ac:dyDescent="0.35">
      <c r="F105" s="60">
        <v>77</v>
      </c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59"/>
      <c r="BS105" s="59"/>
      <c r="BT105" s="59"/>
      <c r="BU105" s="59"/>
      <c r="BV105" s="59"/>
      <c r="BW105" s="59"/>
      <c r="BX105" s="60">
        <v>77</v>
      </c>
    </row>
    <row r="106" spans="5:77" x14ac:dyDescent="0.35">
      <c r="F106" s="60">
        <v>76</v>
      </c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59"/>
      <c r="BU106" s="59"/>
      <c r="BV106" s="59"/>
      <c r="BW106" s="59"/>
      <c r="BX106" s="60">
        <v>76</v>
      </c>
    </row>
    <row r="107" spans="5:77" x14ac:dyDescent="0.35">
      <c r="E107" s="470"/>
      <c r="F107" s="605">
        <v>75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470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605">
        <v>75</v>
      </c>
      <c r="BY107" s="470"/>
    </row>
    <row r="108" spans="5:77" x14ac:dyDescent="0.35">
      <c r="F108" s="60">
        <v>74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59"/>
      <c r="BS108" s="59"/>
      <c r="BT108" s="59"/>
      <c r="BU108" s="59"/>
      <c r="BV108" s="59"/>
      <c r="BW108" s="59"/>
      <c r="BX108" s="60">
        <v>74</v>
      </c>
    </row>
    <row r="109" spans="5:77" x14ac:dyDescent="0.35">
      <c r="F109" s="60">
        <v>73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P109" s="59"/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59"/>
      <c r="BS109" s="59"/>
      <c r="BT109" s="59"/>
      <c r="BU109" s="59"/>
      <c r="BV109" s="59"/>
      <c r="BW109" s="59"/>
      <c r="BX109" s="60">
        <v>73</v>
      </c>
    </row>
    <row r="110" spans="5:77" x14ac:dyDescent="0.35">
      <c r="F110" s="60">
        <v>72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60">
        <v>72</v>
      </c>
    </row>
    <row r="111" spans="5:77" x14ac:dyDescent="0.35">
      <c r="F111" s="60">
        <v>71</v>
      </c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P111" s="59"/>
      <c r="AQ111" s="59"/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59"/>
      <c r="BS111" s="59"/>
      <c r="BT111" s="59"/>
      <c r="BU111" s="59"/>
      <c r="BV111" s="59"/>
      <c r="BW111" s="59"/>
      <c r="BX111" s="60">
        <v>71</v>
      </c>
    </row>
    <row r="112" spans="5:77" x14ac:dyDescent="0.35">
      <c r="F112" s="60">
        <v>70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59"/>
      <c r="BS112" s="59"/>
      <c r="BT112" s="59"/>
      <c r="BU112" s="59"/>
      <c r="BV112" s="59"/>
      <c r="BW112" s="59"/>
      <c r="BX112" s="60">
        <v>70</v>
      </c>
    </row>
    <row r="113" spans="6:76" x14ac:dyDescent="0.35">
      <c r="F113" s="60">
        <v>69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59"/>
      <c r="BS113" s="59"/>
      <c r="BT113" s="59"/>
      <c r="BU113" s="59"/>
      <c r="BV113" s="59"/>
      <c r="BW113" s="59"/>
      <c r="BX113" s="60">
        <v>69</v>
      </c>
    </row>
    <row r="114" spans="6:76" x14ac:dyDescent="0.35">
      <c r="F114" s="60">
        <v>68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60">
        <v>68</v>
      </c>
    </row>
    <row r="115" spans="6:76" x14ac:dyDescent="0.35">
      <c r="F115" s="60">
        <v>67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P115" s="59"/>
      <c r="AQ115" s="59"/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59"/>
      <c r="BS115" s="59"/>
      <c r="BT115" s="59"/>
      <c r="BU115" s="59"/>
      <c r="BV115" s="59"/>
      <c r="BW115" s="59"/>
      <c r="BX115" s="60">
        <v>67</v>
      </c>
    </row>
    <row r="116" spans="6:76" x14ac:dyDescent="0.35">
      <c r="F116" s="60">
        <v>66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59"/>
      <c r="BS116" s="59"/>
      <c r="BT116" s="59"/>
      <c r="BU116" s="59"/>
      <c r="BV116" s="59"/>
      <c r="BW116" s="59"/>
      <c r="BX116" s="60">
        <v>66</v>
      </c>
    </row>
    <row r="117" spans="6:76" x14ac:dyDescent="0.35">
      <c r="F117" s="60">
        <v>65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60">
        <v>65</v>
      </c>
    </row>
    <row r="118" spans="6:76" x14ac:dyDescent="0.35">
      <c r="F118" s="60">
        <v>64</v>
      </c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P118" s="59"/>
      <c r="AQ118" s="59"/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59"/>
      <c r="BS118" s="59"/>
      <c r="BT118" s="59"/>
      <c r="BU118" s="59"/>
      <c r="BV118" s="59"/>
      <c r="BW118" s="59"/>
      <c r="BX118" s="60">
        <v>64</v>
      </c>
    </row>
    <row r="119" spans="6:76" x14ac:dyDescent="0.35">
      <c r="F119" s="60">
        <v>63</v>
      </c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59"/>
      <c r="BS119" s="59"/>
      <c r="BT119" s="59"/>
      <c r="BU119" s="59"/>
      <c r="BV119" s="59"/>
      <c r="BW119" s="59"/>
      <c r="BX119" s="60">
        <v>63</v>
      </c>
    </row>
    <row r="120" spans="6:76" x14ac:dyDescent="0.35">
      <c r="F120" s="60">
        <v>62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60">
        <v>62</v>
      </c>
    </row>
    <row r="121" spans="6:76" x14ac:dyDescent="0.35">
      <c r="F121" s="60">
        <v>61</v>
      </c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60">
        <v>61</v>
      </c>
    </row>
    <row r="122" spans="6:76" x14ac:dyDescent="0.35">
      <c r="F122" s="60">
        <v>60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60">
        <v>60</v>
      </c>
    </row>
    <row r="123" spans="6:76" x14ac:dyDescent="0.35">
      <c r="F123" s="60">
        <v>59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60">
        <v>59</v>
      </c>
    </row>
    <row r="124" spans="6:76" x14ac:dyDescent="0.35">
      <c r="F124" s="60">
        <v>58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60">
        <v>58</v>
      </c>
    </row>
    <row r="125" spans="6:76" x14ac:dyDescent="0.35">
      <c r="F125" s="60">
        <v>57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60">
        <v>57</v>
      </c>
    </row>
    <row r="126" spans="6:76" x14ac:dyDescent="0.35">
      <c r="F126" s="60">
        <v>56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60">
        <v>56</v>
      </c>
    </row>
    <row r="127" spans="6:76" x14ac:dyDescent="0.35">
      <c r="F127" s="60">
        <v>55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60">
        <v>55</v>
      </c>
    </row>
    <row r="128" spans="6:76" x14ac:dyDescent="0.35">
      <c r="F128" s="60">
        <v>54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60">
        <v>54</v>
      </c>
    </row>
    <row r="129" spans="5:77" x14ac:dyDescent="0.35">
      <c r="F129" s="60">
        <v>53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60">
        <v>53</v>
      </c>
    </row>
    <row r="130" spans="5:77" x14ac:dyDescent="0.35">
      <c r="F130" s="60">
        <v>52</v>
      </c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60">
        <v>52</v>
      </c>
    </row>
    <row r="131" spans="5:77" x14ac:dyDescent="0.35">
      <c r="F131" s="60">
        <v>51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60">
        <v>51</v>
      </c>
    </row>
    <row r="132" spans="5:77" x14ac:dyDescent="0.35">
      <c r="E132" s="470"/>
      <c r="F132" s="605">
        <v>50</v>
      </c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470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605">
        <v>50</v>
      </c>
      <c r="BY132" s="470"/>
    </row>
    <row r="133" spans="5:77" x14ac:dyDescent="0.35">
      <c r="F133" s="60">
        <v>49</v>
      </c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60">
        <v>49</v>
      </c>
    </row>
    <row r="134" spans="5:77" x14ac:dyDescent="0.35">
      <c r="F134" s="60">
        <v>48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60">
        <v>48</v>
      </c>
    </row>
    <row r="135" spans="5:77" x14ac:dyDescent="0.35">
      <c r="F135" s="60">
        <v>47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60">
        <v>47</v>
      </c>
    </row>
    <row r="136" spans="5:77" x14ac:dyDescent="0.35">
      <c r="F136" s="60">
        <v>46</v>
      </c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60">
        <v>46</v>
      </c>
    </row>
    <row r="137" spans="5:77" x14ac:dyDescent="0.35">
      <c r="F137" s="60">
        <v>45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60">
        <v>45</v>
      </c>
    </row>
    <row r="138" spans="5:77" x14ac:dyDescent="0.35">
      <c r="F138" s="60">
        <v>44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60">
        <v>44</v>
      </c>
    </row>
    <row r="139" spans="5:77" x14ac:dyDescent="0.35">
      <c r="F139" s="60">
        <v>43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60">
        <v>43</v>
      </c>
    </row>
    <row r="140" spans="5:77" x14ac:dyDescent="0.35">
      <c r="F140" s="60">
        <v>42</v>
      </c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60">
        <v>42</v>
      </c>
    </row>
    <row r="141" spans="5:77" x14ac:dyDescent="0.35">
      <c r="F141" s="60">
        <v>41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60">
        <v>41</v>
      </c>
    </row>
    <row r="142" spans="5:77" x14ac:dyDescent="0.35">
      <c r="F142" s="60">
        <v>40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60">
        <v>40</v>
      </c>
    </row>
    <row r="143" spans="5:77" x14ac:dyDescent="0.35">
      <c r="F143" s="60">
        <v>39</v>
      </c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60">
        <v>39</v>
      </c>
    </row>
    <row r="144" spans="5:77" x14ac:dyDescent="0.35">
      <c r="F144" s="60">
        <v>38</v>
      </c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60">
        <v>38</v>
      </c>
    </row>
    <row r="145" spans="5:77" x14ac:dyDescent="0.35">
      <c r="F145" s="60">
        <v>37</v>
      </c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60">
        <v>37</v>
      </c>
    </row>
    <row r="146" spans="5:77" x14ac:dyDescent="0.35">
      <c r="F146" s="60">
        <v>36</v>
      </c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60">
        <v>36</v>
      </c>
    </row>
    <row r="147" spans="5:77" x14ac:dyDescent="0.35">
      <c r="F147" s="60">
        <v>35</v>
      </c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60">
        <v>35</v>
      </c>
    </row>
    <row r="148" spans="5:77" x14ac:dyDescent="0.35">
      <c r="F148" s="60">
        <v>34</v>
      </c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60">
        <v>34</v>
      </c>
    </row>
    <row r="149" spans="5:77" x14ac:dyDescent="0.35">
      <c r="F149" s="60">
        <v>33</v>
      </c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60">
        <v>33</v>
      </c>
    </row>
    <row r="150" spans="5:77" x14ac:dyDescent="0.35">
      <c r="F150" s="60">
        <v>32</v>
      </c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60">
        <v>32</v>
      </c>
    </row>
    <row r="151" spans="5:77" x14ac:dyDescent="0.35">
      <c r="F151" s="60">
        <v>31</v>
      </c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60">
        <v>31</v>
      </c>
    </row>
    <row r="152" spans="5:77" x14ac:dyDescent="0.35">
      <c r="F152" s="60">
        <v>30</v>
      </c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60">
        <v>30</v>
      </c>
    </row>
    <row r="153" spans="5:77" x14ac:dyDescent="0.35">
      <c r="F153" s="60">
        <v>29</v>
      </c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60">
        <v>29</v>
      </c>
    </row>
    <row r="154" spans="5:77" x14ac:dyDescent="0.35">
      <c r="F154" s="60">
        <v>28</v>
      </c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60">
        <v>28</v>
      </c>
    </row>
    <row r="155" spans="5:77" x14ac:dyDescent="0.35">
      <c r="F155" s="60">
        <v>27</v>
      </c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60">
        <v>27</v>
      </c>
    </row>
    <row r="156" spans="5:77" x14ac:dyDescent="0.35">
      <c r="F156" s="60">
        <v>26</v>
      </c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60">
        <v>26</v>
      </c>
    </row>
    <row r="157" spans="5:77" x14ac:dyDescent="0.35">
      <c r="E157" s="470"/>
      <c r="F157" s="605">
        <v>25</v>
      </c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470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605">
        <v>25</v>
      </c>
      <c r="BY157" s="470"/>
    </row>
    <row r="158" spans="5:77" x14ac:dyDescent="0.35">
      <c r="F158" s="60">
        <v>24</v>
      </c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60">
        <v>24</v>
      </c>
    </row>
    <row r="159" spans="5:77" x14ac:dyDescent="0.35">
      <c r="F159" s="60">
        <v>23</v>
      </c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60">
        <v>23</v>
      </c>
    </row>
    <row r="160" spans="5:77" x14ac:dyDescent="0.35">
      <c r="F160" s="60">
        <v>22</v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60">
        <v>22</v>
      </c>
    </row>
    <row r="161" spans="6:76" x14ac:dyDescent="0.35">
      <c r="F161" s="60">
        <v>21</v>
      </c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60">
        <v>21</v>
      </c>
    </row>
    <row r="162" spans="6:76" x14ac:dyDescent="0.35">
      <c r="F162" s="60">
        <v>20</v>
      </c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60">
        <v>20</v>
      </c>
    </row>
    <row r="163" spans="6:76" x14ac:dyDescent="0.35">
      <c r="F163" s="60">
        <v>19</v>
      </c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59"/>
      <c r="BS163" s="59"/>
      <c r="BT163" s="59"/>
      <c r="BU163" s="59"/>
      <c r="BV163" s="59"/>
      <c r="BW163" s="59"/>
      <c r="BX163" s="60">
        <v>19</v>
      </c>
    </row>
    <row r="164" spans="6:76" x14ac:dyDescent="0.35">
      <c r="F164" s="60">
        <v>18</v>
      </c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60">
        <v>18</v>
      </c>
    </row>
    <row r="165" spans="6:76" x14ac:dyDescent="0.35">
      <c r="F165" s="60">
        <v>17</v>
      </c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59"/>
      <c r="BS165" s="59"/>
      <c r="BT165" s="59"/>
      <c r="BU165" s="59"/>
      <c r="BV165" s="59"/>
      <c r="BW165" s="59"/>
      <c r="BX165" s="60">
        <v>17</v>
      </c>
    </row>
    <row r="166" spans="6:76" x14ac:dyDescent="0.35">
      <c r="F166" s="60">
        <v>16</v>
      </c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59"/>
      <c r="BS166" s="59"/>
      <c r="BT166" s="59"/>
      <c r="BU166" s="59"/>
      <c r="BV166" s="59"/>
      <c r="BW166" s="59"/>
      <c r="BX166" s="60">
        <v>16</v>
      </c>
    </row>
    <row r="167" spans="6:76" x14ac:dyDescent="0.35">
      <c r="F167" s="60">
        <v>15</v>
      </c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59"/>
      <c r="BS167" s="59"/>
      <c r="BT167" s="59"/>
      <c r="BU167" s="59"/>
      <c r="BV167" s="59"/>
      <c r="BW167" s="59"/>
      <c r="BX167" s="60">
        <v>15</v>
      </c>
    </row>
    <row r="168" spans="6:76" x14ac:dyDescent="0.35">
      <c r="F168" s="60">
        <v>14</v>
      </c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59"/>
      <c r="BS168" s="59"/>
      <c r="BT168" s="59"/>
      <c r="BU168" s="59"/>
      <c r="BV168" s="59"/>
      <c r="BW168" s="59"/>
      <c r="BX168" s="60">
        <v>14</v>
      </c>
    </row>
    <row r="169" spans="6:76" x14ac:dyDescent="0.35">
      <c r="F169" s="60">
        <v>13</v>
      </c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P169" s="59"/>
      <c r="AQ169" s="59"/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59"/>
      <c r="BS169" s="59"/>
      <c r="BT169" s="59"/>
      <c r="BU169" s="59"/>
      <c r="BV169" s="59"/>
      <c r="BW169" s="59"/>
      <c r="BX169" s="60">
        <v>13</v>
      </c>
    </row>
    <row r="170" spans="6:76" x14ac:dyDescent="0.35">
      <c r="F170" s="60">
        <v>12</v>
      </c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59"/>
      <c r="BS170" s="59"/>
      <c r="BT170" s="59"/>
      <c r="BU170" s="59"/>
      <c r="BV170" s="59"/>
      <c r="BW170" s="59"/>
      <c r="BX170" s="60">
        <v>12</v>
      </c>
    </row>
    <row r="171" spans="6:76" x14ac:dyDescent="0.35">
      <c r="F171" s="60">
        <v>11</v>
      </c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9"/>
      <c r="AM171" s="59"/>
      <c r="AN171" s="59"/>
      <c r="AP171" s="59"/>
      <c r="AQ171" s="59"/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59"/>
      <c r="BS171" s="59"/>
      <c r="BT171" s="59"/>
      <c r="BU171" s="59"/>
      <c r="BV171" s="59"/>
      <c r="BW171" s="59"/>
      <c r="BX171" s="60">
        <v>11</v>
      </c>
    </row>
    <row r="172" spans="6:76" x14ac:dyDescent="0.35">
      <c r="F172" s="60">
        <v>10</v>
      </c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60">
        <v>10</v>
      </c>
    </row>
    <row r="173" spans="6:76" x14ac:dyDescent="0.35">
      <c r="F173" s="60">
        <v>9</v>
      </c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59"/>
      <c r="BS173" s="59"/>
      <c r="BT173" s="59"/>
      <c r="BU173" s="59"/>
      <c r="BV173" s="59"/>
      <c r="BW173" s="59"/>
      <c r="BX173" s="60">
        <v>9</v>
      </c>
    </row>
    <row r="174" spans="6:76" x14ac:dyDescent="0.35">
      <c r="F174" s="60">
        <v>8</v>
      </c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59"/>
      <c r="BS174" s="59"/>
      <c r="BT174" s="59"/>
      <c r="BU174" s="59"/>
      <c r="BV174" s="59"/>
      <c r="BW174" s="59"/>
      <c r="BX174" s="60">
        <v>8</v>
      </c>
    </row>
    <row r="175" spans="6:76" x14ac:dyDescent="0.35">
      <c r="F175" s="60">
        <v>7</v>
      </c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59"/>
      <c r="BS175" s="59"/>
      <c r="BT175" s="59"/>
      <c r="BU175" s="59"/>
      <c r="BV175" s="59"/>
      <c r="BW175" s="59"/>
      <c r="BX175" s="60">
        <v>7</v>
      </c>
    </row>
    <row r="176" spans="6:76" x14ac:dyDescent="0.35">
      <c r="F176" s="60">
        <v>6</v>
      </c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60">
        <v>6</v>
      </c>
    </row>
    <row r="177" spans="6:76" x14ac:dyDescent="0.35">
      <c r="F177" s="60">
        <v>5</v>
      </c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60">
        <v>5</v>
      </c>
    </row>
    <row r="178" spans="6:76" x14ac:dyDescent="0.35">
      <c r="F178" s="60">
        <v>4</v>
      </c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60">
        <v>4</v>
      </c>
    </row>
    <row r="179" spans="6:76" x14ac:dyDescent="0.35">
      <c r="F179" s="60">
        <v>3</v>
      </c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59"/>
      <c r="BS179" s="59"/>
      <c r="BT179" s="59"/>
      <c r="BU179" s="59"/>
      <c r="BV179" s="59"/>
      <c r="BW179" s="59"/>
      <c r="BX179" s="60">
        <v>3</v>
      </c>
    </row>
    <row r="180" spans="6:76" x14ac:dyDescent="0.35">
      <c r="F180" s="60">
        <v>2</v>
      </c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60">
        <v>2</v>
      </c>
    </row>
    <row r="181" spans="6:76" x14ac:dyDescent="0.35">
      <c r="F181" s="60">
        <v>1</v>
      </c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59"/>
      <c r="BS181" s="59"/>
      <c r="BT181" s="59"/>
      <c r="BU181" s="59"/>
      <c r="BV181" s="59"/>
      <c r="BW181" s="59"/>
      <c r="BX181" s="60">
        <v>1</v>
      </c>
    </row>
    <row r="182" spans="6:76" x14ac:dyDescent="0.35">
      <c r="G182">
        <v>1</v>
      </c>
      <c r="H182">
        <v>2</v>
      </c>
      <c r="I182">
        <v>3</v>
      </c>
      <c r="J182">
        <v>4</v>
      </c>
      <c r="K182">
        <v>5</v>
      </c>
      <c r="L182">
        <v>6</v>
      </c>
      <c r="M182">
        <v>7</v>
      </c>
      <c r="N182">
        <v>8</v>
      </c>
      <c r="O182">
        <v>9</v>
      </c>
      <c r="P182">
        <v>10</v>
      </c>
      <c r="Q182">
        <v>11</v>
      </c>
      <c r="R182">
        <v>12</v>
      </c>
      <c r="S182">
        <v>13</v>
      </c>
      <c r="T182">
        <v>14</v>
      </c>
      <c r="U182">
        <v>15</v>
      </c>
      <c r="V182">
        <v>16</v>
      </c>
      <c r="W182">
        <v>17</v>
      </c>
      <c r="X182">
        <v>18</v>
      </c>
      <c r="Y182">
        <v>19</v>
      </c>
      <c r="Z182">
        <v>20</v>
      </c>
      <c r="AA182">
        <v>21</v>
      </c>
      <c r="AB182">
        <v>22</v>
      </c>
      <c r="AC182">
        <v>23</v>
      </c>
      <c r="AD182">
        <v>24</v>
      </c>
      <c r="AE182">
        <v>25</v>
      </c>
      <c r="AF182">
        <v>26</v>
      </c>
      <c r="AG182">
        <v>27</v>
      </c>
      <c r="AH182">
        <v>28</v>
      </c>
      <c r="AI182">
        <v>29</v>
      </c>
      <c r="AJ182">
        <v>30</v>
      </c>
      <c r="AK182">
        <v>31</v>
      </c>
      <c r="AL182">
        <v>32</v>
      </c>
      <c r="AM182">
        <v>33</v>
      </c>
      <c r="AN182">
        <v>34</v>
      </c>
      <c r="AP182">
        <v>1</v>
      </c>
      <c r="AQ182">
        <v>2</v>
      </c>
      <c r="AR182">
        <v>3</v>
      </c>
      <c r="AS182">
        <v>4</v>
      </c>
      <c r="AT182">
        <v>5</v>
      </c>
      <c r="AU182">
        <v>6</v>
      </c>
      <c r="AV182">
        <v>7</v>
      </c>
      <c r="AW182">
        <v>8</v>
      </c>
      <c r="AX182">
        <v>9</v>
      </c>
      <c r="AY182">
        <v>10</v>
      </c>
      <c r="AZ182">
        <v>11</v>
      </c>
      <c r="BA182">
        <v>12</v>
      </c>
      <c r="BB182">
        <v>13</v>
      </c>
      <c r="BC182">
        <v>14</v>
      </c>
      <c r="BD182">
        <v>15</v>
      </c>
      <c r="BE182">
        <v>16</v>
      </c>
      <c r="BF182">
        <v>17</v>
      </c>
      <c r="BG182">
        <v>18</v>
      </c>
      <c r="BH182">
        <v>19</v>
      </c>
      <c r="BI182">
        <v>20</v>
      </c>
      <c r="BJ182">
        <v>21</v>
      </c>
      <c r="BK182">
        <v>22</v>
      </c>
      <c r="BL182">
        <v>23</v>
      </c>
      <c r="BM182">
        <v>24</v>
      </c>
      <c r="BN182">
        <v>25</v>
      </c>
      <c r="BO182">
        <v>26</v>
      </c>
      <c r="BP182">
        <v>27</v>
      </c>
      <c r="BQ182">
        <v>28</v>
      </c>
      <c r="BR182">
        <v>29</v>
      </c>
      <c r="BS182">
        <v>30</v>
      </c>
      <c r="BT182">
        <v>31</v>
      </c>
      <c r="BU182">
        <v>32</v>
      </c>
      <c r="BV182">
        <v>33</v>
      </c>
      <c r="BW182">
        <v>34</v>
      </c>
    </row>
    <row r="183" spans="6:76" x14ac:dyDescent="0.35">
      <c r="F183" s="60"/>
      <c r="G183" s="55" t="s">
        <v>116</v>
      </c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P183" s="55" t="s">
        <v>116</v>
      </c>
      <c r="AQ183" s="55"/>
      <c r="AR183" s="55"/>
      <c r="AS183" s="55"/>
    </row>
    <row r="184" spans="6:76" x14ac:dyDescent="0.35">
      <c r="G184" s="55" t="s">
        <v>212</v>
      </c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92"/>
      <c r="AO184" s="592"/>
      <c r="AP184" s="55" t="s">
        <v>213</v>
      </c>
      <c r="AQ184" s="55"/>
      <c r="AR184" s="55"/>
      <c r="AS184" s="55"/>
    </row>
  </sheetData>
  <mergeCells count="5">
    <mergeCell ref="A4:BW4"/>
    <mergeCell ref="D8:D9"/>
    <mergeCell ref="C9:C10"/>
    <mergeCell ref="A14:B14"/>
    <mergeCell ref="F14:N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73"/>
  <sheetViews>
    <sheetView zoomScale="70" zoomScaleNormal="70" workbookViewId="0">
      <selection activeCell="M36" sqref="M36:N36"/>
    </sheetView>
  </sheetViews>
  <sheetFormatPr baseColWidth="10" defaultRowHeight="13" x14ac:dyDescent="0.3"/>
  <cols>
    <col min="1" max="1" width="1.26953125" style="352" customWidth="1"/>
    <col min="2" max="2" width="24" style="352" customWidth="1"/>
    <col min="3" max="3" width="18.1796875" style="352" customWidth="1"/>
    <col min="4" max="4" width="17.1796875" style="352" customWidth="1"/>
    <col min="5" max="5" width="22.81640625" style="352" customWidth="1"/>
    <col min="6" max="6" width="26.453125" style="352" customWidth="1"/>
    <col min="7" max="7" width="22.7265625" style="352" customWidth="1"/>
    <col min="8" max="9" width="8.26953125" style="353" customWidth="1"/>
    <col min="10" max="10" width="15.26953125" style="352" hidden="1" customWidth="1"/>
    <col min="11" max="11" width="15.54296875" style="354" hidden="1" customWidth="1"/>
    <col min="12" max="12" width="10.453125" style="352" customWidth="1"/>
    <col min="13" max="13" width="15.7265625" style="352" customWidth="1"/>
    <col min="14" max="14" width="17.81640625" style="352" customWidth="1"/>
    <col min="15" max="15" width="11.453125" style="352"/>
    <col min="16" max="16" width="14.453125" style="352" customWidth="1"/>
    <col min="17" max="17" width="15.1796875" style="352" customWidth="1"/>
    <col min="18" max="19" width="14.1796875" style="352" customWidth="1"/>
    <col min="20" max="257" width="11.453125" style="352"/>
    <col min="258" max="258" width="9.54296875" style="352" customWidth="1"/>
    <col min="259" max="259" width="18.7265625" style="352" customWidth="1"/>
    <col min="260" max="260" width="18.26953125" style="352" customWidth="1"/>
    <col min="261" max="261" width="17.26953125" style="352" customWidth="1"/>
    <col min="262" max="262" width="22.81640625" style="352" customWidth="1"/>
    <col min="263" max="263" width="26.453125" style="352" customWidth="1"/>
    <col min="264" max="264" width="21.81640625" style="352" customWidth="1"/>
    <col min="265" max="265" width="8.26953125" style="352" customWidth="1"/>
    <col min="266" max="266" width="17" style="352" customWidth="1"/>
    <col min="267" max="267" width="19.54296875" style="352" customWidth="1"/>
    <col min="268" max="513" width="11.453125" style="352"/>
    <col min="514" max="514" width="9.54296875" style="352" customWidth="1"/>
    <col min="515" max="515" width="18.7265625" style="352" customWidth="1"/>
    <col min="516" max="516" width="18.26953125" style="352" customWidth="1"/>
    <col min="517" max="517" width="17.26953125" style="352" customWidth="1"/>
    <col min="518" max="518" width="22.81640625" style="352" customWidth="1"/>
    <col min="519" max="519" width="26.453125" style="352" customWidth="1"/>
    <col min="520" max="520" width="21.81640625" style="352" customWidth="1"/>
    <col min="521" max="521" width="8.26953125" style="352" customWidth="1"/>
    <col min="522" max="522" width="17" style="352" customWidth="1"/>
    <col min="523" max="523" width="19.54296875" style="352" customWidth="1"/>
    <col min="524" max="769" width="11.453125" style="352"/>
    <col min="770" max="770" width="9.54296875" style="352" customWidth="1"/>
    <col min="771" max="771" width="18.7265625" style="352" customWidth="1"/>
    <col min="772" max="772" width="18.26953125" style="352" customWidth="1"/>
    <col min="773" max="773" width="17.26953125" style="352" customWidth="1"/>
    <col min="774" max="774" width="22.81640625" style="352" customWidth="1"/>
    <col min="775" max="775" width="26.453125" style="352" customWidth="1"/>
    <col min="776" max="776" width="21.81640625" style="352" customWidth="1"/>
    <col min="777" max="777" width="8.26953125" style="352" customWidth="1"/>
    <col min="778" max="778" width="17" style="352" customWidth="1"/>
    <col min="779" max="779" width="19.54296875" style="352" customWidth="1"/>
    <col min="780" max="1025" width="11.453125" style="352"/>
    <col min="1026" max="1026" width="9.54296875" style="352" customWidth="1"/>
    <col min="1027" max="1027" width="18.7265625" style="352" customWidth="1"/>
    <col min="1028" max="1028" width="18.26953125" style="352" customWidth="1"/>
    <col min="1029" max="1029" width="17.26953125" style="352" customWidth="1"/>
    <col min="1030" max="1030" width="22.81640625" style="352" customWidth="1"/>
    <col min="1031" max="1031" width="26.453125" style="352" customWidth="1"/>
    <col min="1032" max="1032" width="21.81640625" style="352" customWidth="1"/>
    <col min="1033" max="1033" width="8.26953125" style="352" customWidth="1"/>
    <col min="1034" max="1034" width="17" style="352" customWidth="1"/>
    <col min="1035" max="1035" width="19.54296875" style="352" customWidth="1"/>
    <col min="1036" max="1281" width="11.453125" style="352"/>
    <col min="1282" max="1282" width="9.54296875" style="352" customWidth="1"/>
    <col min="1283" max="1283" width="18.7265625" style="352" customWidth="1"/>
    <col min="1284" max="1284" width="18.26953125" style="352" customWidth="1"/>
    <col min="1285" max="1285" width="17.26953125" style="352" customWidth="1"/>
    <col min="1286" max="1286" width="22.81640625" style="352" customWidth="1"/>
    <col min="1287" max="1287" width="26.453125" style="352" customWidth="1"/>
    <col min="1288" max="1288" width="21.81640625" style="352" customWidth="1"/>
    <col min="1289" max="1289" width="8.26953125" style="352" customWidth="1"/>
    <col min="1290" max="1290" width="17" style="352" customWidth="1"/>
    <col min="1291" max="1291" width="19.54296875" style="352" customWidth="1"/>
    <col min="1292" max="1537" width="11.453125" style="352"/>
    <col min="1538" max="1538" width="9.54296875" style="352" customWidth="1"/>
    <col min="1539" max="1539" width="18.7265625" style="352" customWidth="1"/>
    <col min="1540" max="1540" width="18.26953125" style="352" customWidth="1"/>
    <col min="1541" max="1541" width="17.26953125" style="352" customWidth="1"/>
    <col min="1542" max="1542" width="22.81640625" style="352" customWidth="1"/>
    <col min="1543" max="1543" width="26.453125" style="352" customWidth="1"/>
    <col min="1544" max="1544" width="21.81640625" style="352" customWidth="1"/>
    <col min="1545" max="1545" width="8.26953125" style="352" customWidth="1"/>
    <col min="1546" max="1546" width="17" style="352" customWidth="1"/>
    <col min="1547" max="1547" width="19.54296875" style="352" customWidth="1"/>
    <col min="1548" max="1793" width="11.453125" style="352"/>
    <col min="1794" max="1794" width="9.54296875" style="352" customWidth="1"/>
    <col min="1795" max="1795" width="18.7265625" style="352" customWidth="1"/>
    <col min="1796" max="1796" width="18.26953125" style="352" customWidth="1"/>
    <col min="1797" max="1797" width="17.26953125" style="352" customWidth="1"/>
    <col min="1798" max="1798" width="22.81640625" style="352" customWidth="1"/>
    <col min="1799" max="1799" width="26.453125" style="352" customWidth="1"/>
    <col min="1800" max="1800" width="21.81640625" style="352" customWidth="1"/>
    <col min="1801" max="1801" width="8.26953125" style="352" customWidth="1"/>
    <col min="1802" max="1802" width="17" style="352" customWidth="1"/>
    <col min="1803" max="1803" width="19.54296875" style="352" customWidth="1"/>
    <col min="1804" max="2049" width="11.453125" style="352"/>
    <col min="2050" max="2050" width="9.54296875" style="352" customWidth="1"/>
    <col min="2051" max="2051" width="18.7265625" style="352" customWidth="1"/>
    <col min="2052" max="2052" width="18.26953125" style="352" customWidth="1"/>
    <col min="2053" max="2053" width="17.26953125" style="352" customWidth="1"/>
    <col min="2054" max="2054" width="22.81640625" style="352" customWidth="1"/>
    <col min="2055" max="2055" width="26.453125" style="352" customWidth="1"/>
    <col min="2056" max="2056" width="21.81640625" style="352" customWidth="1"/>
    <col min="2057" max="2057" width="8.26953125" style="352" customWidth="1"/>
    <col min="2058" max="2058" width="17" style="352" customWidth="1"/>
    <col min="2059" max="2059" width="19.54296875" style="352" customWidth="1"/>
    <col min="2060" max="2305" width="11.453125" style="352"/>
    <col min="2306" max="2306" width="9.54296875" style="352" customWidth="1"/>
    <col min="2307" max="2307" width="18.7265625" style="352" customWidth="1"/>
    <col min="2308" max="2308" width="18.26953125" style="352" customWidth="1"/>
    <col min="2309" max="2309" width="17.26953125" style="352" customWidth="1"/>
    <col min="2310" max="2310" width="22.81640625" style="352" customWidth="1"/>
    <col min="2311" max="2311" width="26.453125" style="352" customWidth="1"/>
    <col min="2312" max="2312" width="21.81640625" style="352" customWidth="1"/>
    <col min="2313" max="2313" width="8.26953125" style="352" customWidth="1"/>
    <col min="2314" max="2314" width="17" style="352" customWidth="1"/>
    <col min="2315" max="2315" width="19.54296875" style="352" customWidth="1"/>
    <col min="2316" max="2561" width="11.453125" style="352"/>
    <col min="2562" max="2562" width="9.54296875" style="352" customWidth="1"/>
    <col min="2563" max="2563" width="18.7265625" style="352" customWidth="1"/>
    <col min="2564" max="2564" width="18.26953125" style="352" customWidth="1"/>
    <col min="2565" max="2565" width="17.26953125" style="352" customWidth="1"/>
    <col min="2566" max="2566" width="22.81640625" style="352" customWidth="1"/>
    <col min="2567" max="2567" width="26.453125" style="352" customWidth="1"/>
    <col min="2568" max="2568" width="21.81640625" style="352" customWidth="1"/>
    <col min="2569" max="2569" width="8.26953125" style="352" customWidth="1"/>
    <col min="2570" max="2570" width="17" style="352" customWidth="1"/>
    <col min="2571" max="2571" width="19.54296875" style="352" customWidth="1"/>
    <col min="2572" max="2817" width="11.453125" style="352"/>
    <col min="2818" max="2818" width="9.54296875" style="352" customWidth="1"/>
    <col min="2819" max="2819" width="18.7265625" style="352" customWidth="1"/>
    <col min="2820" max="2820" width="18.26953125" style="352" customWidth="1"/>
    <col min="2821" max="2821" width="17.26953125" style="352" customWidth="1"/>
    <col min="2822" max="2822" width="22.81640625" style="352" customWidth="1"/>
    <col min="2823" max="2823" width="26.453125" style="352" customWidth="1"/>
    <col min="2824" max="2824" width="21.81640625" style="352" customWidth="1"/>
    <col min="2825" max="2825" width="8.26953125" style="352" customWidth="1"/>
    <col min="2826" max="2826" width="17" style="352" customWidth="1"/>
    <col min="2827" max="2827" width="19.54296875" style="352" customWidth="1"/>
    <col min="2828" max="3073" width="11.453125" style="352"/>
    <col min="3074" max="3074" width="9.54296875" style="352" customWidth="1"/>
    <col min="3075" max="3075" width="18.7265625" style="352" customWidth="1"/>
    <col min="3076" max="3076" width="18.26953125" style="352" customWidth="1"/>
    <col min="3077" max="3077" width="17.26953125" style="352" customWidth="1"/>
    <col min="3078" max="3078" width="22.81640625" style="352" customWidth="1"/>
    <col min="3079" max="3079" width="26.453125" style="352" customWidth="1"/>
    <col min="3080" max="3080" width="21.81640625" style="352" customWidth="1"/>
    <col min="3081" max="3081" width="8.26953125" style="352" customWidth="1"/>
    <col min="3082" max="3082" width="17" style="352" customWidth="1"/>
    <col min="3083" max="3083" width="19.54296875" style="352" customWidth="1"/>
    <col min="3084" max="3329" width="11.453125" style="352"/>
    <col min="3330" max="3330" width="9.54296875" style="352" customWidth="1"/>
    <col min="3331" max="3331" width="18.7265625" style="352" customWidth="1"/>
    <col min="3332" max="3332" width="18.26953125" style="352" customWidth="1"/>
    <col min="3333" max="3333" width="17.26953125" style="352" customWidth="1"/>
    <col min="3334" max="3334" width="22.81640625" style="352" customWidth="1"/>
    <col min="3335" max="3335" width="26.453125" style="352" customWidth="1"/>
    <col min="3336" max="3336" width="21.81640625" style="352" customWidth="1"/>
    <col min="3337" max="3337" width="8.26953125" style="352" customWidth="1"/>
    <col min="3338" max="3338" width="17" style="352" customWidth="1"/>
    <col min="3339" max="3339" width="19.54296875" style="352" customWidth="1"/>
    <col min="3340" max="3585" width="11.453125" style="352"/>
    <col min="3586" max="3586" width="9.54296875" style="352" customWidth="1"/>
    <col min="3587" max="3587" width="18.7265625" style="352" customWidth="1"/>
    <col min="3588" max="3588" width="18.26953125" style="352" customWidth="1"/>
    <col min="3589" max="3589" width="17.26953125" style="352" customWidth="1"/>
    <col min="3590" max="3590" width="22.81640625" style="352" customWidth="1"/>
    <col min="3591" max="3591" width="26.453125" style="352" customWidth="1"/>
    <col min="3592" max="3592" width="21.81640625" style="352" customWidth="1"/>
    <col min="3593" max="3593" width="8.26953125" style="352" customWidth="1"/>
    <col min="3594" max="3594" width="17" style="352" customWidth="1"/>
    <col min="3595" max="3595" width="19.54296875" style="352" customWidth="1"/>
    <col min="3596" max="3841" width="11.453125" style="352"/>
    <col min="3842" max="3842" width="9.54296875" style="352" customWidth="1"/>
    <col min="3843" max="3843" width="18.7265625" style="352" customWidth="1"/>
    <col min="3844" max="3844" width="18.26953125" style="352" customWidth="1"/>
    <col min="3845" max="3845" width="17.26953125" style="352" customWidth="1"/>
    <col min="3846" max="3846" width="22.81640625" style="352" customWidth="1"/>
    <col min="3847" max="3847" width="26.453125" style="352" customWidth="1"/>
    <col min="3848" max="3848" width="21.81640625" style="352" customWidth="1"/>
    <col min="3849" max="3849" width="8.26953125" style="352" customWidth="1"/>
    <col min="3850" max="3850" width="17" style="352" customWidth="1"/>
    <col min="3851" max="3851" width="19.54296875" style="352" customWidth="1"/>
    <col min="3852" max="4097" width="11.453125" style="352"/>
    <col min="4098" max="4098" width="9.54296875" style="352" customWidth="1"/>
    <col min="4099" max="4099" width="18.7265625" style="352" customWidth="1"/>
    <col min="4100" max="4100" width="18.26953125" style="352" customWidth="1"/>
    <col min="4101" max="4101" width="17.26953125" style="352" customWidth="1"/>
    <col min="4102" max="4102" width="22.81640625" style="352" customWidth="1"/>
    <col min="4103" max="4103" width="26.453125" style="352" customWidth="1"/>
    <col min="4104" max="4104" width="21.81640625" style="352" customWidth="1"/>
    <col min="4105" max="4105" width="8.26953125" style="352" customWidth="1"/>
    <col min="4106" max="4106" width="17" style="352" customWidth="1"/>
    <col min="4107" max="4107" width="19.54296875" style="352" customWidth="1"/>
    <col min="4108" max="4353" width="11.453125" style="352"/>
    <col min="4354" max="4354" width="9.54296875" style="352" customWidth="1"/>
    <col min="4355" max="4355" width="18.7265625" style="352" customWidth="1"/>
    <col min="4356" max="4356" width="18.26953125" style="352" customWidth="1"/>
    <col min="4357" max="4357" width="17.26953125" style="352" customWidth="1"/>
    <col min="4358" max="4358" width="22.81640625" style="352" customWidth="1"/>
    <col min="4359" max="4359" width="26.453125" style="352" customWidth="1"/>
    <col min="4360" max="4360" width="21.81640625" style="352" customWidth="1"/>
    <col min="4361" max="4361" width="8.26953125" style="352" customWidth="1"/>
    <col min="4362" max="4362" width="17" style="352" customWidth="1"/>
    <col min="4363" max="4363" width="19.54296875" style="352" customWidth="1"/>
    <col min="4364" max="4609" width="11.453125" style="352"/>
    <col min="4610" max="4610" width="9.54296875" style="352" customWidth="1"/>
    <col min="4611" max="4611" width="18.7265625" style="352" customWidth="1"/>
    <col min="4612" max="4612" width="18.26953125" style="352" customWidth="1"/>
    <col min="4613" max="4613" width="17.26953125" style="352" customWidth="1"/>
    <col min="4614" max="4614" width="22.81640625" style="352" customWidth="1"/>
    <col min="4615" max="4615" width="26.453125" style="352" customWidth="1"/>
    <col min="4616" max="4616" width="21.81640625" style="352" customWidth="1"/>
    <col min="4617" max="4617" width="8.26953125" style="352" customWidth="1"/>
    <col min="4618" max="4618" width="17" style="352" customWidth="1"/>
    <col min="4619" max="4619" width="19.54296875" style="352" customWidth="1"/>
    <col min="4620" max="4865" width="11.453125" style="352"/>
    <col min="4866" max="4866" width="9.54296875" style="352" customWidth="1"/>
    <col min="4867" max="4867" width="18.7265625" style="352" customWidth="1"/>
    <col min="4868" max="4868" width="18.26953125" style="352" customWidth="1"/>
    <col min="4869" max="4869" width="17.26953125" style="352" customWidth="1"/>
    <col min="4870" max="4870" width="22.81640625" style="352" customWidth="1"/>
    <col min="4871" max="4871" width="26.453125" style="352" customWidth="1"/>
    <col min="4872" max="4872" width="21.81640625" style="352" customWidth="1"/>
    <col min="4873" max="4873" width="8.26953125" style="352" customWidth="1"/>
    <col min="4874" max="4874" width="17" style="352" customWidth="1"/>
    <col min="4875" max="4875" width="19.54296875" style="352" customWidth="1"/>
    <col min="4876" max="5121" width="11.453125" style="352"/>
    <col min="5122" max="5122" width="9.54296875" style="352" customWidth="1"/>
    <col min="5123" max="5123" width="18.7265625" style="352" customWidth="1"/>
    <col min="5124" max="5124" width="18.26953125" style="352" customWidth="1"/>
    <col min="5125" max="5125" width="17.26953125" style="352" customWidth="1"/>
    <col min="5126" max="5126" width="22.81640625" style="352" customWidth="1"/>
    <col min="5127" max="5127" width="26.453125" style="352" customWidth="1"/>
    <col min="5128" max="5128" width="21.81640625" style="352" customWidth="1"/>
    <col min="5129" max="5129" width="8.26953125" style="352" customWidth="1"/>
    <col min="5130" max="5130" width="17" style="352" customWidth="1"/>
    <col min="5131" max="5131" width="19.54296875" style="352" customWidth="1"/>
    <col min="5132" max="5377" width="11.453125" style="352"/>
    <col min="5378" max="5378" width="9.54296875" style="352" customWidth="1"/>
    <col min="5379" max="5379" width="18.7265625" style="352" customWidth="1"/>
    <col min="5380" max="5380" width="18.26953125" style="352" customWidth="1"/>
    <col min="5381" max="5381" width="17.26953125" style="352" customWidth="1"/>
    <col min="5382" max="5382" width="22.81640625" style="352" customWidth="1"/>
    <col min="5383" max="5383" width="26.453125" style="352" customWidth="1"/>
    <col min="5384" max="5384" width="21.81640625" style="352" customWidth="1"/>
    <col min="5385" max="5385" width="8.26953125" style="352" customWidth="1"/>
    <col min="5386" max="5386" width="17" style="352" customWidth="1"/>
    <col min="5387" max="5387" width="19.54296875" style="352" customWidth="1"/>
    <col min="5388" max="5633" width="11.453125" style="352"/>
    <col min="5634" max="5634" width="9.54296875" style="352" customWidth="1"/>
    <col min="5635" max="5635" width="18.7265625" style="352" customWidth="1"/>
    <col min="5636" max="5636" width="18.26953125" style="352" customWidth="1"/>
    <col min="5637" max="5637" width="17.26953125" style="352" customWidth="1"/>
    <col min="5638" max="5638" width="22.81640625" style="352" customWidth="1"/>
    <col min="5639" max="5639" width="26.453125" style="352" customWidth="1"/>
    <col min="5640" max="5640" width="21.81640625" style="352" customWidth="1"/>
    <col min="5641" max="5641" width="8.26953125" style="352" customWidth="1"/>
    <col min="5642" max="5642" width="17" style="352" customWidth="1"/>
    <col min="5643" max="5643" width="19.54296875" style="352" customWidth="1"/>
    <col min="5644" max="5889" width="11.453125" style="352"/>
    <col min="5890" max="5890" width="9.54296875" style="352" customWidth="1"/>
    <col min="5891" max="5891" width="18.7265625" style="352" customWidth="1"/>
    <col min="5892" max="5892" width="18.26953125" style="352" customWidth="1"/>
    <col min="5893" max="5893" width="17.26953125" style="352" customWidth="1"/>
    <col min="5894" max="5894" width="22.81640625" style="352" customWidth="1"/>
    <col min="5895" max="5895" width="26.453125" style="352" customWidth="1"/>
    <col min="5896" max="5896" width="21.81640625" style="352" customWidth="1"/>
    <col min="5897" max="5897" width="8.26953125" style="352" customWidth="1"/>
    <col min="5898" max="5898" width="17" style="352" customWidth="1"/>
    <col min="5899" max="5899" width="19.54296875" style="352" customWidth="1"/>
    <col min="5900" max="6145" width="11.453125" style="352"/>
    <col min="6146" max="6146" width="9.54296875" style="352" customWidth="1"/>
    <col min="6147" max="6147" width="18.7265625" style="352" customWidth="1"/>
    <col min="6148" max="6148" width="18.26953125" style="352" customWidth="1"/>
    <col min="6149" max="6149" width="17.26953125" style="352" customWidth="1"/>
    <col min="6150" max="6150" width="22.81640625" style="352" customWidth="1"/>
    <col min="6151" max="6151" width="26.453125" style="352" customWidth="1"/>
    <col min="6152" max="6152" width="21.81640625" style="352" customWidth="1"/>
    <col min="6153" max="6153" width="8.26953125" style="352" customWidth="1"/>
    <col min="6154" max="6154" width="17" style="352" customWidth="1"/>
    <col min="6155" max="6155" width="19.54296875" style="352" customWidth="1"/>
    <col min="6156" max="6401" width="11.453125" style="352"/>
    <col min="6402" max="6402" width="9.54296875" style="352" customWidth="1"/>
    <col min="6403" max="6403" width="18.7265625" style="352" customWidth="1"/>
    <col min="6404" max="6404" width="18.26953125" style="352" customWidth="1"/>
    <col min="6405" max="6405" width="17.26953125" style="352" customWidth="1"/>
    <col min="6406" max="6406" width="22.81640625" style="352" customWidth="1"/>
    <col min="6407" max="6407" width="26.453125" style="352" customWidth="1"/>
    <col min="6408" max="6408" width="21.81640625" style="352" customWidth="1"/>
    <col min="6409" max="6409" width="8.26953125" style="352" customWidth="1"/>
    <col min="6410" max="6410" width="17" style="352" customWidth="1"/>
    <col min="6411" max="6411" width="19.54296875" style="352" customWidth="1"/>
    <col min="6412" max="6657" width="11.453125" style="352"/>
    <col min="6658" max="6658" width="9.54296875" style="352" customWidth="1"/>
    <col min="6659" max="6659" width="18.7265625" style="352" customWidth="1"/>
    <col min="6660" max="6660" width="18.26953125" style="352" customWidth="1"/>
    <col min="6661" max="6661" width="17.26953125" style="352" customWidth="1"/>
    <col min="6662" max="6662" width="22.81640625" style="352" customWidth="1"/>
    <col min="6663" max="6663" width="26.453125" style="352" customWidth="1"/>
    <col min="6664" max="6664" width="21.81640625" style="352" customWidth="1"/>
    <col min="6665" max="6665" width="8.26953125" style="352" customWidth="1"/>
    <col min="6666" max="6666" width="17" style="352" customWidth="1"/>
    <col min="6667" max="6667" width="19.54296875" style="352" customWidth="1"/>
    <col min="6668" max="6913" width="11.453125" style="352"/>
    <col min="6914" max="6914" width="9.54296875" style="352" customWidth="1"/>
    <col min="6915" max="6915" width="18.7265625" style="352" customWidth="1"/>
    <col min="6916" max="6916" width="18.26953125" style="352" customWidth="1"/>
    <col min="6917" max="6917" width="17.26953125" style="352" customWidth="1"/>
    <col min="6918" max="6918" width="22.81640625" style="352" customWidth="1"/>
    <col min="6919" max="6919" width="26.453125" style="352" customWidth="1"/>
    <col min="6920" max="6920" width="21.81640625" style="352" customWidth="1"/>
    <col min="6921" max="6921" width="8.26953125" style="352" customWidth="1"/>
    <col min="6922" max="6922" width="17" style="352" customWidth="1"/>
    <col min="6923" max="6923" width="19.54296875" style="352" customWidth="1"/>
    <col min="6924" max="7169" width="11.453125" style="352"/>
    <col min="7170" max="7170" width="9.54296875" style="352" customWidth="1"/>
    <col min="7171" max="7171" width="18.7265625" style="352" customWidth="1"/>
    <col min="7172" max="7172" width="18.26953125" style="352" customWidth="1"/>
    <col min="7173" max="7173" width="17.26953125" style="352" customWidth="1"/>
    <col min="7174" max="7174" width="22.81640625" style="352" customWidth="1"/>
    <col min="7175" max="7175" width="26.453125" style="352" customWidth="1"/>
    <col min="7176" max="7176" width="21.81640625" style="352" customWidth="1"/>
    <col min="7177" max="7177" width="8.26953125" style="352" customWidth="1"/>
    <col min="7178" max="7178" width="17" style="352" customWidth="1"/>
    <col min="7179" max="7179" width="19.54296875" style="352" customWidth="1"/>
    <col min="7180" max="7425" width="11.453125" style="352"/>
    <col min="7426" max="7426" width="9.54296875" style="352" customWidth="1"/>
    <col min="7427" max="7427" width="18.7265625" style="352" customWidth="1"/>
    <col min="7428" max="7428" width="18.26953125" style="352" customWidth="1"/>
    <col min="7429" max="7429" width="17.26953125" style="352" customWidth="1"/>
    <col min="7430" max="7430" width="22.81640625" style="352" customWidth="1"/>
    <col min="7431" max="7431" width="26.453125" style="352" customWidth="1"/>
    <col min="7432" max="7432" width="21.81640625" style="352" customWidth="1"/>
    <col min="7433" max="7433" width="8.26953125" style="352" customWidth="1"/>
    <col min="7434" max="7434" width="17" style="352" customWidth="1"/>
    <col min="7435" max="7435" width="19.54296875" style="352" customWidth="1"/>
    <col min="7436" max="7681" width="11.453125" style="352"/>
    <col min="7682" max="7682" width="9.54296875" style="352" customWidth="1"/>
    <col min="7683" max="7683" width="18.7265625" style="352" customWidth="1"/>
    <col min="7684" max="7684" width="18.26953125" style="352" customWidth="1"/>
    <col min="7685" max="7685" width="17.26953125" style="352" customWidth="1"/>
    <col min="7686" max="7686" width="22.81640625" style="352" customWidth="1"/>
    <col min="7687" max="7687" width="26.453125" style="352" customWidth="1"/>
    <col min="7688" max="7688" width="21.81640625" style="352" customWidth="1"/>
    <col min="7689" max="7689" width="8.26953125" style="352" customWidth="1"/>
    <col min="7690" max="7690" width="17" style="352" customWidth="1"/>
    <col min="7691" max="7691" width="19.54296875" style="352" customWidth="1"/>
    <col min="7692" max="7937" width="11.453125" style="352"/>
    <col min="7938" max="7938" width="9.54296875" style="352" customWidth="1"/>
    <col min="7939" max="7939" width="18.7265625" style="352" customWidth="1"/>
    <col min="7940" max="7940" width="18.26953125" style="352" customWidth="1"/>
    <col min="7941" max="7941" width="17.26953125" style="352" customWidth="1"/>
    <col min="7942" max="7942" width="22.81640625" style="352" customWidth="1"/>
    <col min="7943" max="7943" width="26.453125" style="352" customWidth="1"/>
    <col min="7944" max="7944" width="21.81640625" style="352" customWidth="1"/>
    <col min="7945" max="7945" width="8.26953125" style="352" customWidth="1"/>
    <col min="7946" max="7946" width="17" style="352" customWidth="1"/>
    <col min="7947" max="7947" width="19.54296875" style="352" customWidth="1"/>
    <col min="7948" max="8193" width="11.453125" style="352"/>
    <col min="8194" max="8194" width="9.54296875" style="352" customWidth="1"/>
    <col min="8195" max="8195" width="18.7265625" style="352" customWidth="1"/>
    <col min="8196" max="8196" width="18.26953125" style="352" customWidth="1"/>
    <col min="8197" max="8197" width="17.26953125" style="352" customWidth="1"/>
    <col min="8198" max="8198" width="22.81640625" style="352" customWidth="1"/>
    <col min="8199" max="8199" width="26.453125" style="352" customWidth="1"/>
    <col min="8200" max="8200" width="21.81640625" style="352" customWidth="1"/>
    <col min="8201" max="8201" width="8.26953125" style="352" customWidth="1"/>
    <col min="8202" max="8202" width="17" style="352" customWidth="1"/>
    <col min="8203" max="8203" width="19.54296875" style="352" customWidth="1"/>
    <col min="8204" max="8449" width="11.453125" style="352"/>
    <col min="8450" max="8450" width="9.54296875" style="352" customWidth="1"/>
    <col min="8451" max="8451" width="18.7265625" style="352" customWidth="1"/>
    <col min="8452" max="8452" width="18.26953125" style="352" customWidth="1"/>
    <col min="8453" max="8453" width="17.26953125" style="352" customWidth="1"/>
    <col min="8454" max="8454" width="22.81640625" style="352" customWidth="1"/>
    <col min="8455" max="8455" width="26.453125" style="352" customWidth="1"/>
    <col min="8456" max="8456" width="21.81640625" style="352" customWidth="1"/>
    <col min="8457" max="8457" width="8.26953125" style="352" customWidth="1"/>
    <col min="8458" max="8458" width="17" style="352" customWidth="1"/>
    <col min="8459" max="8459" width="19.54296875" style="352" customWidth="1"/>
    <col min="8460" max="8705" width="11.453125" style="352"/>
    <col min="8706" max="8706" width="9.54296875" style="352" customWidth="1"/>
    <col min="8707" max="8707" width="18.7265625" style="352" customWidth="1"/>
    <col min="8708" max="8708" width="18.26953125" style="352" customWidth="1"/>
    <col min="8709" max="8709" width="17.26953125" style="352" customWidth="1"/>
    <col min="8710" max="8710" width="22.81640625" style="352" customWidth="1"/>
    <col min="8711" max="8711" width="26.453125" style="352" customWidth="1"/>
    <col min="8712" max="8712" width="21.81640625" style="352" customWidth="1"/>
    <col min="8713" max="8713" width="8.26953125" style="352" customWidth="1"/>
    <col min="8714" max="8714" width="17" style="352" customWidth="1"/>
    <col min="8715" max="8715" width="19.54296875" style="352" customWidth="1"/>
    <col min="8716" max="8961" width="11.453125" style="352"/>
    <col min="8962" max="8962" width="9.54296875" style="352" customWidth="1"/>
    <col min="8963" max="8963" width="18.7265625" style="352" customWidth="1"/>
    <col min="8964" max="8964" width="18.26953125" style="352" customWidth="1"/>
    <col min="8965" max="8965" width="17.26953125" style="352" customWidth="1"/>
    <col min="8966" max="8966" width="22.81640625" style="352" customWidth="1"/>
    <col min="8967" max="8967" width="26.453125" style="352" customWidth="1"/>
    <col min="8968" max="8968" width="21.81640625" style="352" customWidth="1"/>
    <col min="8969" max="8969" width="8.26953125" style="352" customWidth="1"/>
    <col min="8970" max="8970" width="17" style="352" customWidth="1"/>
    <col min="8971" max="8971" width="19.54296875" style="352" customWidth="1"/>
    <col min="8972" max="9217" width="11.453125" style="352"/>
    <col min="9218" max="9218" width="9.54296875" style="352" customWidth="1"/>
    <col min="9219" max="9219" width="18.7265625" style="352" customWidth="1"/>
    <col min="9220" max="9220" width="18.26953125" style="352" customWidth="1"/>
    <col min="9221" max="9221" width="17.26953125" style="352" customWidth="1"/>
    <col min="9222" max="9222" width="22.81640625" style="352" customWidth="1"/>
    <col min="9223" max="9223" width="26.453125" style="352" customWidth="1"/>
    <col min="9224" max="9224" width="21.81640625" style="352" customWidth="1"/>
    <col min="9225" max="9225" width="8.26953125" style="352" customWidth="1"/>
    <col min="9226" max="9226" width="17" style="352" customWidth="1"/>
    <col min="9227" max="9227" width="19.54296875" style="352" customWidth="1"/>
    <col min="9228" max="9473" width="11.453125" style="352"/>
    <col min="9474" max="9474" width="9.54296875" style="352" customWidth="1"/>
    <col min="9475" max="9475" width="18.7265625" style="352" customWidth="1"/>
    <col min="9476" max="9476" width="18.26953125" style="352" customWidth="1"/>
    <col min="9477" max="9477" width="17.26953125" style="352" customWidth="1"/>
    <col min="9478" max="9478" width="22.81640625" style="352" customWidth="1"/>
    <col min="9479" max="9479" width="26.453125" style="352" customWidth="1"/>
    <col min="9480" max="9480" width="21.81640625" style="352" customWidth="1"/>
    <col min="9481" max="9481" width="8.26953125" style="352" customWidth="1"/>
    <col min="9482" max="9482" width="17" style="352" customWidth="1"/>
    <col min="9483" max="9483" width="19.54296875" style="352" customWidth="1"/>
    <col min="9484" max="9729" width="11.453125" style="352"/>
    <col min="9730" max="9730" width="9.54296875" style="352" customWidth="1"/>
    <col min="9731" max="9731" width="18.7265625" style="352" customWidth="1"/>
    <col min="9732" max="9732" width="18.26953125" style="352" customWidth="1"/>
    <col min="9733" max="9733" width="17.26953125" style="352" customWidth="1"/>
    <col min="9734" max="9734" width="22.81640625" style="352" customWidth="1"/>
    <col min="9735" max="9735" width="26.453125" style="352" customWidth="1"/>
    <col min="9736" max="9736" width="21.81640625" style="352" customWidth="1"/>
    <col min="9737" max="9737" width="8.26953125" style="352" customWidth="1"/>
    <col min="9738" max="9738" width="17" style="352" customWidth="1"/>
    <col min="9739" max="9739" width="19.54296875" style="352" customWidth="1"/>
    <col min="9740" max="9985" width="11.453125" style="352"/>
    <col min="9986" max="9986" width="9.54296875" style="352" customWidth="1"/>
    <col min="9987" max="9987" width="18.7265625" style="352" customWidth="1"/>
    <col min="9988" max="9988" width="18.26953125" style="352" customWidth="1"/>
    <col min="9989" max="9989" width="17.26953125" style="352" customWidth="1"/>
    <col min="9990" max="9990" width="22.81640625" style="352" customWidth="1"/>
    <col min="9991" max="9991" width="26.453125" style="352" customWidth="1"/>
    <col min="9992" max="9992" width="21.81640625" style="352" customWidth="1"/>
    <col min="9993" max="9993" width="8.26953125" style="352" customWidth="1"/>
    <col min="9994" max="9994" width="17" style="352" customWidth="1"/>
    <col min="9995" max="9995" width="19.54296875" style="352" customWidth="1"/>
    <col min="9996" max="10241" width="11.453125" style="352"/>
    <col min="10242" max="10242" width="9.54296875" style="352" customWidth="1"/>
    <col min="10243" max="10243" width="18.7265625" style="352" customWidth="1"/>
    <col min="10244" max="10244" width="18.26953125" style="352" customWidth="1"/>
    <col min="10245" max="10245" width="17.26953125" style="352" customWidth="1"/>
    <col min="10246" max="10246" width="22.81640625" style="352" customWidth="1"/>
    <col min="10247" max="10247" width="26.453125" style="352" customWidth="1"/>
    <col min="10248" max="10248" width="21.81640625" style="352" customWidth="1"/>
    <col min="10249" max="10249" width="8.26953125" style="352" customWidth="1"/>
    <col min="10250" max="10250" width="17" style="352" customWidth="1"/>
    <col min="10251" max="10251" width="19.54296875" style="352" customWidth="1"/>
    <col min="10252" max="10497" width="11.453125" style="352"/>
    <col min="10498" max="10498" width="9.54296875" style="352" customWidth="1"/>
    <col min="10499" max="10499" width="18.7265625" style="352" customWidth="1"/>
    <col min="10500" max="10500" width="18.26953125" style="352" customWidth="1"/>
    <col min="10501" max="10501" width="17.26953125" style="352" customWidth="1"/>
    <col min="10502" max="10502" width="22.81640625" style="352" customWidth="1"/>
    <col min="10503" max="10503" width="26.453125" style="352" customWidth="1"/>
    <col min="10504" max="10504" width="21.81640625" style="352" customWidth="1"/>
    <col min="10505" max="10505" width="8.26953125" style="352" customWidth="1"/>
    <col min="10506" max="10506" width="17" style="352" customWidth="1"/>
    <col min="10507" max="10507" width="19.54296875" style="352" customWidth="1"/>
    <col min="10508" max="10753" width="11.453125" style="352"/>
    <col min="10754" max="10754" width="9.54296875" style="352" customWidth="1"/>
    <col min="10755" max="10755" width="18.7265625" style="352" customWidth="1"/>
    <col min="10756" max="10756" width="18.26953125" style="352" customWidth="1"/>
    <col min="10757" max="10757" width="17.26953125" style="352" customWidth="1"/>
    <col min="10758" max="10758" width="22.81640625" style="352" customWidth="1"/>
    <col min="10759" max="10759" width="26.453125" style="352" customWidth="1"/>
    <col min="10760" max="10760" width="21.81640625" style="352" customWidth="1"/>
    <col min="10761" max="10761" width="8.26953125" style="352" customWidth="1"/>
    <col min="10762" max="10762" width="17" style="352" customWidth="1"/>
    <col min="10763" max="10763" width="19.54296875" style="352" customWidth="1"/>
    <col min="10764" max="11009" width="11.453125" style="352"/>
    <col min="11010" max="11010" width="9.54296875" style="352" customWidth="1"/>
    <col min="11011" max="11011" width="18.7265625" style="352" customWidth="1"/>
    <col min="11012" max="11012" width="18.26953125" style="352" customWidth="1"/>
    <col min="11013" max="11013" width="17.26953125" style="352" customWidth="1"/>
    <col min="11014" max="11014" width="22.81640625" style="352" customWidth="1"/>
    <col min="11015" max="11015" width="26.453125" style="352" customWidth="1"/>
    <col min="11016" max="11016" width="21.81640625" style="352" customWidth="1"/>
    <col min="11017" max="11017" width="8.26953125" style="352" customWidth="1"/>
    <col min="11018" max="11018" width="17" style="352" customWidth="1"/>
    <col min="11019" max="11019" width="19.54296875" style="352" customWidth="1"/>
    <col min="11020" max="11265" width="11.453125" style="352"/>
    <col min="11266" max="11266" width="9.54296875" style="352" customWidth="1"/>
    <col min="11267" max="11267" width="18.7265625" style="352" customWidth="1"/>
    <col min="11268" max="11268" width="18.26953125" style="352" customWidth="1"/>
    <col min="11269" max="11269" width="17.26953125" style="352" customWidth="1"/>
    <col min="11270" max="11270" width="22.81640625" style="352" customWidth="1"/>
    <col min="11271" max="11271" width="26.453125" style="352" customWidth="1"/>
    <col min="11272" max="11272" width="21.81640625" style="352" customWidth="1"/>
    <col min="11273" max="11273" width="8.26953125" style="352" customWidth="1"/>
    <col min="11274" max="11274" width="17" style="352" customWidth="1"/>
    <col min="11275" max="11275" width="19.54296875" style="352" customWidth="1"/>
    <col min="11276" max="11521" width="11.453125" style="352"/>
    <col min="11522" max="11522" width="9.54296875" style="352" customWidth="1"/>
    <col min="11523" max="11523" width="18.7265625" style="352" customWidth="1"/>
    <col min="11524" max="11524" width="18.26953125" style="352" customWidth="1"/>
    <col min="11525" max="11525" width="17.26953125" style="352" customWidth="1"/>
    <col min="11526" max="11526" width="22.81640625" style="352" customWidth="1"/>
    <col min="11527" max="11527" width="26.453125" style="352" customWidth="1"/>
    <col min="11528" max="11528" width="21.81640625" style="352" customWidth="1"/>
    <col min="11529" max="11529" width="8.26953125" style="352" customWidth="1"/>
    <col min="11530" max="11530" width="17" style="352" customWidth="1"/>
    <col min="11531" max="11531" width="19.54296875" style="352" customWidth="1"/>
    <col min="11532" max="11777" width="11.453125" style="352"/>
    <col min="11778" max="11778" width="9.54296875" style="352" customWidth="1"/>
    <col min="11779" max="11779" width="18.7265625" style="352" customWidth="1"/>
    <col min="11780" max="11780" width="18.26953125" style="352" customWidth="1"/>
    <col min="11781" max="11781" width="17.26953125" style="352" customWidth="1"/>
    <col min="11782" max="11782" width="22.81640625" style="352" customWidth="1"/>
    <col min="11783" max="11783" width="26.453125" style="352" customWidth="1"/>
    <col min="11784" max="11784" width="21.81640625" style="352" customWidth="1"/>
    <col min="11785" max="11785" width="8.26953125" style="352" customWidth="1"/>
    <col min="11786" max="11786" width="17" style="352" customWidth="1"/>
    <col min="11787" max="11787" width="19.54296875" style="352" customWidth="1"/>
    <col min="11788" max="12033" width="11.453125" style="352"/>
    <col min="12034" max="12034" width="9.54296875" style="352" customWidth="1"/>
    <col min="12035" max="12035" width="18.7265625" style="352" customWidth="1"/>
    <col min="12036" max="12036" width="18.26953125" style="352" customWidth="1"/>
    <col min="12037" max="12037" width="17.26953125" style="352" customWidth="1"/>
    <col min="12038" max="12038" width="22.81640625" style="352" customWidth="1"/>
    <col min="12039" max="12039" width="26.453125" style="352" customWidth="1"/>
    <col min="12040" max="12040" width="21.81640625" style="352" customWidth="1"/>
    <col min="12041" max="12041" width="8.26953125" style="352" customWidth="1"/>
    <col min="12042" max="12042" width="17" style="352" customWidth="1"/>
    <col min="12043" max="12043" width="19.54296875" style="352" customWidth="1"/>
    <col min="12044" max="12289" width="11.453125" style="352"/>
    <col min="12290" max="12290" width="9.54296875" style="352" customWidth="1"/>
    <col min="12291" max="12291" width="18.7265625" style="352" customWidth="1"/>
    <col min="12292" max="12292" width="18.26953125" style="352" customWidth="1"/>
    <col min="12293" max="12293" width="17.26953125" style="352" customWidth="1"/>
    <col min="12294" max="12294" width="22.81640625" style="352" customWidth="1"/>
    <col min="12295" max="12295" width="26.453125" style="352" customWidth="1"/>
    <col min="12296" max="12296" width="21.81640625" style="352" customWidth="1"/>
    <col min="12297" max="12297" width="8.26953125" style="352" customWidth="1"/>
    <col min="12298" max="12298" width="17" style="352" customWidth="1"/>
    <col min="12299" max="12299" width="19.54296875" style="352" customWidth="1"/>
    <col min="12300" max="12545" width="11.453125" style="352"/>
    <col min="12546" max="12546" width="9.54296875" style="352" customWidth="1"/>
    <col min="12547" max="12547" width="18.7265625" style="352" customWidth="1"/>
    <col min="12548" max="12548" width="18.26953125" style="352" customWidth="1"/>
    <col min="12549" max="12549" width="17.26953125" style="352" customWidth="1"/>
    <col min="12550" max="12550" width="22.81640625" style="352" customWidth="1"/>
    <col min="12551" max="12551" width="26.453125" style="352" customWidth="1"/>
    <col min="12552" max="12552" width="21.81640625" style="352" customWidth="1"/>
    <col min="12553" max="12553" width="8.26953125" style="352" customWidth="1"/>
    <col min="12554" max="12554" width="17" style="352" customWidth="1"/>
    <col min="12555" max="12555" width="19.54296875" style="352" customWidth="1"/>
    <col min="12556" max="12801" width="11.453125" style="352"/>
    <col min="12802" max="12802" width="9.54296875" style="352" customWidth="1"/>
    <col min="12803" max="12803" width="18.7265625" style="352" customWidth="1"/>
    <col min="12804" max="12804" width="18.26953125" style="352" customWidth="1"/>
    <col min="12805" max="12805" width="17.26953125" style="352" customWidth="1"/>
    <col min="12806" max="12806" width="22.81640625" style="352" customWidth="1"/>
    <col min="12807" max="12807" width="26.453125" style="352" customWidth="1"/>
    <col min="12808" max="12808" width="21.81640625" style="352" customWidth="1"/>
    <col min="12809" max="12809" width="8.26953125" style="352" customWidth="1"/>
    <col min="12810" max="12810" width="17" style="352" customWidth="1"/>
    <col min="12811" max="12811" width="19.54296875" style="352" customWidth="1"/>
    <col min="12812" max="13057" width="11.453125" style="352"/>
    <col min="13058" max="13058" width="9.54296875" style="352" customWidth="1"/>
    <col min="13059" max="13059" width="18.7265625" style="352" customWidth="1"/>
    <col min="13060" max="13060" width="18.26953125" style="352" customWidth="1"/>
    <col min="13061" max="13061" width="17.26953125" style="352" customWidth="1"/>
    <col min="13062" max="13062" width="22.81640625" style="352" customWidth="1"/>
    <col min="13063" max="13063" width="26.453125" style="352" customWidth="1"/>
    <col min="13064" max="13064" width="21.81640625" style="352" customWidth="1"/>
    <col min="13065" max="13065" width="8.26953125" style="352" customWidth="1"/>
    <col min="13066" max="13066" width="17" style="352" customWidth="1"/>
    <col min="13067" max="13067" width="19.54296875" style="352" customWidth="1"/>
    <col min="13068" max="13313" width="11.453125" style="352"/>
    <col min="13314" max="13314" width="9.54296875" style="352" customWidth="1"/>
    <col min="13315" max="13315" width="18.7265625" style="352" customWidth="1"/>
    <col min="13316" max="13316" width="18.26953125" style="352" customWidth="1"/>
    <col min="13317" max="13317" width="17.26953125" style="352" customWidth="1"/>
    <col min="13318" max="13318" width="22.81640625" style="352" customWidth="1"/>
    <col min="13319" max="13319" width="26.453125" style="352" customWidth="1"/>
    <col min="13320" max="13320" width="21.81640625" style="352" customWidth="1"/>
    <col min="13321" max="13321" width="8.26953125" style="352" customWidth="1"/>
    <col min="13322" max="13322" width="17" style="352" customWidth="1"/>
    <col min="13323" max="13323" width="19.54296875" style="352" customWidth="1"/>
    <col min="13324" max="13569" width="11.453125" style="352"/>
    <col min="13570" max="13570" width="9.54296875" style="352" customWidth="1"/>
    <col min="13571" max="13571" width="18.7265625" style="352" customWidth="1"/>
    <col min="13572" max="13572" width="18.26953125" style="352" customWidth="1"/>
    <col min="13573" max="13573" width="17.26953125" style="352" customWidth="1"/>
    <col min="13574" max="13574" width="22.81640625" style="352" customWidth="1"/>
    <col min="13575" max="13575" width="26.453125" style="352" customWidth="1"/>
    <col min="13576" max="13576" width="21.81640625" style="352" customWidth="1"/>
    <col min="13577" max="13577" width="8.26953125" style="352" customWidth="1"/>
    <col min="13578" max="13578" width="17" style="352" customWidth="1"/>
    <col min="13579" max="13579" width="19.54296875" style="352" customWidth="1"/>
    <col min="13580" max="13825" width="11.453125" style="352"/>
    <col min="13826" max="13826" width="9.54296875" style="352" customWidth="1"/>
    <col min="13827" max="13827" width="18.7265625" style="352" customWidth="1"/>
    <col min="13828" max="13828" width="18.26953125" style="352" customWidth="1"/>
    <col min="13829" max="13829" width="17.26953125" style="352" customWidth="1"/>
    <col min="13830" max="13830" width="22.81640625" style="352" customWidth="1"/>
    <col min="13831" max="13831" width="26.453125" style="352" customWidth="1"/>
    <col min="13832" max="13832" width="21.81640625" style="352" customWidth="1"/>
    <col min="13833" max="13833" width="8.26953125" style="352" customWidth="1"/>
    <col min="13834" max="13834" width="17" style="352" customWidth="1"/>
    <col min="13835" max="13835" width="19.54296875" style="352" customWidth="1"/>
    <col min="13836" max="14081" width="11.453125" style="352"/>
    <col min="14082" max="14082" width="9.54296875" style="352" customWidth="1"/>
    <col min="14083" max="14083" width="18.7265625" style="352" customWidth="1"/>
    <col min="14084" max="14084" width="18.26953125" style="352" customWidth="1"/>
    <col min="14085" max="14085" width="17.26953125" style="352" customWidth="1"/>
    <col min="14086" max="14086" width="22.81640625" style="352" customWidth="1"/>
    <col min="14087" max="14087" width="26.453125" style="352" customWidth="1"/>
    <col min="14088" max="14088" width="21.81640625" style="352" customWidth="1"/>
    <col min="14089" max="14089" width="8.26953125" style="352" customWidth="1"/>
    <col min="14090" max="14090" width="17" style="352" customWidth="1"/>
    <col min="14091" max="14091" width="19.54296875" style="352" customWidth="1"/>
    <col min="14092" max="14337" width="11.453125" style="352"/>
    <col min="14338" max="14338" width="9.54296875" style="352" customWidth="1"/>
    <col min="14339" max="14339" width="18.7265625" style="352" customWidth="1"/>
    <col min="14340" max="14340" width="18.26953125" style="352" customWidth="1"/>
    <col min="14341" max="14341" width="17.26953125" style="352" customWidth="1"/>
    <col min="14342" max="14342" width="22.81640625" style="352" customWidth="1"/>
    <col min="14343" max="14343" width="26.453125" style="352" customWidth="1"/>
    <col min="14344" max="14344" width="21.81640625" style="352" customWidth="1"/>
    <col min="14345" max="14345" width="8.26953125" style="352" customWidth="1"/>
    <col min="14346" max="14346" width="17" style="352" customWidth="1"/>
    <col min="14347" max="14347" width="19.54296875" style="352" customWidth="1"/>
    <col min="14348" max="14593" width="11.453125" style="352"/>
    <col min="14594" max="14594" width="9.54296875" style="352" customWidth="1"/>
    <col min="14595" max="14595" width="18.7265625" style="352" customWidth="1"/>
    <col min="14596" max="14596" width="18.26953125" style="352" customWidth="1"/>
    <col min="14597" max="14597" width="17.26953125" style="352" customWidth="1"/>
    <col min="14598" max="14598" width="22.81640625" style="352" customWidth="1"/>
    <col min="14599" max="14599" width="26.453125" style="352" customWidth="1"/>
    <col min="14600" max="14600" width="21.81640625" style="352" customWidth="1"/>
    <col min="14601" max="14601" width="8.26953125" style="352" customWidth="1"/>
    <col min="14602" max="14602" width="17" style="352" customWidth="1"/>
    <col min="14603" max="14603" width="19.54296875" style="352" customWidth="1"/>
    <col min="14604" max="14849" width="11.453125" style="352"/>
    <col min="14850" max="14850" width="9.54296875" style="352" customWidth="1"/>
    <col min="14851" max="14851" width="18.7265625" style="352" customWidth="1"/>
    <col min="14852" max="14852" width="18.26953125" style="352" customWidth="1"/>
    <col min="14853" max="14853" width="17.26953125" style="352" customWidth="1"/>
    <col min="14854" max="14854" width="22.81640625" style="352" customWidth="1"/>
    <col min="14855" max="14855" width="26.453125" style="352" customWidth="1"/>
    <col min="14856" max="14856" width="21.81640625" style="352" customWidth="1"/>
    <col min="14857" max="14857" width="8.26953125" style="352" customWidth="1"/>
    <col min="14858" max="14858" width="17" style="352" customWidth="1"/>
    <col min="14859" max="14859" width="19.54296875" style="352" customWidth="1"/>
    <col min="14860" max="15105" width="11.453125" style="352"/>
    <col min="15106" max="15106" width="9.54296875" style="352" customWidth="1"/>
    <col min="15107" max="15107" width="18.7265625" style="352" customWidth="1"/>
    <col min="15108" max="15108" width="18.26953125" style="352" customWidth="1"/>
    <col min="15109" max="15109" width="17.26953125" style="352" customWidth="1"/>
    <col min="15110" max="15110" width="22.81640625" style="352" customWidth="1"/>
    <col min="15111" max="15111" width="26.453125" style="352" customWidth="1"/>
    <col min="15112" max="15112" width="21.81640625" style="352" customWidth="1"/>
    <col min="15113" max="15113" width="8.26953125" style="352" customWidth="1"/>
    <col min="15114" max="15114" width="17" style="352" customWidth="1"/>
    <col min="15115" max="15115" width="19.54296875" style="352" customWidth="1"/>
    <col min="15116" max="15361" width="11.453125" style="352"/>
    <col min="15362" max="15362" width="9.54296875" style="352" customWidth="1"/>
    <col min="15363" max="15363" width="18.7265625" style="352" customWidth="1"/>
    <col min="15364" max="15364" width="18.26953125" style="352" customWidth="1"/>
    <col min="15365" max="15365" width="17.26953125" style="352" customWidth="1"/>
    <col min="15366" max="15366" width="22.81640625" style="352" customWidth="1"/>
    <col min="15367" max="15367" width="26.453125" style="352" customWidth="1"/>
    <col min="15368" max="15368" width="21.81640625" style="352" customWidth="1"/>
    <col min="15369" max="15369" width="8.26953125" style="352" customWidth="1"/>
    <col min="15370" max="15370" width="17" style="352" customWidth="1"/>
    <col min="15371" max="15371" width="19.54296875" style="352" customWidth="1"/>
    <col min="15372" max="15617" width="11.453125" style="352"/>
    <col min="15618" max="15618" width="9.54296875" style="352" customWidth="1"/>
    <col min="15619" max="15619" width="18.7265625" style="352" customWidth="1"/>
    <col min="15620" max="15620" width="18.26953125" style="352" customWidth="1"/>
    <col min="15621" max="15621" width="17.26953125" style="352" customWidth="1"/>
    <col min="15622" max="15622" width="22.81640625" style="352" customWidth="1"/>
    <col min="15623" max="15623" width="26.453125" style="352" customWidth="1"/>
    <col min="15624" max="15624" width="21.81640625" style="352" customWidth="1"/>
    <col min="15625" max="15625" width="8.26953125" style="352" customWidth="1"/>
    <col min="15626" max="15626" width="17" style="352" customWidth="1"/>
    <col min="15627" max="15627" width="19.54296875" style="352" customWidth="1"/>
    <col min="15628" max="15873" width="11.453125" style="352"/>
    <col min="15874" max="15874" width="9.54296875" style="352" customWidth="1"/>
    <col min="15875" max="15875" width="18.7265625" style="352" customWidth="1"/>
    <col min="15876" max="15876" width="18.26953125" style="352" customWidth="1"/>
    <col min="15877" max="15877" width="17.26953125" style="352" customWidth="1"/>
    <col min="15878" max="15878" width="22.81640625" style="352" customWidth="1"/>
    <col min="15879" max="15879" width="26.453125" style="352" customWidth="1"/>
    <col min="15880" max="15880" width="21.81640625" style="352" customWidth="1"/>
    <col min="15881" max="15881" width="8.26953125" style="352" customWidth="1"/>
    <col min="15882" max="15882" width="17" style="352" customWidth="1"/>
    <col min="15883" max="15883" width="19.54296875" style="352" customWidth="1"/>
    <col min="15884" max="16129" width="11.453125" style="352"/>
    <col min="16130" max="16130" width="9.54296875" style="352" customWidth="1"/>
    <col min="16131" max="16131" width="18.7265625" style="352" customWidth="1"/>
    <col min="16132" max="16132" width="18.26953125" style="352" customWidth="1"/>
    <col min="16133" max="16133" width="17.26953125" style="352" customWidth="1"/>
    <col min="16134" max="16134" width="22.81640625" style="352" customWidth="1"/>
    <col min="16135" max="16135" width="26.453125" style="352" customWidth="1"/>
    <col min="16136" max="16136" width="21.81640625" style="352" customWidth="1"/>
    <col min="16137" max="16137" width="8.26953125" style="352" customWidth="1"/>
    <col min="16138" max="16138" width="17" style="352" customWidth="1"/>
    <col min="16139" max="16139" width="19.54296875" style="352" customWidth="1"/>
    <col min="16140" max="16384" width="11.453125" style="352"/>
  </cols>
  <sheetData>
    <row r="1" spans="1:27" ht="6.75" customHeight="1" thickBot="1" x14ac:dyDescent="0.35"/>
    <row r="2" spans="1:27" ht="31.5" customHeight="1" thickBot="1" x14ac:dyDescent="0.35">
      <c r="B2" s="679" t="s">
        <v>141</v>
      </c>
      <c r="C2" s="680"/>
      <c r="D2" s="680"/>
      <c r="E2" s="680"/>
      <c r="F2" s="681"/>
      <c r="M2" s="102" t="s">
        <v>196</v>
      </c>
      <c r="N2" s="5"/>
      <c r="O2" s="313" t="s">
        <v>126</v>
      </c>
      <c r="P2" s="312" t="s">
        <v>124</v>
      </c>
      <c r="Q2" s="311" t="s">
        <v>125</v>
      </c>
    </row>
    <row r="3" spans="1:27" ht="27.75" customHeight="1" thickBot="1" x14ac:dyDescent="0.35">
      <c r="B3" s="623" t="s">
        <v>173</v>
      </c>
      <c r="C3" s="624"/>
      <c r="D3" s="624"/>
      <c r="E3" s="624"/>
      <c r="F3" s="625"/>
      <c r="G3" s="337" t="s">
        <v>117</v>
      </c>
      <c r="H3" s="284">
        <v>3.7</v>
      </c>
      <c r="I3" s="336" t="s">
        <v>161</v>
      </c>
      <c r="M3" s="314" t="s">
        <v>11</v>
      </c>
      <c r="N3" s="315">
        <f>D25</f>
        <v>541.46125970872379</v>
      </c>
      <c r="O3" s="482">
        <f>D28</f>
        <v>5.6666666666666625</v>
      </c>
      <c r="P3" s="483">
        <f>D27</f>
        <v>0.99999999999999989</v>
      </c>
      <c r="Q3" s="484">
        <f>D26</f>
        <v>534.79459304205716</v>
      </c>
    </row>
    <row r="4" spans="1:27" ht="13.5" thickBot="1" x14ac:dyDescent="0.35">
      <c r="A4" s="355"/>
      <c r="M4" s="279"/>
      <c r="N4" s="279"/>
      <c r="O4" s="279"/>
      <c r="P4" s="279"/>
      <c r="Q4" s="279"/>
    </row>
    <row r="5" spans="1:27" ht="22.5" customHeight="1" thickBot="1" x14ac:dyDescent="0.35">
      <c r="A5" s="355"/>
      <c r="B5" s="356" t="s">
        <v>142</v>
      </c>
      <c r="C5" s="357">
        <v>1.23123613132599E-2</v>
      </c>
      <c r="D5" s="674" t="s">
        <v>143</v>
      </c>
      <c r="E5" s="675"/>
      <c r="F5" s="676"/>
      <c r="G5" s="358"/>
      <c r="H5" s="359"/>
      <c r="I5" s="359"/>
      <c r="J5" s="360"/>
      <c r="K5" s="360"/>
      <c r="L5" s="361"/>
      <c r="M5" s="539" t="s">
        <v>197</v>
      </c>
      <c r="N5" s="310" t="str">
        <f>I3</f>
        <v>años</v>
      </c>
      <c r="O5" s="446"/>
      <c r="P5" s="447"/>
      <c r="Q5" s="310" t="s">
        <v>0</v>
      </c>
      <c r="S5" s="362"/>
      <c r="T5" s="362"/>
      <c r="U5" s="362"/>
      <c r="V5" s="362"/>
      <c r="W5" s="362"/>
      <c r="X5" s="362"/>
      <c r="Y5" s="362"/>
      <c r="Z5" s="362"/>
      <c r="AA5" s="362"/>
    </row>
    <row r="6" spans="1:27" ht="27.75" customHeight="1" thickBot="1" x14ac:dyDescent="0.35">
      <c r="A6" s="363"/>
      <c r="B6" s="364"/>
      <c r="C6" s="365"/>
      <c r="D6" s="366" t="s">
        <v>144</v>
      </c>
      <c r="E6" s="367" t="s">
        <v>145</v>
      </c>
      <c r="F6" s="368" t="s">
        <v>146</v>
      </c>
      <c r="G6" s="369"/>
      <c r="H6" s="358"/>
      <c r="I6" s="358"/>
      <c r="J6" s="358"/>
      <c r="K6" s="358"/>
      <c r="L6" s="362"/>
      <c r="M6" s="448" t="s">
        <v>1</v>
      </c>
      <c r="N6" s="449">
        <f>N20</f>
        <v>2.2755000000000001E-2</v>
      </c>
      <c r="O6" s="39">
        <f>N6/N9</f>
        <v>6.1500000000000001E-3</v>
      </c>
      <c r="P6" s="447"/>
      <c r="Q6" s="460">
        <f>N6*365.25</f>
        <v>8.3112637500000002</v>
      </c>
      <c r="S6" s="362"/>
      <c r="T6" s="362"/>
      <c r="U6" s="362"/>
      <c r="V6" s="362"/>
      <c r="W6" s="362"/>
      <c r="X6" s="362"/>
      <c r="Y6" s="362"/>
      <c r="Z6" s="362"/>
      <c r="AA6" s="362"/>
    </row>
    <row r="7" spans="1:27" ht="18.75" customHeight="1" thickBot="1" x14ac:dyDescent="0.35">
      <c r="A7" s="363"/>
      <c r="B7" s="363"/>
      <c r="C7" s="365"/>
      <c r="D7" s="370">
        <v>0.85</v>
      </c>
      <c r="E7" s="371">
        <v>0.75</v>
      </c>
      <c r="F7" s="372">
        <v>0.99</v>
      </c>
      <c r="G7" s="373"/>
      <c r="H7" s="373"/>
      <c r="I7" s="373"/>
      <c r="J7" s="374"/>
      <c r="K7" s="375"/>
      <c r="L7" s="376"/>
      <c r="M7" s="450" t="s">
        <v>3</v>
      </c>
      <c r="N7" s="463">
        <f>M20</f>
        <v>3.3299999999999996E-3</v>
      </c>
      <c r="O7" s="451">
        <f>N7/N9</f>
        <v>8.9999999999999987E-4</v>
      </c>
      <c r="P7" s="447"/>
      <c r="Q7" s="461">
        <f>N7*365.25</f>
        <v>1.2162824999999999</v>
      </c>
      <c r="S7" s="362"/>
      <c r="T7" s="362"/>
      <c r="U7" s="362"/>
      <c r="V7" s="362"/>
      <c r="W7" s="362"/>
      <c r="X7" s="362"/>
      <c r="Y7" s="362"/>
      <c r="Z7" s="362"/>
      <c r="AA7" s="362"/>
    </row>
    <row r="8" spans="1:27" ht="26.25" customHeight="1" x14ac:dyDescent="0.3">
      <c r="A8" s="377"/>
      <c r="B8" s="353"/>
      <c r="C8" s="353"/>
      <c r="D8" s="378"/>
      <c r="E8" s="378"/>
      <c r="F8" s="378"/>
      <c r="G8" s="378"/>
      <c r="H8" s="362"/>
      <c r="I8" s="362"/>
      <c r="J8" s="362"/>
      <c r="K8" s="379"/>
      <c r="L8" s="376"/>
      <c r="M8" s="452" t="s">
        <v>2</v>
      </c>
      <c r="N8" s="453">
        <f>L20</f>
        <v>3.673915</v>
      </c>
      <c r="O8" s="454">
        <f>N8/N9</f>
        <v>0.99295</v>
      </c>
      <c r="P8" s="447"/>
      <c r="Q8" s="462">
        <f>N8*365.25</f>
        <v>1341.8974537500001</v>
      </c>
      <c r="S8" s="362"/>
      <c r="T8" s="362"/>
      <c r="U8" s="362"/>
      <c r="V8" s="362"/>
      <c r="W8" s="362"/>
      <c r="X8" s="362"/>
      <c r="Y8" s="362"/>
      <c r="Z8" s="362"/>
      <c r="AA8" s="362"/>
    </row>
    <row r="9" spans="1:27" ht="26.25" customHeight="1" x14ac:dyDescent="0.3">
      <c r="A9" s="377"/>
      <c r="B9" s="353"/>
      <c r="C9" s="353"/>
      <c r="D9" s="353"/>
      <c r="E9" s="353"/>
      <c r="F9" s="353"/>
      <c r="G9" s="378"/>
      <c r="H9" s="362"/>
      <c r="I9" s="362"/>
      <c r="J9" s="362"/>
      <c r="K9" s="379"/>
      <c r="L9" s="376"/>
      <c r="M9" s="452"/>
      <c r="N9" s="456">
        <f>SUM(N6:N8)</f>
        <v>3.7</v>
      </c>
      <c r="O9" s="446"/>
      <c r="P9" s="447"/>
      <c r="Q9" s="457">
        <f>N9*365.26</f>
        <v>1351.462</v>
      </c>
      <c r="S9" s="362"/>
      <c r="T9" s="362"/>
      <c r="U9" s="362"/>
      <c r="V9" s="362"/>
      <c r="W9" s="362"/>
      <c r="X9" s="362"/>
      <c r="Y9" s="362"/>
      <c r="Z9" s="362"/>
      <c r="AA9" s="362"/>
    </row>
    <row r="10" spans="1:27" ht="26.25" hidden="1" customHeight="1" x14ac:dyDescent="0.3">
      <c r="A10" s="377"/>
      <c r="B10" s="353"/>
      <c r="C10" s="353"/>
      <c r="D10" s="378"/>
      <c r="E10" s="378"/>
      <c r="F10" s="378"/>
      <c r="G10" s="378"/>
      <c r="H10" s="362"/>
      <c r="I10" s="362"/>
      <c r="J10" s="362"/>
      <c r="K10" s="379"/>
      <c r="L10" s="376"/>
      <c r="M10" s="362"/>
      <c r="N10" s="452"/>
      <c r="O10" s="453"/>
      <c r="P10" s="454"/>
      <c r="Q10" s="447"/>
      <c r="R10" s="455"/>
      <c r="S10" s="362"/>
      <c r="T10" s="362"/>
      <c r="U10" s="362"/>
      <c r="V10" s="362"/>
      <c r="W10" s="362"/>
      <c r="X10" s="362"/>
      <c r="Y10" s="362"/>
      <c r="Z10" s="362"/>
      <c r="AA10" s="362"/>
    </row>
    <row r="11" spans="1:27" ht="26.25" hidden="1" customHeight="1" x14ac:dyDescent="0.3">
      <c r="A11" s="377"/>
      <c r="B11" s="353"/>
      <c r="C11" s="353"/>
      <c r="D11" s="378"/>
      <c r="E11" s="378"/>
      <c r="F11" s="378"/>
      <c r="G11" s="378"/>
      <c r="H11" s="362"/>
      <c r="I11" s="362"/>
      <c r="J11" s="362"/>
      <c r="K11" s="379"/>
      <c r="L11" s="376"/>
      <c r="M11" s="362"/>
      <c r="N11" s="452"/>
      <c r="O11" s="453"/>
      <c r="P11" s="454"/>
      <c r="Q11" s="447"/>
      <c r="R11" s="455"/>
      <c r="S11" s="362"/>
      <c r="T11" s="362"/>
      <c r="U11" s="362"/>
      <c r="V11" s="362"/>
      <c r="W11" s="362"/>
      <c r="X11" s="362"/>
      <c r="Y11" s="362"/>
      <c r="Z11" s="362"/>
      <c r="AA11" s="362"/>
    </row>
    <row r="12" spans="1:27" ht="13.5" hidden="1" customHeight="1" x14ac:dyDescent="0.3">
      <c r="A12" s="377"/>
      <c r="B12" s="380"/>
      <c r="C12" s="380"/>
      <c r="D12" s="469">
        <f>C5*D7</f>
        <v>1.0465507116270914E-2</v>
      </c>
      <c r="E12" s="381">
        <f>C5*E7</f>
        <v>9.2342709849449253E-3</v>
      </c>
      <c r="F12" s="381">
        <f>C5*F7</f>
        <v>1.21892377001273E-2</v>
      </c>
      <c r="G12" s="378"/>
      <c r="H12" s="382"/>
      <c r="I12" s="382"/>
      <c r="J12" s="362"/>
      <c r="K12" s="383"/>
      <c r="L12" s="362"/>
      <c r="M12" s="362"/>
      <c r="N12" s="446"/>
      <c r="S12" s="362"/>
      <c r="T12" s="362"/>
      <c r="U12" s="362"/>
      <c r="V12" s="362"/>
      <c r="W12" s="362"/>
      <c r="X12" s="362"/>
      <c r="Y12" s="362"/>
      <c r="Z12" s="362"/>
      <c r="AA12" s="362"/>
    </row>
    <row r="13" spans="1:27" ht="13.5" hidden="1" customHeight="1" x14ac:dyDescent="0.3">
      <c r="A13" s="377"/>
      <c r="B13" s="384"/>
      <c r="C13" s="385"/>
      <c r="D13" s="386"/>
      <c r="E13" s="386"/>
      <c r="F13" s="386"/>
      <c r="G13" s="378"/>
      <c r="H13" s="362"/>
      <c r="I13" s="362"/>
      <c r="J13" s="362"/>
      <c r="K13" s="387"/>
      <c r="L13" s="388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</row>
    <row r="14" spans="1:27" ht="15.75" hidden="1" customHeight="1" x14ac:dyDescent="0.3">
      <c r="A14" s="377"/>
      <c r="B14" s="384"/>
      <c r="C14" s="389" t="s">
        <v>128</v>
      </c>
      <c r="D14" s="390">
        <f>C5-D12</f>
        <v>1.8468541969889861E-3</v>
      </c>
      <c r="E14" s="391">
        <f>C5-F12</f>
        <v>1.2312361313259954E-4</v>
      </c>
      <c r="F14" s="391">
        <f>C5-E12</f>
        <v>3.0780903283149745E-3</v>
      </c>
      <c r="G14" s="378"/>
      <c r="H14" s="362"/>
      <c r="I14" s="362"/>
      <c r="J14" s="362"/>
      <c r="K14" s="376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</row>
    <row r="15" spans="1:27" ht="13.5" hidden="1" customHeight="1" x14ac:dyDescent="0.3">
      <c r="A15" s="377"/>
      <c r="B15" s="384"/>
      <c r="C15" s="389" t="s">
        <v>129</v>
      </c>
      <c r="D15" s="392">
        <f>1/D14</f>
        <v>541.46125970872379</v>
      </c>
      <c r="E15" s="393">
        <f>1/F14</f>
        <v>324.87675582523457</v>
      </c>
      <c r="F15" s="393">
        <f>1/E14</f>
        <v>8121.9188956308271</v>
      </c>
      <c r="G15" s="378"/>
      <c r="H15" s="352"/>
      <c r="I15" s="352"/>
      <c r="J15" s="353"/>
      <c r="K15" s="394"/>
      <c r="L15" s="353"/>
      <c r="M15" s="353"/>
      <c r="N15" s="353"/>
      <c r="O15" s="353"/>
    </row>
    <row r="16" spans="1:27" ht="12.75" hidden="1" customHeight="1" x14ac:dyDescent="0.3">
      <c r="A16" s="377"/>
      <c r="B16" s="353"/>
      <c r="C16" s="378"/>
      <c r="D16" s="378"/>
      <c r="E16" s="378"/>
      <c r="F16" s="378"/>
      <c r="G16" s="378"/>
      <c r="H16" s="352"/>
      <c r="I16" s="352"/>
    </row>
    <row r="17" spans="1:15" s="353" customFormat="1" ht="12.75" hidden="1" customHeight="1" x14ac:dyDescent="0.3">
      <c r="A17" s="395"/>
      <c r="B17" s="396"/>
      <c r="C17" s="397"/>
      <c r="D17" s="398"/>
      <c r="E17" s="399"/>
      <c r="F17" s="398"/>
      <c r="G17" s="378"/>
      <c r="K17" s="394"/>
    </row>
    <row r="18" spans="1:15" ht="12.75" hidden="1" customHeight="1" x14ac:dyDescent="0.3">
      <c r="A18" s="377"/>
      <c r="B18" s="400" t="s">
        <v>100</v>
      </c>
      <c r="C18" s="401"/>
      <c r="D18" s="401"/>
      <c r="E18" s="402">
        <f>ROUND(D7,2)</f>
        <v>0.85</v>
      </c>
      <c r="F18" s="403">
        <f>ROUND(D14,4)</f>
        <v>1.8E-3</v>
      </c>
      <c r="G18" s="404">
        <f>ROUND(D15,0)</f>
        <v>541</v>
      </c>
      <c r="H18" s="352"/>
      <c r="I18" s="352"/>
      <c r="J18" s="8" t="s">
        <v>113</v>
      </c>
      <c r="K18" s="5"/>
      <c r="L18" s="108"/>
      <c r="M18" s="70"/>
      <c r="N18" s="70"/>
      <c r="O18" s="5"/>
    </row>
    <row r="19" spans="1:15" ht="12.75" hidden="1" customHeight="1" x14ac:dyDescent="0.3">
      <c r="A19" s="377"/>
      <c r="B19" s="405" t="s">
        <v>101</v>
      </c>
      <c r="C19" s="406">
        <f>ROUND(D12,4)</f>
        <v>1.0500000000000001E-2</v>
      </c>
      <c r="D19" s="406">
        <f>ROUND(C5,4)</f>
        <v>1.23E-2</v>
      </c>
      <c r="E19" s="407">
        <f>ROUND(E7,2)</f>
        <v>0.75</v>
      </c>
      <c r="F19" s="408">
        <f>ROUND(E14,4)</f>
        <v>1E-4</v>
      </c>
      <c r="G19" s="409">
        <f>ROUND(E15,0)</f>
        <v>325</v>
      </c>
      <c r="H19" s="352"/>
      <c r="I19" s="352"/>
      <c r="J19" s="283" t="s">
        <v>114</v>
      </c>
      <c r="K19" s="283" t="s">
        <v>115</v>
      </c>
      <c r="L19" s="287" t="s">
        <v>2</v>
      </c>
      <c r="M19" s="288" t="s">
        <v>3</v>
      </c>
      <c r="N19" s="289" t="s">
        <v>1</v>
      </c>
      <c r="O19" s="5"/>
    </row>
    <row r="20" spans="1:15" ht="12.75" hidden="1" customHeight="1" x14ac:dyDescent="0.3">
      <c r="A20" s="377"/>
      <c r="B20" s="405" t="s">
        <v>102</v>
      </c>
      <c r="C20" s="376"/>
      <c r="D20" s="376"/>
      <c r="E20" s="407">
        <f>ROUND(F7,2)</f>
        <v>0.99</v>
      </c>
      <c r="F20" s="408">
        <f>ROUND(F14,4)</f>
        <v>3.0999999999999999E-3</v>
      </c>
      <c r="G20" s="409">
        <f>ROUND(F15,0)</f>
        <v>8122</v>
      </c>
      <c r="H20" s="352"/>
      <c r="I20" s="352"/>
      <c r="J20" s="285">
        <f>C19*H3/2</f>
        <v>1.9425000000000001E-2</v>
      </c>
      <c r="K20" s="286">
        <f>D19*H3/2</f>
        <v>2.2755000000000001E-2</v>
      </c>
      <c r="L20" s="290">
        <f>H3-M20-N20</f>
        <v>3.673915</v>
      </c>
      <c r="M20" s="290">
        <f>K20-J20</f>
        <v>3.3299999999999996E-3</v>
      </c>
      <c r="N20" s="290">
        <f>K20</f>
        <v>2.2755000000000001E-2</v>
      </c>
      <c r="O20" s="5" t="str">
        <f>I3</f>
        <v>años</v>
      </c>
    </row>
    <row r="21" spans="1:15" ht="12.75" hidden="1" customHeight="1" x14ac:dyDescent="0.3">
      <c r="A21" s="377"/>
      <c r="B21" s="405" t="s">
        <v>103</v>
      </c>
      <c r="C21" s="410" t="s">
        <v>147</v>
      </c>
      <c r="D21" s="410" t="s">
        <v>148</v>
      </c>
      <c r="E21" s="411" t="s">
        <v>127</v>
      </c>
      <c r="F21" s="411" t="s">
        <v>149</v>
      </c>
      <c r="G21" s="410" t="s">
        <v>129</v>
      </c>
      <c r="H21" s="352"/>
      <c r="I21" s="352"/>
      <c r="N21" s="444"/>
    </row>
    <row r="22" spans="1:15" ht="12.75" hidden="1" customHeight="1" x14ac:dyDescent="0.3">
      <c r="A22" s="377"/>
      <c r="B22" s="412" t="s">
        <v>108</v>
      </c>
      <c r="C22" s="410" t="str">
        <f>CONCATENATE(C19*100,B21)</f>
        <v>1,05%</v>
      </c>
      <c r="D22" s="410" t="str">
        <f>CONCATENATE(D19*100,B21)</f>
        <v>1,23%</v>
      </c>
      <c r="E22" s="410" t="str">
        <f>CONCATENATE(E18," ",B18,E19,B19,E20,B20)</f>
        <v>0,85 (0,75-0,99)</v>
      </c>
      <c r="F22" s="410" t="str">
        <f>CONCATENATE(F18*100,B21," ",B18,F19*100,B21," ",B22," ",F20*100,B21,B20)</f>
        <v>0,18% (0,01% a 0,31%)</v>
      </c>
      <c r="G22" s="410" t="str">
        <f>CONCATENATE(G18," ",B18,G19," ",B22," ",G20,B20)</f>
        <v>541 (325 a 8122)</v>
      </c>
      <c r="H22" s="352"/>
      <c r="I22" s="352"/>
    </row>
    <row r="23" spans="1:15" hidden="1" x14ac:dyDescent="0.3">
      <c r="A23" s="417"/>
      <c r="B23" s="418"/>
      <c r="C23" s="420"/>
      <c r="D23" s="420"/>
      <c r="E23" s="420"/>
      <c r="F23" s="420"/>
      <c r="G23" s="420"/>
      <c r="H23" s="419"/>
      <c r="I23" s="419"/>
      <c r="J23" s="419"/>
      <c r="K23" s="394"/>
      <c r="L23" s="353"/>
      <c r="M23" s="353"/>
    </row>
    <row r="24" spans="1:15" ht="26.25" hidden="1" customHeight="1" x14ac:dyDescent="0.3">
      <c r="A24" s="418"/>
      <c r="B24" s="439" t="s">
        <v>150</v>
      </c>
      <c r="C24" s="431"/>
      <c r="D24" s="432" t="s">
        <v>144</v>
      </c>
      <c r="E24" s="433" t="s">
        <v>36</v>
      </c>
      <c r="F24" s="433" t="s">
        <v>37</v>
      </c>
      <c r="G24" s="420"/>
      <c r="H24" s="419"/>
      <c r="I24" s="419"/>
      <c r="J24" s="419"/>
      <c r="K24" s="394"/>
      <c r="L24" s="378"/>
      <c r="M24" s="353"/>
    </row>
    <row r="25" spans="1:15" hidden="1" x14ac:dyDescent="0.3">
      <c r="A25" s="421"/>
      <c r="B25" s="436" t="s">
        <v>151</v>
      </c>
      <c r="C25" s="437"/>
      <c r="D25" s="442">
        <f>D15</f>
        <v>541.46125970872379</v>
      </c>
      <c r="E25" s="434">
        <f>E15</f>
        <v>324.87675582523457</v>
      </c>
      <c r="F25" s="434">
        <f>F15</f>
        <v>8121.9188956308271</v>
      </c>
      <c r="G25" s="420"/>
      <c r="H25" s="419"/>
      <c r="I25" s="419"/>
      <c r="J25" s="419"/>
      <c r="K25" s="394"/>
      <c r="L25" s="378"/>
      <c r="M25" s="353"/>
    </row>
    <row r="26" spans="1:15" hidden="1" x14ac:dyDescent="0.3">
      <c r="A26" s="421"/>
      <c r="B26" s="440" t="s">
        <v>152</v>
      </c>
      <c r="C26" s="427"/>
      <c r="D26" s="442">
        <f>(1-C5)*D15</f>
        <v>534.79459304205716</v>
      </c>
      <c r="E26" s="434">
        <f>(1-C5)*E15</f>
        <v>320.87675582523457</v>
      </c>
      <c r="F26" s="434">
        <f>(1-C5)*F15</f>
        <v>8021.918895630828</v>
      </c>
      <c r="G26" s="420"/>
      <c r="H26" s="419"/>
      <c r="I26" s="419"/>
      <c r="J26" s="419"/>
      <c r="K26" s="394"/>
      <c r="L26" s="353"/>
      <c r="M26" s="353"/>
    </row>
    <row r="27" spans="1:15" hidden="1" x14ac:dyDescent="0.3">
      <c r="A27" s="422"/>
      <c r="B27" s="441" t="s">
        <v>153</v>
      </c>
      <c r="C27" s="427"/>
      <c r="D27" s="442">
        <f>D15*D14</f>
        <v>0.99999999999999989</v>
      </c>
      <c r="E27" s="434">
        <f>E15*F14</f>
        <v>1</v>
      </c>
      <c r="F27" s="434">
        <f>F15*E14</f>
        <v>1</v>
      </c>
      <c r="G27" s="420"/>
      <c r="H27" s="355"/>
      <c r="I27" s="355"/>
      <c r="J27" s="355"/>
    </row>
    <row r="28" spans="1:15" hidden="1" x14ac:dyDescent="0.3">
      <c r="A28" s="421"/>
      <c r="B28" s="441" t="s">
        <v>154</v>
      </c>
      <c r="C28" s="428"/>
      <c r="D28" s="442">
        <f>(C5-D14)*D15</f>
        <v>5.6666666666666625</v>
      </c>
      <c r="E28" s="434">
        <f>(C5-F14)*E15</f>
        <v>3.0000000000000009</v>
      </c>
      <c r="F28" s="434">
        <f>(C5-E14)*F15</f>
        <v>98.999999999999559</v>
      </c>
      <c r="G28" s="420"/>
      <c r="H28" s="355"/>
      <c r="I28" s="355"/>
      <c r="J28" s="355"/>
    </row>
    <row r="29" spans="1:15" hidden="1" x14ac:dyDescent="0.3">
      <c r="A29" s="421"/>
      <c r="B29" s="426"/>
      <c r="C29" s="429"/>
      <c r="D29" s="430"/>
      <c r="E29" s="430"/>
      <c r="F29" s="430"/>
      <c r="G29" s="420"/>
      <c r="H29" s="419"/>
      <c r="I29" s="419"/>
      <c r="J29" s="355"/>
    </row>
    <row r="30" spans="1:15" hidden="1" x14ac:dyDescent="0.3">
      <c r="A30" s="418"/>
      <c r="B30" s="439" t="s">
        <v>155</v>
      </c>
      <c r="C30" s="435"/>
      <c r="D30" s="432" t="s">
        <v>144</v>
      </c>
      <c r="E30" s="433" t="s">
        <v>36</v>
      </c>
      <c r="F30" s="433" t="s">
        <v>37</v>
      </c>
      <c r="G30" s="420"/>
      <c r="H30" s="419"/>
      <c r="I30" s="419"/>
      <c r="J30" s="355"/>
    </row>
    <row r="31" spans="1:15" hidden="1" x14ac:dyDescent="0.3">
      <c r="A31" s="418"/>
      <c r="B31" s="436" t="s">
        <v>156</v>
      </c>
      <c r="C31" s="437"/>
      <c r="D31" s="430">
        <f>D15</f>
        <v>541.46125970872379</v>
      </c>
      <c r="E31" s="430">
        <f>E15</f>
        <v>324.87675582523457</v>
      </c>
      <c r="F31" s="438">
        <f>F15</f>
        <v>8121.9188956308271</v>
      </c>
      <c r="G31" s="420"/>
      <c r="H31" s="419"/>
      <c r="I31" s="419"/>
      <c r="J31" s="355"/>
    </row>
    <row r="32" spans="1:15" s="353" customFormat="1" hidden="1" x14ac:dyDescent="0.3">
      <c r="A32" s="423"/>
      <c r="B32" s="440" t="s">
        <v>152</v>
      </c>
      <c r="C32" s="427"/>
      <c r="D32" s="434">
        <f>ABS((1-(C5-D14))*D15)</f>
        <v>535.79459304205716</v>
      </c>
      <c r="E32" s="434">
        <f>ABS((1-(C5-F14))*E15)</f>
        <v>321.87675582523457</v>
      </c>
      <c r="F32" s="434">
        <f>ABS((1-(C5-E14))*F15)</f>
        <v>8022.918895630828</v>
      </c>
      <c r="G32" s="420"/>
      <c r="H32" s="419"/>
      <c r="I32" s="419"/>
      <c r="J32" s="355"/>
      <c r="K32" s="354"/>
    </row>
    <row r="33" spans="1:20" hidden="1" x14ac:dyDescent="0.3">
      <c r="A33" s="418"/>
      <c r="B33" s="441" t="s">
        <v>157</v>
      </c>
      <c r="C33" s="427"/>
      <c r="D33" s="434">
        <f>D15*D14</f>
        <v>0.99999999999999989</v>
      </c>
      <c r="E33" s="434">
        <f>E15*F14</f>
        <v>1</v>
      </c>
      <c r="F33" s="434">
        <f>F15*E14</f>
        <v>1</v>
      </c>
      <c r="G33" s="420"/>
      <c r="H33" s="419"/>
      <c r="I33" s="419"/>
      <c r="J33" s="355"/>
    </row>
    <row r="34" spans="1:20" hidden="1" x14ac:dyDescent="0.3">
      <c r="A34" s="418"/>
      <c r="B34" s="441" t="s">
        <v>158</v>
      </c>
      <c r="C34" s="428"/>
      <c r="D34" s="434">
        <f>ABS(C5*D15)</f>
        <v>6.6666666666666616</v>
      </c>
      <c r="E34" s="434">
        <f>ABS(C5*E15)</f>
        <v>4.0000000000000009</v>
      </c>
      <c r="F34" s="434">
        <f>ABS(C5*F15)</f>
        <v>99.999999999999559</v>
      </c>
      <c r="G34" s="420"/>
      <c r="H34" s="419"/>
      <c r="I34" s="419"/>
      <c r="J34" s="355"/>
    </row>
    <row r="35" spans="1:20" x14ac:dyDescent="0.3">
      <c r="A35" s="418"/>
      <c r="B35" s="418"/>
      <c r="C35" s="420"/>
      <c r="D35" s="420"/>
      <c r="E35" s="420"/>
      <c r="F35" s="420"/>
      <c r="G35" s="420"/>
      <c r="H35" s="419"/>
      <c r="I35" s="419"/>
      <c r="J35" s="355"/>
    </row>
    <row r="36" spans="1:20" ht="27.75" customHeight="1" x14ac:dyDescent="0.3">
      <c r="A36" s="377"/>
      <c r="B36" s="413"/>
      <c r="C36" s="414" t="s">
        <v>147</v>
      </c>
      <c r="D36" s="414" t="s">
        <v>148</v>
      </c>
      <c r="E36" s="414" t="s">
        <v>127</v>
      </c>
      <c r="F36" s="414" t="s">
        <v>128</v>
      </c>
      <c r="G36" s="414" t="s">
        <v>129</v>
      </c>
      <c r="J36" s="443" t="s">
        <v>140</v>
      </c>
      <c r="K36" s="443" t="s">
        <v>112</v>
      </c>
      <c r="L36" s="1"/>
      <c r="M36" s="414" t="s">
        <v>140</v>
      </c>
      <c r="N36" s="414" t="s">
        <v>112</v>
      </c>
      <c r="O36" s="1"/>
      <c r="P36" s="287" t="s">
        <v>2</v>
      </c>
      <c r="Q36" s="288" t="s">
        <v>3</v>
      </c>
      <c r="R36" s="445" t="s">
        <v>1</v>
      </c>
      <c r="S36" s="282" t="s">
        <v>136</v>
      </c>
    </row>
    <row r="37" spans="1:20" ht="21" customHeight="1" x14ac:dyDescent="0.3">
      <c r="A37" s="377"/>
      <c r="B37" s="413"/>
      <c r="C37" s="415" t="str">
        <f>C22</f>
        <v>1,05%</v>
      </c>
      <c r="D37" s="415" t="str">
        <f>D22</f>
        <v>1,23%</v>
      </c>
      <c r="E37" s="415" t="str">
        <f>E22</f>
        <v>0,85 (0,75-0,99)</v>
      </c>
      <c r="F37" s="415" t="str">
        <f>F22</f>
        <v>0,18% (0,01% a 0,31%)</v>
      </c>
      <c r="G37" s="415" t="str">
        <f>G22</f>
        <v>541 (325 a 8122)</v>
      </c>
      <c r="J37" s="416">
        <f>IF((F19*F20&lt;0),(C19+D19)/2,C19)</f>
        <v>1.0500000000000001E-2</v>
      </c>
      <c r="K37" s="416">
        <f>IF((F19*F20&lt;0),(C19+D19)/2,D19)</f>
        <v>1.23E-2</v>
      </c>
      <c r="L37" s="378"/>
      <c r="M37" s="465">
        <f>J37*100</f>
        <v>1.05</v>
      </c>
      <c r="N37" s="466">
        <f>K37*100</f>
        <v>1.23</v>
      </c>
      <c r="P37" s="293">
        <f>L20</f>
        <v>3.673915</v>
      </c>
      <c r="Q37" s="294">
        <f>M20</f>
        <v>3.3299999999999996E-3</v>
      </c>
      <c r="R37" s="346">
        <f>N20</f>
        <v>2.2755000000000001E-2</v>
      </c>
      <c r="S37" s="347">
        <f>SUM(P37:R37)</f>
        <v>3.7</v>
      </c>
      <c r="T37" s="236" t="str">
        <f>I3</f>
        <v>años</v>
      </c>
    </row>
    <row r="38" spans="1:20" x14ac:dyDescent="0.3">
      <c r="A38" s="418"/>
      <c r="B38" s="418"/>
      <c r="C38" s="420"/>
      <c r="D38" s="420"/>
      <c r="E38" s="420"/>
      <c r="F38" s="420"/>
      <c r="G38" s="420"/>
      <c r="H38" s="419"/>
      <c r="I38" s="419"/>
      <c r="J38" s="355"/>
    </row>
    <row r="39" spans="1:20" x14ac:dyDescent="0.3">
      <c r="A39" s="418"/>
      <c r="B39" s="481" t="s">
        <v>181</v>
      </c>
      <c r="C39" s="420"/>
      <c r="D39" s="420"/>
      <c r="E39" s="420"/>
      <c r="F39" s="420"/>
      <c r="G39" s="420"/>
      <c r="H39" s="419"/>
      <c r="I39" s="419"/>
      <c r="J39" s="355"/>
    </row>
    <row r="40" spans="1:20" ht="13.5" thickBot="1" x14ac:dyDescent="0.35">
      <c r="A40" s="418"/>
      <c r="B40" s="418"/>
      <c r="C40" s="420"/>
      <c r="D40" s="420"/>
      <c r="E40" s="420"/>
      <c r="F40" s="420"/>
      <c r="G40" s="420"/>
      <c r="H40" s="419"/>
      <c r="I40" s="419"/>
      <c r="J40" s="355"/>
    </row>
    <row r="41" spans="1:20" ht="31.5" customHeight="1" thickBot="1" x14ac:dyDescent="0.35">
      <c r="A41" s="424"/>
      <c r="B41" s="613" t="s">
        <v>159</v>
      </c>
      <c r="C41" s="614"/>
      <c r="D41" s="614"/>
      <c r="E41" s="615"/>
      <c r="F41" s="615"/>
      <c r="G41" s="616"/>
      <c r="M41" s="658" t="s">
        <v>130</v>
      </c>
      <c r="N41" s="659"/>
      <c r="O41" s="1"/>
      <c r="P41" s="660" t="s">
        <v>133</v>
      </c>
      <c r="Q41" s="663" t="s">
        <v>134</v>
      </c>
      <c r="R41" s="666" t="s">
        <v>135</v>
      </c>
      <c r="S41" s="669" t="s">
        <v>137</v>
      </c>
    </row>
    <row r="42" spans="1:20" ht="51" customHeight="1" x14ac:dyDescent="0.3">
      <c r="A42" s="424"/>
      <c r="B42" s="467" t="s">
        <v>169</v>
      </c>
      <c r="C42" s="316" t="s">
        <v>162</v>
      </c>
      <c r="D42" s="351" t="s">
        <v>163</v>
      </c>
      <c r="E42" s="677" t="s">
        <v>165</v>
      </c>
      <c r="F42" s="677"/>
      <c r="G42" s="678"/>
      <c r="M42" s="672" t="s">
        <v>138</v>
      </c>
      <c r="N42" s="673"/>
      <c r="O42" s="1"/>
      <c r="P42" s="661"/>
      <c r="Q42" s="664"/>
      <c r="R42" s="667"/>
      <c r="S42" s="670"/>
    </row>
    <row r="43" spans="1:20" ht="26.5" thickBot="1" x14ac:dyDescent="0.35">
      <c r="A43" s="424"/>
      <c r="B43" s="468" t="s">
        <v>160</v>
      </c>
      <c r="C43" s="318" t="s">
        <v>179</v>
      </c>
      <c r="D43" s="319" t="s">
        <v>180</v>
      </c>
      <c r="E43" s="320" t="s">
        <v>127</v>
      </c>
      <c r="F43" s="321" t="s">
        <v>128</v>
      </c>
      <c r="G43" s="322" t="s">
        <v>129</v>
      </c>
      <c r="M43" s="323" t="s">
        <v>23</v>
      </c>
      <c r="N43" s="324" t="s">
        <v>24</v>
      </c>
      <c r="O43" s="1"/>
      <c r="P43" s="662"/>
      <c r="Q43" s="665"/>
      <c r="R43" s="668"/>
      <c r="S43" s="671"/>
    </row>
    <row r="44" spans="1:20" x14ac:dyDescent="0.3">
      <c r="A44" s="424"/>
      <c r="B44" s="325"/>
      <c r="C44" s="326"/>
      <c r="D44" s="326"/>
      <c r="E44" s="327"/>
      <c r="F44" s="327"/>
      <c r="G44" s="327"/>
    </row>
    <row r="45" spans="1:20" ht="21" x14ac:dyDescent="0.3">
      <c r="A45" s="424"/>
      <c r="B45" s="328" t="s">
        <v>166</v>
      </c>
      <c r="C45" s="464">
        <v>1.0500000000000001E-2</v>
      </c>
      <c r="D45" s="464">
        <v>1.23E-2</v>
      </c>
      <c r="E45" s="329" t="s">
        <v>164</v>
      </c>
      <c r="F45" s="329" t="s">
        <v>167</v>
      </c>
      <c r="G45" s="330" t="s">
        <v>168</v>
      </c>
      <c r="J45" s="352">
        <v>1.0500000000000001E-2</v>
      </c>
      <c r="K45" s="354">
        <v>1.23E-2</v>
      </c>
      <c r="M45" s="349">
        <v>1.05</v>
      </c>
      <c r="N45" s="350">
        <v>1.23</v>
      </c>
      <c r="O45" s="1"/>
      <c r="P45" s="343">
        <v>3.673915</v>
      </c>
      <c r="Q45" s="458">
        <v>3.3299999999999996E-3</v>
      </c>
      <c r="R45" s="344">
        <v>2.2755000000000001E-2</v>
      </c>
      <c r="S45" s="348">
        <v>3.7</v>
      </c>
      <c r="T45" s="459" t="s">
        <v>161</v>
      </c>
    </row>
    <row r="46" spans="1:20" ht="10.5" customHeight="1" x14ac:dyDescent="0.3">
      <c r="A46" s="424"/>
      <c r="B46" s="280"/>
      <c r="C46" s="280"/>
      <c r="D46" s="280"/>
      <c r="E46" s="280"/>
      <c r="F46" s="280"/>
      <c r="G46" s="280"/>
    </row>
    <row r="47" spans="1:20" ht="48" customHeight="1" x14ac:dyDescent="0.3">
      <c r="B47" s="655" t="s">
        <v>182</v>
      </c>
      <c r="C47" s="656"/>
      <c r="D47" s="656"/>
      <c r="E47" s="656"/>
      <c r="F47" s="656"/>
      <c r="G47" s="657"/>
    </row>
    <row r="48" spans="1:20" x14ac:dyDescent="0.3">
      <c r="C48" s="420"/>
      <c r="D48" s="420"/>
      <c r="E48" s="420"/>
      <c r="F48" s="420"/>
      <c r="G48" s="420"/>
    </row>
    <row r="49" spans="3:7" x14ac:dyDescent="0.3">
      <c r="C49" s="420"/>
      <c r="D49" s="420"/>
      <c r="E49" s="420"/>
      <c r="F49" s="420"/>
      <c r="G49" s="420"/>
    </row>
    <row r="50" spans="3:7" x14ac:dyDescent="0.3">
      <c r="C50" s="420"/>
      <c r="D50" s="420"/>
      <c r="E50" s="420"/>
      <c r="F50" s="420"/>
      <c r="G50" s="420"/>
    </row>
    <row r="51" spans="3:7" x14ac:dyDescent="0.3">
      <c r="C51" s="420"/>
      <c r="D51" s="420"/>
      <c r="E51" s="420"/>
      <c r="F51" s="420"/>
      <c r="G51" s="420"/>
    </row>
    <row r="52" spans="3:7" x14ac:dyDescent="0.3">
      <c r="C52" s="420"/>
      <c r="D52" s="420"/>
      <c r="E52" s="420"/>
      <c r="F52" s="420"/>
      <c r="G52" s="420"/>
    </row>
    <row r="53" spans="3:7" x14ac:dyDescent="0.3">
      <c r="C53" s="420"/>
      <c r="D53" s="420"/>
      <c r="E53" s="420"/>
      <c r="F53" s="420"/>
      <c r="G53" s="420"/>
    </row>
    <row r="54" spans="3:7" x14ac:dyDescent="0.3">
      <c r="C54" s="420"/>
      <c r="D54" s="420"/>
      <c r="E54" s="420"/>
      <c r="F54" s="420"/>
      <c r="G54" s="420"/>
    </row>
    <row r="55" spans="3:7" x14ac:dyDescent="0.3">
      <c r="C55" s="420"/>
      <c r="D55" s="420"/>
      <c r="E55" s="420"/>
      <c r="F55" s="420"/>
      <c r="G55" s="420"/>
    </row>
    <row r="56" spans="3:7" x14ac:dyDescent="0.3">
      <c r="C56" s="420"/>
      <c r="D56" s="420"/>
      <c r="E56" s="420"/>
      <c r="F56" s="420"/>
      <c r="G56" s="420"/>
    </row>
    <row r="57" spans="3:7" x14ac:dyDescent="0.3">
      <c r="C57" s="420"/>
      <c r="D57" s="420"/>
      <c r="E57" s="420"/>
      <c r="F57" s="420"/>
      <c r="G57" s="420"/>
    </row>
    <row r="58" spans="3:7" x14ac:dyDescent="0.3">
      <c r="C58" s="420"/>
      <c r="D58" s="420"/>
      <c r="E58" s="420"/>
      <c r="F58" s="420"/>
      <c r="G58" s="420"/>
    </row>
    <row r="59" spans="3:7" x14ac:dyDescent="0.3">
      <c r="C59" s="425"/>
      <c r="D59" s="425"/>
      <c r="E59" s="425"/>
      <c r="F59" s="425"/>
      <c r="G59" s="425"/>
    </row>
    <row r="60" spans="3:7" x14ac:dyDescent="0.3">
      <c r="C60" s="425"/>
      <c r="D60" s="425"/>
      <c r="E60" s="425"/>
      <c r="F60" s="425"/>
      <c r="G60" s="425"/>
    </row>
    <row r="61" spans="3:7" x14ac:dyDescent="0.3">
      <c r="C61" s="425"/>
      <c r="D61" s="425"/>
      <c r="E61" s="425"/>
      <c r="F61" s="425"/>
      <c r="G61" s="425"/>
    </row>
    <row r="62" spans="3:7" x14ac:dyDescent="0.3">
      <c r="C62" s="425"/>
      <c r="D62" s="425"/>
      <c r="E62" s="425"/>
      <c r="F62" s="425"/>
      <c r="G62" s="425"/>
    </row>
    <row r="63" spans="3:7" x14ac:dyDescent="0.3">
      <c r="C63" s="425"/>
      <c r="D63" s="425"/>
      <c r="E63" s="425"/>
      <c r="F63" s="425"/>
      <c r="G63" s="425"/>
    </row>
    <row r="64" spans="3:7" x14ac:dyDescent="0.3">
      <c r="C64" s="425"/>
      <c r="D64" s="425"/>
      <c r="E64" s="425"/>
      <c r="F64" s="425"/>
      <c r="G64" s="425"/>
    </row>
    <row r="65" spans="3:7" x14ac:dyDescent="0.3">
      <c r="C65" s="425"/>
      <c r="D65" s="425"/>
      <c r="E65" s="425"/>
      <c r="F65" s="425"/>
      <c r="G65" s="425"/>
    </row>
    <row r="66" spans="3:7" x14ac:dyDescent="0.3">
      <c r="C66" s="425"/>
      <c r="D66" s="425"/>
      <c r="E66" s="425"/>
      <c r="F66" s="425"/>
      <c r="G66" s="425"/>
    </row>
    <row r="67" spans="3:7" x14ac:dyDescent="0.3">
      <c r="C67" s="425"/>
      <c r="D67" s="425"/>
      <c r="E67" s="425"/>
      <c r="F67" s="425"/>
      <c r="G67" s="425"/>
    </row>
    <row r="68" spans="3:7" x14ac:dyDescent="0.3">
      <c r="C68" s="425"/>
      <c r="D68" s="425"/>
      <c r="E68" s="425"/>
      <c r="F68" s="425"/>
      <c r="G68" s="425"/>
    </row>
    <row r="69" spans="3:7" x14ac:dyDescent="0.3">
      <c r="C69" s="425"/>
      <c r="D69" s="425"/>
      <c r="E69" s="425"/>
      <c r="F69" s="425"/>
      <c r="G69" s="425"/>
    </row>
    <row r="70" spans="3:7" x14ac:dyDescent="0.3">
      <c r="C70" s="425"/>
      <c r="D70" s="425"/>
      <c r="E70" s="425"/>
      <c r="F70" s="425"/>
      <c r="G70" s="425"/>
    </row>
    <row r="71" spans="3:7" x14ac:dyDescent="0.3">
      <c r="C71" s="425"/>
      <c r="D71" s="425"/>
      <c r="E71" s="425"/>
      <c r="F71" s="425"/>
      <c r="G71" s="425"/>
    </row>
    <row r="72" spans="3:7" ht="12.75" customHeight="1" x14ac:dyDescent="0.3"/>
    <row r="73" spans="3:7" ht="38.25" customHeight="1" x14ac:dyDescent="0.3"/>
  </sheetData>
  <mergeCells count="11">
    <mergeCell ref="S41:S43"/>
    <mergeCell ref="M42:N42"/>
    <mergeCell ref="D5:F5"/>
    <mergeCell ref="E42:G42"/>
    <mergeCell ref="B2:F2"/>
    <mergeCell ref="B3:F3"/>
    <mergeCell ref="B47:G47"/>
    <mergeCell ref="M41:N41"/>
    <mergeCell ref="P41:P43"/>
    <mergeCell ref="Q41:Q43"/>
    <mergeCell ref="R41:R4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63"/>
  <sheetViews>
    <sheetView topLeftCell="A3" zoomScale="70" zoomScaleNormal="70" workbookViewId="0">
      <selection activeCell="A4" sqref="A4:Z4"/>
    </sheetView>
  </sheetViews>
  <sheetFormatPr baseColWidth="10" defaultRowHeight="14.5" x14ac:dyDescent="0.35"/>
  <cols>
    <col min="1" max="1" width="18.6328125" customWidth="1"/>
    <col min="3" max="4" width="10.54296875" customWidth="1"/>
    <col min="5" max="5" width="7" customWidth="1"/>
    <col min="6" max="6" width="5.1796875" customWidth="1"/>
    <col min="7" max="7" width="3.7265625" customWidth="1"/>
    <col min="8" max="8" width="2.7265625" customWidth="1"/>
    <col min="9" max="9" width="0.81640625" customWidth="1"/>
    <col min="10" max="10" width="3.7265625" customWidth="1"/>
    <col min="11" max="11" width="2.54296875" customWidth="1"/>
    <col min="12" max="13" width="3.7265625" customWidth="1"/>
    <col min="14" max="14" width="2.7265625" customWidth="1"/>
    <col min="15" max="15" width="0.81640625" customWidth="1"/>
    <col min="16" max="16" width="3.7265625" customWidth="1"/>
    <col min="17" max="17" width="2.54296875" customWidth="1"/>
    <col min="18" max="18" width="5.453125" style="24" customWidth="1"/>
    <col min="19" max="26" width="3.7265625" style="24" customWidth="1"/>
  </cols>
  <sheetData>
    <row r="1" spans="1:26" hidden="1" x14ac:dyDescent="0.35">
      <c r="A1" s="23" t="str">
        <f>B7</f>
        <v>años</v>
      </c>
      <c r="B1" s="23" t="s">
        <v>4</v>
      </c>
      <c r="C1" s="23" t="s">
        <v>5</v>
      </c>
      <c r="D1" s="23" t="s">
        <v>6</v>
      </c>
      <c r="E1" s="23"/>
      <c r="F1" s="23"/>
      <c r="R1"/>
      <c r="S1"/>
      <c r="T1"/>
      <c r="U1"/>
      <c r="V1"/>
    </row>
    <row r="2" spans="1:26" hidden="1" x14ac:dyDescent="0.35">
      <c r="A2" s="23" t="s">
        <v>7</v>
      </c>
      <c r="B2" s="23" t="s">
        <v>8</v>
      </c>
      <c r="C2" s="23" t="s">
        <v>9</v>
      </c>
      <c r="D2" s="23" t="s">
        <v>10</v>
      </c>
      <c r="E2" s="23" t="str">
        <f>CONCATENATE(B2," ",B5," ",C2," ",B11," ",B7)</f>
        <v>puede representarse llegando los 542 pacientes, a los 3,7 años</v>
      </c>
      <c r="F2" s="23"/>
      <c r="G2" s="25" t="str">
        <f>CONCATENATE(A2," ",E2,D2)</f>
        <v>NO puede representarse llegando los 542 pacientes, a los 3,7 años, pues habría que recortar o ampliar los tiempos respectivos de uno o más pacientes "libres de evento" o "con evento"</v>
      </c>
      <c r="H2" s="25"/>
      <c r="I2" s="25"/>
      <c r="J2" s="25"/>
      <c r="R2"/>
      <c r="S2"/>
      <c r="T2"/>
      <c r="U2"/>
      <c r="V2"/>
    </row>
    <row r="3" spans="1:26" ht="8.25" customHeight="1" thickBot="1" x14ac:dyDescent="0.4">
      <c r="A3" s="26"/>
      <c r="C3" s="26"/>
      <c r="D3" s="26"/>
      <c r="E3" s="26"/>
      <c r="F3" s="26"/>
      <c r="G3" s="26"/>
      <c r="H3" s="26"/>
      <c r="I3" s="26"/>
      <c r="J3" s="26"/>
      <c r="K3" s="26"/>
      <c r="L3" s="27"/>
      <c r="R3"/>
      <c r="S3"/>
      <c r="T3"/>
      <c r="U3"/>
      <c r="V3"/>
    </row>
    <row r="4" spans="1:26" ht="50.5" customHeight="1" thickBot="1" x14ac:dyDescent="0.4">
      <c r="A4" s="682" t="s">
        <v>217</v>
      </c>
      <c r="B4" s="683"/>
      <c r="C4" s="683"/>
      <c r="D4" s="683"/>
      <c r="E4" s="683"/>
      <c r="F4" s="683"/>
      <c r="G4" s="683"/>
      <c r="H4" s="683"/>
      <c r="I4" s="683"/>
      <c r="J4" s="683"/>
      <c r="K4" s="683"/>
      <c r="L4" s="683"/>
      <c r="M4" s="683"/>
      <c r="N4" s="683"/>
      <c r="O4" s="683"/>
      <c r="P4" s="683"/>
      <c r="Q4" s="683"/>
      <c r="R4" s="683"/>
      <c r="S4" s="683"/>
      <c r="T4" s="683"/>
      <c r="U4" s="683"/>
      <c r="V4" s="683"/>
      <c r="W4" s="683"/>
      <c r="X4" s="683"/>
      <c r="Y4" s="683"/>
      <c r="Z4" s="684"/>
    </row>
    <row r="5" spans="1:26" ht="26" x14ac:dyDescent="0.35">
      <c r="A5" s="583" t="s">
        <v>196</v>
      </c>
      <c r="B5" s="28">
        <f>C5+D5+E5</f>
        <v>542</v>
      </c>
      <c r="C5" s="331">
        <v>6</v>
      </c>
      <c r="D5" s="29">
        <v>1</v>
      </c>
      <c r="E5" s="30">
        <v>535</v>
      </c>
      <c r="G5" s="26"/>
      <c r="H5" s="607" t="s">
        <v>181</v>
      </c>
      <c r="I5" s="26"/>
      <c r="J5" s="26"/>
      <c r="K5" s="2"/>
      <c r="L5" s="26"/>
      <c r="R5"/>
      <c r="S5"/>
      <c r="T5"/>
      <c r="U5"/>
      <c r="V5"/>
    </row>
    <row r="6" spans="1:26" ht="23" customHeight="1" x14ac:dyDescent="0.35">
      <c r="A6" s="26"/>
      <c r="C6" s="31"/>
      <c r="D6" s="32"/>
      <c r="E6" s="33"/>
      <c r="F6" s="26"/>
      <c r="G6" s="26"/>
      <c r="H6" s="606" t="s">
        <v>183</v>
      </c>
      <c r="I6" s="26"/>
      <c r="J6" s="26"/>
      <c r="K6" s="26"/>
      <c r="L6" s="26"/>
      <c r="R6"/>
      <c r="S6"/>
      <c r="T6"/>
      <c r="U6"/>
      <c r="V6"/>
    </row>
    <row r="7" spans="1:26" ht="39.75" customHeight="1" x14ac:dyDescent="0.35">
      <c r="A7" s="608" t="s">
        <v>197</v>
      </c>
      <c r="B7" s="609" t="s">
        <v>161</v>
      </c>
      <c r="C7" s="35" t="str">
        <f>CONCATENATE(A1," ",B1," ",B5," ",C1)</f>
        <v>años de los 542 del grupo Interv</v>
      </c>
      <c r="D7" s="35" t="str">
        <f>CONCATENATE(A1," ",B1," ",B5," ",D1)</f>
        <v>años de los 542 del grupo Contr</v>
      </c>
      <c r="E7" s="26"/>
      <c r="F7" s="26"/>
      <c r="G7" s="26"/>
      <c r="H7" s="26"/>
      <c r="I7" s="26"/>
      <c r="J7" s="26"/>
      <c r="K7" s="26"/>
      <c r="L7" s="26"/>
      <c r="R7"/>
      <c r="S7"/>
      <c r="T7"/>
      <c r="U7"/>
      <c r="V7"/>
    </row>
    <row r="8" spans="1:26" x14ac:dyDescent="0.35">
      <c r="A8" s="610" t="s">
        <v>1</v>
      </c>
      <c r="B8" s="37">
        <v>2.2755000000000001E-2</v>
      </c>
      <c r="C8" s="38">
        <f>B8*B5</f>
        <v>12.333210000000001</v>
      </c>
      <c r="D8" s="649">
        <f>(B8+B9)*B5</f>
        <v>14.138070000000001</v>
      </c>
      <c r="E8" s="39"/>
      <c r="F8" s="39"/>
      <c r="G8" s="40"/>
      <c r="H8" s="40"/>
      <c r="I8" s="40"/>
      <c r="J8" s="40"/>
      <c r="K8" s="26"/>
      <c r="L8" s="26"/>
      <c r="R8"/>
      <c r="S8"/>
      <c r="T8"/>
      <c r="U8"/>
      <c r="V8"/>
    </row>
    <row r="9" spans="1:26" ht="26" x14ac:dyDescent="0.35">
      <c r="A9" s="611" t="s">
        <v>3</v>
      </c>
      <c r="B9" s="42">
        <v>3.3299999999999996E-3</v>
      </c>
      <c r="C9" s="650">
        <f>(B10+B9)*B5</f>
        <v>1993.0667900000001</v>
      </c>
      <c r="D9" s="649"/>
      <c r="E9" s="32"/>
      <c r="F9" s="43"/>
      <c r="G9" s="40"/>
      <c r="H9" s="40"/>
      <c r="I9" s="40"/>
      <c r="J9" s="40"/>
      <c r="K9" s="26"/>
      <c r="L9" s="26"/>
      <c r="R9"/>
      <c r="S9"/>
      <c r="T9"/>
      <c r="U9"/>
      <c r="V9"/>
    </row>
    <row r="10" spans="1:26" ht="26" x14ac:dyDescent="0.35">
      <c r="A10" s="612" t="s">
        <v>2</v>
      </c>
      <c r="B10" s="45">
        <v>3.673915</v>
      </c>
      <c r="C10" s="650"/>
      <c r="D10" s="46">
        <f>B10*B5</f>
        <v>1991.2619300000001</v>
      </c>
      <c r="E10" s="31"/>
      <c r="F10" s="43"/>
      <c r="G10" s="47"/>
      <c r="H10" s="47"/>
      <c r="I10" s="47"/>
      <c r="J10" s="47"/>
      <c r="K10" s="26"/>
      <c r="L10" s="26"/>
      <c r="R10"/>
      <c r="S10"/>
      <c r="T10"/>
      <c r="U10"/>
      <c r="V10"/>
    </row>
    <row r="11" spans="1:26" x14ac:dyDescent="0.35">
      <c r="A11" s="310"/>
      <c r="B11" s="48">
        <v>3.7</v>
      </c>
      <c r="C11" s="49">
        <f>C8+C9</f>
        <v>2005.4</v>
      </c>
      <c r="D11" s="49">
        <f>D8+D10</f>
        <v>2005.4</v>
      </c>
      <c r="E11" s="50"/>
      <c r="F11" s="50"/>
      <c r="G11" s="50"/>
      <c r="H11" s="50"/>
      <c r="I11" s="50"/>
      <c r="J11" s="50"/>
      <c r="K11" s="26"/>
      <c r="L11" s="26"/>
      <c r="R11"/>
      <c r="S11"/>
      <c r="T11"/>
      <c r="U11"/>
      <c r="V11"/>
    </row>
    <row r="12" spans="1:26" ht="9" customHeight="1" x14ac:dyDescent="0.3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R12"/>
      <c r="S12"/>
      <c r="T12"/>
      <c r="U12"/>
      <c r="V12"/>
    </row>
    <row r="13" spans="1:26" x14ac:dyDescent="0.35">
      <c r="A13" s="26"/>
      <c r="B13" s="26"/>
      <c r="C13" s="22">
        <f>(E5+D5)*B11</f>
        <v>1983.2</v>
      </c>
      <c r="D13" s="22">
        <f>E5*B11</f>
        <v>1979.5</v>
      </c>
      <c r="E13" s="26"/>
      <c r="F13" s="51" t="s">
        <v>12</v>
      </c>
      <c r="G13" s="26"/>
      <c r="H13" s="26"/>
      <c r="I13" s="26"/>
      <c r="J13" s="26"/>
      <c r="K13" s="26"/>
      <c r="L13" s="26"/>
      <c r="R13"/>
      <c r="S13"/>
      <c r="T13"/>
      <c r="U13"/>
      <c r="V13"/>
    </row>
    <row r="14" spans="1:26" ht="36" customHeight="1" x14ac:dyDescent="0.35">
      <c r="A14" s="651" t="s">
        <v>13</v>
      </c>
      <c r="B14" s="651"/>
      <c r="C14" s="52">
        <f>C9-C13</f>
        <v>9.8667900000000373</v>
      </c>
      <c r="D14" s="52">
        <f>D10-D13</f>
        <v>11.76193000000012</v>
      </c>
      <c r="F14" s="691" t="str">
        <f>IF((AND(((B9+B10)/B11)&gt;((D5+E5)/B5),(B10/B11)&gt;(E5/B5))),E2,G2)</f>
        <v>puede representarse llegando los 542 pacientes, a los 3,7 años</v>
      </c>
      <c r="G14" s="691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</row>
    <row r="15" spans="1:26" ht="18.75" customHeight="1" thickBot="1" x14ac:dyDescent="0.4">
      <c r="A15" s="53"/>
      <c r="B15" s="53"/>
      <c r="C15" s="53"/>
      <c r="D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</row>
    <row r="16" spans="1:26" ht="17.25" customHeight="1" thickBot="1" x14ac:dyDescent="0.4">
      <c r="A16" s="594" t="s">
        <v>170</v>
      </c>
      <c r="B16" s="595"/>
      <c r="C16" s="596"/>
      <c r="G16" s="55" t="s">
        <v>171</v>
      </c>
      <c r="H16" s="55"/>
      <c r="I16" s="55"/>
      <c r="J16" s="55"/>
      <c r="K16" s="54"/>
      <c r="L16" s="54"/>
      <c r="M16" s="55" t="s">
        <v>14</v>
      </c>
      <c r="N16" s="55"/>
      <c r="O16" s="55"/>
      <c r="P16" s="55"/>
      <c r="Q16" s="54"/>
      <c r="R16" s="54"/>
      <c r="S16" s="54"/>
      <c r="T16" s="54"/>
      <c r="U16" s="54"/>
      <c r="V16" s="54"/>
    </row>
    <row r="17" spans="1:26" x14ac:dyDescent="0.35">
      <c r="A17" s="332" t="s">
        <v>162</v>
      </c>
      <c r="G17" s="55" t="s">
        <v>172</v>
      </c>
      <c r="H17" s="55"/>
      <c r="I17" s="55"/>
      <c r="J17" s="55"/>
      <c r="K17" s="55"/>
      <c r="M17" s="55" t="s">
        <v>172</v>
      </c>
      <c r="N17" s="55"/>
      <c r="O17" s="55"/>
      <c r="P17" s="55"/>
    </row>
    <row r="18" spans="1:26" x14ac:dyDescent="0.35">
      <c r="A18" s="332" t="s">
        <v>163</v>
      </c>
      <c r="F18" s="24"/>
      <c r="G18" s="62">
        <v>1</v>
      </c>
      <c r="H18" s="688">
        <v>2</v>
      </c>
      <c r="I18" s="688"/>
      <c r="J18" s="62">
        <v>3</v>
      </c>
      <c r="K18" s="474">
        <v>3.7</v>
      </c>
      <c r="L18" s="24"/>
      <c r="M18" s="62">
        <v>1</v>
      </c>
      <c r="N18" s="688">
        <v>2</v>
      </c>
      <c r="O18" s="688"/>
      <c r="P18" s="62">
        <v>3</v>
      </c>
      <c r="Q18" s="474">
        <v>3.7</v>
      </c>
    </row>
    <row r="19" spans="1:26" x14ac:dyDescent="0.35">
      <c r="E19" s="56" t="s">
        <v>15</v>
      </c>
      <c r="F19" s="63">
        <v>542</v>
      </c>
      <c r="G19" s="59"/>
      <c r="H19" s="59"/>
      <c r="I19" s="471"/>
      <c r="J19" s="471"/>
      <c r="K19" s="471"/>
      <c r="L19" s="24"/>
      <c r="M19" s="59"/>
      <c r="N19" s="59"/>
      <c r="O19" s="471"/>
      <c r="P19" s="471"/>
      <c r="Q19" s="471"/>
      <c r="R19" s="63">
        <v>542</v>
      </c>
      <c r="S19" s="57" t="s">
        <v>15</v>
      </c>
      <c r="T19" s="58"/>
      <c r="U19" s="58"/>
      <c r="V19" s="58"/>
      <c r="W19" s="58"/>
      <c r="X19" s="58"/>
      <c r="Y19" s="58"/>
      <c r="Z19" s="58"/>
    </row>
    <row r="20" spans="1:26" ht="15" thickBot="1" x14ac:dyDescent="0.4">
      <c r="F20" s="63">
        <v>541</v>
      </c>
      <c r="G20" s="59"/>
      <c r="H20" s="59"/>
      <c r="I20" s="471"/>
      <c r="J20" s="471"/>
      <c r="K20" s="471"/>
      <c r="L20" s="24"/>
      <c r="M20" s="59"/>
      <c r="N20" s="59"/>
      <c r="O20" s="471"/>
      <c r="P20" s="471"/>
      <c r="Q20" s="471"/>
      <c r="R20" s="63">
        <v>541</v>
      </c>
      <c r="S20" s="58"/>
      <c r="T20" s="58"/>
      <c r="U20" s="58"/>
      <c r="V20" s="58"/>
      <c r="W20" s="58"/>
      <c r="X20" s="58"/>
      <c r="Y20" s="58"/>
      <c r="Z20" s="58"/>
    </row>
    <row r="21" spans="1:26" x14ac:dyDescent="0.35">
      <c r="A21" s="295" t="s">
        <v>123</v>
      </c>
      <c r="B21" s="296"/>
      <c r="C21" s="296"/>
      <c r="D21" s="297"/>
      <c r="F21" s="63">
        <v>540</v>
      </c>
      <c r="G21" s="59"/>
      <c r="H21" s="59"/>
      <c r="I21" s="471"/>
      <c r="J21" s="471"/>
      <c r="K21" s="471"/>
      <c r="L21" s="24"/>
      <c r="M21" s="59"/>
      <c r="N21" s="59"/>
      <c r="O21" s="471"/>
      <c r="P21" s="471"/>
      <c r="Q21" s="471"/>
      <c r="R21" s="63">
        <v>540</v>
      </c>
      <c r="S21" s="58"/>
      <c r="T21" s="58"/>
      <c r="U21" s="58"/>
      <c r="V21" s="58"/>
      <c r="W21" s="58"/>
      <c r="X21" s="58"/>
      <c r="Y21" s="58"/>
      <c r="Z21" s="58"/>
    </row>
    <row r="22" spans="1:26" x14ac:dyDescent="0.35">
      <c r="A22" s="298" t="s">
        <v>118</v>
      </c>
      <c r="B22" s="299" t="s">
        <v>119</v>
      </c>
      <c r="C22" s="299" t="s">
        <v>106</v>
      </c>
      <c r="D22" s="300" t="s">
        <v>11</v>
      </c>
      <c r="F22" s="63">
        <v>539</v>
      </c>
      <c r="G22" s="59"/>
      <c r="H22" s="59"/>
      <c r="I22" s="471"/>
      <c r="J22" s="471"/>
      <c r="K22" s="471"/>
      <c r="L22" s="24"/>
      <c r="M22" s="59"/>
      <c r="N22" s="59"/>
      <c r="O22" s="471"/>
      <c r="P22" s="471"/>
      <c r="Q22" s="471"/>
      <c r="R22" s="63">
        <v>539</v>
      </c>
      <c r="S22" s="58"/>
      <c r="T22" s="58"/>
      <c r="U22" s="58"/>
      <c r="V22" s="58"/>
      <c r="W22" s="58"/>
      <c r="X22" s="58"/>
      <c r="Y22" s="58"/>
      <c r="Z22" s="58"/>
    </row>
    <row r="23" spans="1:26" x14ac:dyDescent="0.35">
      <c r="A23" s="301">
        <v>1.0465507116270895E-2</v>
      </c>
      <c r="B23" s="302">
        <v>1.2312361313259875E-2</v>
      </c>
      <c r="C23" s="303">
        <f>B23-A23</f>
        <v>1.8468541969889809E-3</v>
      </c>
      <c r="D23" s="304">
        <f>1/C23</f>
        <v>541.46125970872538</v>
      </c>
      <c r="F23" s="63">
        <v>538</v>
      </c>
      <c r="G23" s="59"/>
      <c r="H23" s="59"/>
      <c r="I23" s="471"/>
      <c r="J23" s="471"/>
      <c r="K23" s="471"/>
      <c r="L23" s="24"/>
      <c r="M23" s="59"/>
      <c r="N23" s="59"/>
      <c r="O23" s="471"/>
      <c r="P23" s="471"/>
      <c r="Q23" s="471"/>
      <c r="R23" s="63">
        <v>538</v>
      </c>
      <c r="S23" s="58"/>
      <c r="T23" s="58"/>
      <c r="U23" s="58"/>
      <c r="V23" s="58"/>
      <c r="W23" s="58"/>
      <c r="X23" s="58"/>
      <c r="Y23" s="58"/>
      <c r="Z23" s="58"/>
    </row>
    <row r="24" spans="1:26" ht="15" thickBot="1" x14ac:dyDescent="0.4">
      <c r="A24" s="305" t="s">
        <v>120</v>
      </c>
      <c r="B24" s="473">
        <f>A23*D23</f>
        <v>5.6666666666666687</v>
      </c>
      <c r="C24" s="306">
        <f>C23*D23</f>
        <v>1</v>
      </c>
      <c r="D24" s="472">
        <f>(1-B23)*D23</f>
        <v>534.79459304205875</v>
      </c>
      <c r="F24" s="63">
        <v>537</v>
      </c>
      <c r="G24" s="59"/>
      <c r="H24" s="59"/>
      <c r="I24" s="471"/>
      <c r="J24" s="471"/>
      <c r="K24" s="471"/>
      <c r="L24" s="24"/>
      <c r="M24" s="59"/>
      <c r="N24" s="59"/>
      <c r="O24" s="471"/>
      <c r="P24" s="471"/>
      <c r="Q24" s="471"/>
      <c r="R24" s="63">
        <v>537</v>
      </c>
      <c r="S24" s="58"/>
      <c r="T24" s="58"/>
      <c r="U24" s="58"/>
      <c r="V24" s="58"/>
      <c r="W24" s="58"/>
      <c r="X24" s="58"/>
      <c r="Y24" s="58"/>
      <c r="Z24" s="58"/>
    </row>
    <row r="25" spans="1:26" ht="15.5" x14ac:dyDescent="0.35">
      <c r="F25" s="333">
        <v>536</v>
      </c>
      <c r="G25" s="335"/>
      <c r="H25" s="689"/>
      <c r="I25" s="690"/>
      <c r="J25" s="335"/>
      <c r="K25" s="335"/>
      <c r="L25" s="24"/>
      <c r="M25" s="335"/>
      <c r="N25" s="335"/>
      <c r="O25" s="471"/>
      <c r="P25" s="471"/>
      <c r="Q25" s="471"/>
      <c r="R25" s="334">
        <v>536</v>
      </c>
      <c r="S25" s="58"/>
      <c r="T25" s="58"/>
      <c r="U25" s="58"/>
      <c r="V25" s="58"/>
      <c r="W25" s="58"/>
      <c r="X25" s="58"/>
      <c r="Y25" s="58"/>
      <c r="Z25" s="58"/>
    </row>
    <row r="26" spans="1:26" x14ac:dyDescent="0.35">
      <c r="F26" s="60">
        <v>535</v>
      </c>
      <c r="G26" s="59"/>
      <c r="H26" s="685"/>
      <c r="I26" s="686"/>
      <c r="J26" s="59"/>
      <c r="K26" s="59"/>
      <c r="L26" s="61"/>
      <c r="M26" s="59"/>
      <c r="N26" s="685"/>
      <c r="O26" s="686"/>
      <c r="P26" s="59"/>
      <c r="Q26" s="59"/>
      <c r="R26" s="60">
        <v>535</v>
      </c>
      <c r="S26" s="58"/>
      <c r="T26" s="58"/>
      <c r="U26" s="58"/>
      <c r="V26" s="58"/>
      <c r="W26" s="58"/>
      <c r="X26" s="58"/>
      <c r="Y26" s="58"/>
      <c r="Z26" s="58"/>
    </row>
    <row r="27" spans="1:26" x14ac:dyDescent="0.35">
      <c r="F27" s="60">
        <v>534</v>
      </c>
      <c r="G27" s="59"/>
      <c r="H27" s="685"/>
      <c r="I27" s="686"/>
      <c r="J27" s="59"/>
      <c r="K27" s="59"/>
      <c r="L27" s="61"/>
      <c r="M27" s="59"/>
      <c r="N27" s="685"/>
      <c r="O27" s="686"/>
      <c r="P27" s="59"/>
      <c r="Q27" s="59"/>
      <c r="R27" s="60">
        <v>534</v>
      </c>
      <c r="S27" s="58"/>
      <c r="T27" s="58"/>
      <c r="U27" s="58"/>
      <c r="V27" s="58"/>
      <c r="W27" s="58"/>
      <c r="X27" s="58"/>
      <c r="Y27" s="58"/>
      <c r="Z27" s="58"/>
    </row>
    <row r="28" spans="1:26" x14ac:dyDescent="0.35">
      <c r="F28" s="60">
        <v>533</v>
      </c>
      <c r="G28" s="59"/>
      <c r="H28" s="685"/>
      <c r="I28" s="686"/>
      <c r="J28" s="59"/>
      <c r="K28" s="59"/>
      <c r="M28" s="59"/>
      <c r="N28" s="685"/>
      <c r="O28" s="686"/>
      <c r="P28" s="59"/>
      <c r="Q28" s="59"/>
      <c r="R28" s="60">
        <v>533</v>
      </c>
    </row>
    <row r="29" spans="1:26" x14ac:dyDescent="0.35">
      <c r="F29" s="60">
        <v>532</v>
      </c>
      <c r="G29" s="59"/>
      <c r="H29" s="685"/>
      <c r="I29" s="686"/>
      <c r="J29" s="59"/>
      <c r="K29" s="59"/>
      <c r="M29" s="59"/>
      <c r="N29" s="685"/>
      <c r="O29" s="686"/>
      <c r="P29" s="59"/>
      <c r="Q29" s="59"/>
      <c r="R29" s="60">
        <v>532</v>
      </c>
    </row>
    <row r="30" spans="1:26" x14ac:dyDescent="0.35">
      <c r="F30" s="60">
        <v>531</v>
      </c>
      <c r="G30" s="59"/>
      <c r="H30" s="685"/>
      <c r="I30" s="686"/>
      <c r="J30" s="59"/>
      <c r="K30" s="59"/>
      <c r="M30" s="59"/>
      <c r="N30" s="685"/>
      <c r="O30" s="686"/>
      <c r="P30" s="59"/>
      <c r="Q30" s="59"/>
      <c r="R30" s="60">
        <v>531</v>
      </c>
    </row>
    <row r="31" spans="1:26" x14ac:dyDescent="0.35">
      <c r="F31" s="60">
        <v>530</v>
      </c>
      <c r="G31" s="59"/>
      <c r="H31" s="685"/>
      <c r="I31" s="686"/>
      <c r="J31" s="59"/>
      <c r="K31" s="59"/>
      <c r="M31" s="59"/>
      <c r="N31" s="685"/>
      <c r="O31" s="686"/>
      <c r="P31" s="59"/>
      <c r="Q31" s="59"/>
      <c r="R31" s="60">
        <v>530</v>
      </c>
    </row>
    <row r="32" spans="1:26" x14ac:dyDescent="0.35">
      <c r="F32" s="60">
        <v>529</v>
      </c>
      <c r="G32" s="59"/>
      <c r="H32" s="685"/>
      <c r="I32" s="686"/>
      <c r="J32" s="59"/>
      <c r="K32" s="59"/>
      <c r="M32" s="59"/>
      <c r="N32" s="685"/>
      <c r="O32" s="686"/>
      <c r="P32" s="59"/>
      <c r="Q32" s="59"/>
      <c r="R32" s="60">
        <v>529</v>
      </c>
    </row>
    <row r="33" spans="6:18" x14ac:dyDescent="0.35">
      <c r="F33" s="60">
        <v>528</v>
      </c>
      <c r="G33" s="59"/>
      <c r="H33" s="685"/>
      <c r="I33" s="686"/>
      <c r="J33" s="59"/>
      <c r="K33" s="59"/>
      <c r="M33" s="59"/>
      <c r="N33" s="685"/>
      <c r="O33" s="686"/>
      <c r="P33" s="59"/>
      <c r="Q33" s="59"/>
      <c r="R33" s="60">
        <v>528</v>
      </c>
    </row>
    <row r="34" spans="6:18" x14ac:dyDescent="0.35">
      <c r="F34" s="60">
        <v>527</v>
      </c>
      <c r="G34" s="59"/>
      <c r="H34" s="685"/>
      <c r="I34" s="686"/>
      <c r="J34" s="59"/>
      <c r="K34" s="59"/>
      <c r="M34" s="59"/>
      <c r="N34" s="685"/>
      <c r="O34" s="686"/>
      <c r="P34" s="59"/>
      <c r="Q34" s="59"/>
      <c r="R34" s="60">
        <v>527</v>
      </c>
    </row>
    <row r="35" spans="6:18" x14ac:dyDescent="0.35">
      <c r="F35" s="60">
        <v>526</v>
      </c>
      <c r="G35" s="59"/>
      <c r="H35" s="685"/>
      <c r="I35" s="686"/>
      <c r="J35" s="59"/>
      <c r="K35" s="59"/>
      <c r="M35" s="59"/>
      <c r="N35" s="685"/>
      <c r="O35" s="686"/>
      <c r="P35" s="59"/>
      <c r="Q35" s="59"/>
      <c r="R35" s="60">
        <v>526</v>
      </c>
    </row>
    <row r="36" spans="6:18" x14ac:dyDescent="0.35">
      <c r="F36" s="60">
        <v>525</v>
      </c>
      <c r="G36" s="59"/>
      <c r="H36" s="685"/>
      <c r="I36" s="686"/>
      <c r="J36" s="59"/>
      <c r="K36" s="59"/>
      <c r="M36" s="59"/>
      <c r="N36" s="685"/>
      <c r="O36" s="686"/>
      <c r="P36" s="59"/>
      <c r="Q36" s="59"/>
      <c r="R36" s="60">
        <v>525</v>
      </c>
    </row>
    <row r="37" spans="6:18" x14ac:dyDescent="0.35">
      <c r="F37" s="60">
        <v>524</v>
      </c>
      <c r="G37" s="59"/>
      <c r="H37" s="685"/>
      <c r="I37" s="686"/>
      <c r="J37" s="59"/>
      <c r="K37" s="59"/>
      <c r="M37" s="59"/>
      <c r="N37" s="685"/>
      <c r="O37" s="686"/>
      <c r="P37" s="59"/>
      <c r="Q37" s="59"/>
      <c r="R37" s="60">
        <v>524</v>
      </c>
    </row>
    <row r="38" spans="6:18" x14ac:dyDescent="0.35">
      <c r="F38" s="60">
        <v>523</v>
      </c>
      <c r="G38" s="59"/>
      <c r="H38" s="685"/>
      <c r="I38" s="686"/>
      <c r="J38" s="59"/>
      <c r="K38" s="59"/>
      <c r="M38" s="59"/>
      <c r="N38" s="685"/>
      <c r="O38" s="686"/>
      <c r="P38" s="59"/>
      <c r="Q38" s="59"/>
      <c r="R38" s="60">
        <v>523</v>
      </c>
    </row>
    <row r="39" spans="6:18" x14ac:dyDescent="0.35">
      <c r="F39" s="60">
        <v>522</v>
      </c>
      <c r="G39" s="59"/>
      <c r="H39" s="685"/>
      <c r="I39" s="686"/>
      <c r="J39" s="59"/>
      <c r="K39" s="59"/>
      <c r="M39" s="59"/>
      <c r="N39" s="685"/>
      <c r="O39" s="686"/>
      <c r="P39" s="59"/>
      <c r="Q39" s="59"/>
      <c r="R39" s="60">
        <v>522</v>
      </c>
    </row>
    <row r="40" spans="6:18" x14ac:dyDescent="0.35">
      <c r="F40" s="60">
        <v>521</v>
      </c>
      <c r="G40" s="59"/>
      <c r="H40" s="685"/>
      <c r="I40" s="686"/>
      <c r="J40" s="59"/>
      <c r="K40" s="59"/>
      <c r="M40" s="59"/>
      <c r="N40" s="685"/>
      <c r="O40" s="686"/>
      <c r="P40" s="59"/>
      <c r="Q40" s="59"/>
      <c r="R40" s="60">
        <v>521</v>
      </c>
    </row>
    <row r="41" spans="6:18" x14ac:dyDescent="0.35">
      <c r="F41" s="60">
        <v>520</v>
      </c>
      <c r="G41" s="59"/>
      <c r="H41" s="685"/>
      <c r="I41" s="686"/>
      <c r="J41" s="59"/>
      <c r="K41" s="59"/>
      <c r="M41" s="59"/>
      <c r="N41" s="685"/>
      <c r="O41" s="686"/>
      <c r="P41" s="59"/>
      <c r="Q41" s="59"/>
      <c r="R41" s="60">
        <v>520</v>
      </c>
    </row>
    <row r="42" spans="6:18" x14ac:dyDescent="0.35">
      <c r="F42" s="60">
        <v>519</v>
      </c>
      <c r="G42" s="59"/>
      <c r="H42" s="685"/>
      <c r="I42" s="686"/>
      <c r="J42" s="59"/>
      <c r="K42" s="59"/>
      <c r="M42" s="59"/>
      <c r="N42" s="685"/>
      <c r="O42" s="686"/>
      <c r="P42" s="59"/>
      <c r="Q42" s="59"/>
      <c r="R42" s="60">
        <v>519</v>
      </c>
    </row>
    <row r="43" spans="6:18" x14ac:dyDescent="0.35">
      <c r="F43" s="60">
        <v>518</v>
      </c>
      <c r="G43" s="59"/>
      <c r="H43" s="685"/>
      <c r="I43" s="686"/>
      <c r="J43" s="59"/>
      <c r="K43" s="59"/>
      <c r="M43" s="59"/>
      <c r="N43" s="685"/>
      <c r="O43" s="686"/>
      <c r="P43" s="59"/>
      <c r="Q43" s="59"/>
      <c r="R43" s="60">
        <v>518</v>
      </c>
    </row>
    <row r="44" spans="6:18" x14ac:dyDescent="0.35">
      <c r="F44" s="60">
        <v>517</v>
      </c>
      <c r="G44" s="59"/>
      <c r="H44" s="685"/>
      <c r="I44" s="686"/>
      <c r="J44" s="59"/>
      <c r="K44" s="59"/>
      <c r="M44" s="59"/>
      <c r="N44" s="685"/>
      <c r="O44" s="686"/>
      <c r="P44" s="59"/>
      <c r="Q44" s="59"/>
      <c r="R44" s="60">
        <v>517</v>
      </c>
    </row>
    <row r="45" spans="6:18" x14ac:dyDescent="0.35">
      <c r="F45" s="60">
        <v>516</v>
      </c>
      <c r="G45" s="59"/>
      <c r="H45" s="685"/>
      <c r="I45" s="686"/>
      <c r="J45" s="59"/>
      <c r="K45" s="59"/>
      <c r="M45" s="59"/>
      <c r="N45" s="685"/>
      <c r="O45" s="686"/>
      <c r="P45" s="59"/>
      <c r="Q45" s="59"/>
      <c r="R45" s="60">
        <v>516</v>
      </c>
    </row>
    <row r="46" spans="6:18" x14ac:dyDescent="0.35">
      <c r="F46" s="60">
        <v>515</v>
      </c>
      <c r="G46" s="59"/>
      <c r="H46" s="685"/>
      <c r="I46" s="686"/>
      <c r="J46" s="59"/>
      <c r="K46" s="59"/>
      <c r="M46" s="59"/>
      <c r="N46" s="685"/>
      <c r="O46" s="686"/>
      <c r="P46" s="59"/>
      <c r="Q46" s="59"/>
      <c r="R46" s="60">
        <v>515</v>
      </c>
    </row>
    <row r="47" spans="6:18" x14ac:dyDescent="0.35">
      <c r="F47" s="60">
        <v>514</v>
      </c>
      <c r="G47" s="59"/>
      <c r="H47" s="685"/>
      <c r="I47" s="686"/>
      <c r="J47" s="59"/>
      <c r="K47" s="59"/>
      <c r="M47" s="59"/>
      <c r="N47" s="685"/>
      <c r="O47" s="686"/>
      <c r="P47" s="59"/>
      <c r="Q47" s="59"/>
      <c r="R47" s="60">
        <v>514</v>
      </c>
    </row>
    <row r="48" spans="6:18" x14ac:dyDescent="0.35">
      <c r="F48" s="60">
        <v>513</v>
      </c>
      <c r="G48" s="59"/>
      <c r="H48" s="685"/>
      <c r="I48" s="686"/>
      <c r="J48" s="59"/>
      <c r="K48" s="59"/>
      <c r="M48" s="59"/>
      <c r="N48" s="685"/>
      <c r="O48" s="686"/>
      <c r="P48" s="59"/>
      <c r="Q48" s="59"/>
      <c r="R48" s="60">
        <v>513</v>
      </c>
    </row>
    <row r="49" spans="4:22" x14ac:dyDescent="0.35">
      <c r="F49" s="60">
        <v>512</v>
      </c>
      <c r="G49" s="59"/>
      <c r="H49" s="685"/>
      <c r="I49" s="686"/>
      <c r="J49" s="59"/>
      <c r="K49" s="59"/>
      <c r="M49" s="59"/>
      <c r="N49" s="685"/>
      <c r="O49" s="686"/>
      <c r="P49" s="59"/>
      <c r="Q49" s="59"/>
      <c r="R49" s="60">
        <v>512</v>
      </c>
    </row>
    <row r="50" spans="4:22" x14ac:dyDescent="0.35">
      <c r="F50" s="60">
        <v>511</v>
      </c>
      <c r="G50" s="59"/>
      <c r="H50" s="685"/>
      <c r="I50" s="686"/>
      <c r="J50" s="59"/>
      <c r="K50" s="59"/>
      <c r="M50" s="59"/>
      <c r="N50" s="685"/>
      <c r="O50" s="686"/>
      <c r="P50" s="59"/>
      <c r="Q50" s="59"/>
      <c r="R50" s="60">
        <v>511</v>
      </c>
    </row>
    <row r="51" spans="4:22" x14ac:dyDescent="0.35">
      <c r="F51" s="60">
        <v>510</v>
      </c>
      <c r="G51" s="59"/>
      <c r="H51" s="685"/>
      <c r="I51" s="686"/>
      <c r="J51" s="59"/>
      <c r="K51" s="59"/>
      <c r="M51" s="59"/>
      <c r="N51" s="685"/>
      <c r="O51" s="686"/>
      <c r="P51" s="59"/>
      <c r="Q51" s="59"/>
      <c r="R51" s="60">
        <v>510</v>
      </c>
    </row>
    <row r="52" spans="4:22" x14ac:dyDescent="0.35">
      <c r="F52" s="60">
        <v>509</v>
      </c>
      <c r="G52" s="59"/>
      <c r="H52" s="685"/>
      <c r="I52" s="686"/>
      <c r="J52" s="59"/>
      <c r="K52" s="59"/>
      <c r="M52" s="59"/>
      <c r="N52" s="685"/>
      <c r="O52" s="686"/>
      <c r="P52" s="59"/>
      <c r="Q52" s="59"/>
      <c r="R52" s="60">
        <v>509</v>
      </c>
    </row>
    <row r="53" spans="4:22" x14ac:dyDescent="0.35">
      <c r="F53" s="60">
        <v>508</v>
      </c>
      <c r="G53" s="59"/>
      <c r="H53" s="685"/>
      <c r="I53" s="686"/>
      <c r="J53" s="59"/>
      <c r="K53" s="59"/>
      <c r="M53" s="59"/>
      <c r="N53" s="685"/>
      <c r="O53" s="686"/>
      <c r="P53" s="59"/>
      <c r="Q53" s="59"/>
      <c r="R53" s="60">
        <v>508</v>
      </c>
    </row>
    <row r="54" spans="4:22" x14ac:dyDescent="0.35">
      <c r="F54" s="60">
        <v>507</v>
      </c>
      <c r="G54" s="59"/>
      <c r="H54" s="685"/>
      <c r="I54" s="686"/>
      <c r="J54" s="59"/>
      <c r="K54" s="59"/>
      <c r="M54" s="59"/>
      <c r="N54" s="685"/>
      <c r="O54" s="686"/>
      <c r="P54" s="59"/>
      <c r="Q54" s="59"/>
      <c r="R54" s="60">
        <v>507</v>
      </c>
    </row>
    <row r="55" spans="4:22" x14ac:dyDescent="0.35">
      <c r="F55" s="60">
        <v>506</v>
      </c>
      <c r="G55" s="59"/>
      <c r="H55" s="685"/>
      <c r="I55" s="686"/>
      <c r="J55" s="59"/>
      <c r="K55" s="59"/>
      <c r="M55" s="59"/>
      <c r="N55" s="685"/>
      <c r="O55" s="686"/>
      <c r="P55" s="59"/>
      <c r="Q55" s="59"/>
      <c r="R55" s="60">
        <v>506</v>
      </c>
    </row>
    <row r="56" spans="4:22" x14ac:dyDescent="0.35">
      <c r="F56" s="60">
        <v>505</v>
      </c>
      <c r="G56" s="59"/>
      <c r="H56" s="685"/>
      <c r="I56" s="686"/>
      <c r="J56" s="59"/>
      <c r="K56" s="59"/>
      <c r="M56" s="59"/>
      <c r="N56" s="685"/>
      <c r="O56" s="686"/>
      <c r="P56" s="59"/>
      <c r="Q56" s="59"/>
      <c r="R56" s="60">
        <v>505</v>
      </c>
    </row>
    <row r="57" spans="4:22" x14ac:dyDescent="0.35">
      <c r="F57" s="60">
        <v>504</v>
      </c>
      <c r="G57" s="59"/>
      <c r="H57" s="685"/>
      <c r="I57" s="686"/>
      <c r="J57" s="59"/>
      <c r="K57" s="59"/>
      <c r="M57" s="59"/>
      <c r="N57" s="685"/>
      <c r="O57" s="686"/>
      <c r="P57" s="59"/>
      <c r="Q57" s="59"/>
      <c r="R57" s="60">
        <v>504</v>
      </c>
    </row>
    <row r="58" spans="4:22" x14ac:dyDescent="0.35">
      <c r="F58" s="60">
        <v>503</v>
      </c>
      <c r="G58" s="59"/>
      <c r="H58" s="685"/>
      <c r="I58" s="686"/>
      <c r="J58" s="59"/>
      <c r="K58" s="59"/>
      <c r="M58" s="59"/>
      <c r="N58" s="685"/>
      <c r="O58" s="686"/>
      <c r="P58" s="59"/>
      <c r="Q58" s="59"/>
      <c r="R58" s="60">
        <v>503</v>
      </c>
    </row>
    <row r="59" spans="4:22" x14ac:dyDescent="0.35">
      <c r="F59" s="60">
        <v>502</v>
      </c>
      <c r="G59" s="59"/>
      <c r="H59" s="685"/>
      <c r="I59" s="686"/>
      <c r="J59" s="59"/>
      <c r="K59" s="59"/>
      <c r="M59" s="59"/>
      <c r="N59" s="685"/>
      <c r="O59" s="686"/>
      <c r="P59" s="59"/>
      <c r="Q59" s="59"/>
      <c r="R59" s="60">
        <v>502</v>
      </c>
    </row>
    <row r="60" spans="4:22" x14ac:dyDescent="0.35">
      <c r="F60" s="60">
        <v>501</v>
      </c>
      <c r="G60" s="59"/>
      <c r="H60" s="685"/>
      <c r="I60" s="686"/>
      <c r="J60" s="59"/>
      <c r="K60" s="59"/>
      <c r="M60" s="59"/>
      <c r="N60" s="685"/>
      <c r="O60" s="686"/>
      <c r="P60" s="59"/>
      <c r="Q60" s="59"/>
      <c r="R60" s="60">
        <v>501</v>
      </c>
    </row>
    <row r="61" spans="4:22" x14ac:dyDescent="0.35">
      <c r="D61" s="470"/>
      <c r="E61" s="470"/>
      <c r="F61" s="60">
        <v>500</v>
      </c>
      <c r="G61" s="59"/>
      <c r="H61" s="685"/>
      <c r="I61" s="686"/>
      <c r="J61" s="59"/>
      <c r="K61" s="59"/>
      <c r="M61" s="59"/>
      <c r="N61" s="685"/>
      <c r="O61" s="686"/>
      <c r="P61" s="59"/>
      <c r="Q61" s="59"/>
      <c r="R61" s="60">
        <v>500</v>
      </c>
      <c r="S61" s="485"/>
      <c r="T61" s="485"/>
      <c r="U61" s="485"/>
      <c r="V61" s="485"/>
    </row>
    <row r="62" spans="4:22" x14ac:dyDescent="0.35">
      <c r="F62" s="60">
        <v>499</v>
      </c>
      <c r="G62" s="59"/>
      <c r="H62" s="685"/>
      <c r="I62" s="686"/>
      <c r="J62" s="59"/>
      <c r="K62" s="59"/>
      <c r="M62" s="59"/>
      <c r="N62" s="685"/>
      <c r="O62" s="686"/>
      <c r="P62" s="59"/>
      <c r="Q62" s="59"/>
      <c r="R62" s="60">
        <v>499</v>
      </c>
    </row>
    <row r="63" spans="4:22" x14ac:dyDescent="0.35">
      <c r="F63" s="60">
        <v>498</v>
      </c>
      <c r="G63" s="59"/>
      <c r="H63" s="685"/>
      <c r="I63" s="686"/>
      <c r="J63" s="59"/>
      <c r="K63" s="59"/>
      <c r="M63" s="59"/>
      <c r="N63" s="685"/>
      <c r="O63" s="686"/>
      <c r="P63" s="59"/>
      <c r="Q63" s="59"/>
      <c r="R63" s="60">
        <v>498</v>
      </c>
    </row>
    <row r="64" spans="4:22" x14ac:dyDescent="0.35">
      <c r="F64" s="60">
        <v>497</v>
      </c>
      <c r="G64" s="59"/>
      <c r="H64" s="685"/>
      <c r="I64" s="686"/>
      <c r="J64" s="59"/>
      <c r="K64" s="59"/>
      <c r="M64" s="59"/>
      <c r="N64" s="685"/>
      <c r="O64" s="686"/>
      <c r="P64" s="59"/>
      <c r="Q64" s="59"/>
      <c r="R64" s="60">
        <v>497</v>
      </c>
    </row>
    <row r="65" spans="6:18" x14ac:dyDescent="0.35">
      <c r="F65" s="60">
        <v>496</v>
      </c>
      <c r="G65" s="59"/>
      <c r="H65" s="685"/>
      <c r="I65" s="686"/>
      <c r="J65" s="59"/>
      <c r="K65" s="59"/>
      <c r="M65" s="59"/>
      <c r="N65" s="685"/>
      <c r="O65" s="686"/>
      <c r="P65" s="59"/>
      <c r="Q65" s="59"/>
      <c r="R65" s="60">
        <v>496</v>
      </c>
    </row>
    <row r="66" spans="6:18" x14ac:dyDescent="0.35">
      <c r="F66" s="60">
        <v>495</v>
      </c>
      <c r="G66" s="59"/>
      <c r="H66" s="685"/>
      <c r="I66" s="686"/>
      <c r="J66" s="59"/>
      <c r="K66" s="59"/>
      <c r="M66" s="59"/>
      <c r="N66" s="685"/>
      <c r="O66" s="686"/>
      <c r="P66" s="59"/>
      <c r="Q66" s="59"/>
      <c r="R66" s="60">
        <v>495</v>
      </c>
    </row>
    <row r="67" spans="6:18" x14ac:dyDescent="0.35">
      <c r="F67" s="60">
        <v>494</v>
      </c>
      <c r="G67" s="59"/>
      <c r="H67" s="685"/>
      <c r="I67" s="686"/>
      <c r="J67" s="59"/>
      <c r="K67" s="59"/>
      <c r="M67" s="59"/>
      <c r="N67" s="685"/>
      <c r="O67" s="686"/>
      <c r="P67" s="59"/>
      <c r="Q67" s="59"/>
      <c r="R67" s="60">
        <v>494</v>
      </c>
    </row>
    <row r="68" spans="6:18" x14ac:dyDescent="0.35">
      <c r="F68" s="60">
        <v>493</v>
      </c>
      <c r="G68" s="59"/>
      <c r="H68" s="685"/>
      <c r="I68" s="686"/>
      <c r="J68" s="59"/>
      <c r="K68" s="59"/>
      <c r="M68" s="59"/>
      <c r="N68" s="685"/>
      <c r="O68" s="686"/>
      <c r="P68" s="59"/>
      <c r="Q68" s="59"/>
      <c r="R68" s="60">
        <v>493</v>
      </c>
    </row>
    <row r="69" spans="6:18" x14ac:dyDescent="0.35">
      <c r="F69" s="60">
        <v>492</v>
      </c>
      <c r="G69" s="59"/>
      <c r="H69" s="685"/>
      <c r="I69" s="686"/>
      <c r="J69" s="59"/>
      <c r="K69" s="59"/>
      <c r="M69" s="59"/>
      <c r="N69" s="685"/>
      <c r="O69" s="686"/>
      <c r="P69" s="59"/>
      <c r="Q69" s="59"/>
      <c r="R69" s="60">
        <v>492</v>
      </c>
    </row>
    <row r="70" spans="6:18" x14ac:dyDescent="0.35">
      <c r="F70" s="60">
        <v>491</v>
      </c>
      <c r="G70" s="59"/>
      <c r="H70" s="685"/>
      <c r="I70" s="686"/>
      <c r="J70" s="59"/>
      <c r="K70" s="59"/>
      <c r="M70" s="59"/>
      <c r="N70" s="685"/>
      <c r="O70" s="686"/>
      <c r="P70" s="59"/>
      <c r="Q70" s="59"/>
      <c r="R70" s="60">
        <v>491</v>
      </c>
    </row>
    <row r="71" spans="6:18" x14ac:dyDescent="0.35">
      <c r="F71" s="60">
        <v>490</v>
      </c>
      <c r="G71" s="59"/>
      <c r="H71" s="685"/>
      <c r="I71" s="686"/>
      <c r="J71" s="59"/>
      <c r="K71" s="59"/>
      <c r="M71" s="59"/>
      <c r="N71" s="685"/>
      <c r="O71" s="686"/>
      <c r="P71" s="59"/>
      <c r="Q71" s="59"/>
      <c r="R71" s="60">
        <v>490</v>
      </c>
    </row>
    <row r="72" spans="6:18" x14ac:dyDescent="0.35">
      <c r="F72" s="60">
        <v>489</v>
      </c>
      <c r="G72" s="59"/>
      <c r="H72" s="685"/>
      <c r="I72" s="686"/>
      <c r="J72" s="59"/>
      <c r="K72" s="59"/>
      <c r="M72" s="59"/>
      <c r="N72" s="685"/>
      <c r="O72" s="686"/>
      <c r="P72" s="59"/>
      <c r="Q72" s="59"/>
      <c r="R72" s="60">
        <v>489</v>
      </c>
    </row>
    <row r="73" spans="6:18" x14ac:dyDescent="0.35">
      <c r="F73" s="60">
        <v>488</v>
      </c>
      <c r="G73" s="59"/>
      <c r="H73" s="685"/>
      <c r="I73" s="686"/>
      <c r="J73" s="59"/>
      <c r="K73" s="59"/>
      <c r="M73" s="59"/>
      <c r="N73" s="685"/>
      <c r="O73" s="686"/>
      <c r="P73" s="59"/>
      <c r="Q73" s="59"/>
      <c r="R73" s="60">
        <v>488</v>
      </c>
    </row>
    <row r="74" spans="6:18" x14ac:dyDescent="0.35">
      <c r="F74" s="60">
        <v>487</v>
      </c>
      <c r="G74" s="59"/>
      <c r="H74" s="685"/>
      <c r="I74" s="686"/>
      <c r="J74" s="59"/>
      <c r="K74" s="59"/>
      <c r="M74" s="59"/>
      <c r="N74" s="685"/>
      <c r="O74" s="686"/>
      <c r="P74" s="59"/>
      <c r="Q74" s="59"/>
      <c r="R74" s="60">
        <v>487</v>
      </c>
    </row>
    <row r="75" spans="6:18" x14ac:dyDescent="0.35">
      <c r="F75" s="60">
        <v>486</v>
      </c>
      <c r="G75" s="59"/>
      <c r="H75" s="685"/>
      <c r="I75" s="686"/>
      <c r="J75" s="59"/>
      <c r="K75" s="59"/>
      <c r="M75" s="59"/>
      <c r="N75" s="685"/>
      <c r="O75" s="686"/>
      <c r="P75" s="59"/>
      <c r="Q75" s="59"/>
      <c r="R75" s="60">
        <v>486</v>
      </c>
    </row>
    <row r="76" spans="6:18" x14ac:dyDescent="0.35">
      <c r="F76" s="60">
        <v>485</v>
      </c>
      <c r="G76" s="59"/>
      <c r="H76" s="685"/>
      <c r="I76" s="686"/>
      <c r="J76" s="59"/>
      <c r="K76" s="59"/>
      <c r="M76" s="59"/>
      <c r="N76" s="685"/>
      <c r="O76" s="686"/>
      <c r="P76" s="59"/>
      <c r="Q76" s="59"/>
      <c r="R76" s="60">
        <v>485</v>
      </c>
    </row>
    <row r="77" spans="6:18" x14ac:dyDescent="0.35">
      <c r="F77" s="60">
        <v>484</v>
      </c>
      <c r="G77" s="59"/>
      <c r="H77" s="685"/>
      <c r="I77" s="686"/>
      <c r="J77" s="59"/>
      <c r="K77" s="59"/>
      <c r="M77" s="59"/>
      <c r="N77" s="685"/>
      <c r="O77" s="686"/>
      <c r="P77" s="59"/>
      <c r="Q77" s="59"/>
      <c r="R77" s="60">
        <v>484</v>
      </c>
    </row>
    <row r="78" spans="6:18" x14ac:dyDescent="0.35">
      <c r="F78" s="60">
        <v>483</v>
      </c>
      <c r="G78" s="59"/>
      <c r="H78" s="685"/>
      <c r="I78" s="686"/>
      <c r="J78" s="59"/>
      <c r="K78" s="59"/>
      <c r="M78" s="59"/>
      <c r="N78" s="685"/>
      <c r="O78" s="686"/>
      <c r="P78" s="59"/>
      <c r="Q78" s="59"/>
      <c r="R78" s="60">
        <v>483</v>
      </c>
    </row>
    <row r="79" spans="6:18" x14ac:dyDescent="0.35">
      <c r="F79" s="60">
        <v>482</v>
      </c>
      <c r="G79" s="59"/>
      <c r="H79" s="685"/>
      <c r="I79" s="686"/>
      <c r="J79" s="59"/>
      <c r="K79" s="59"/>
      <c r="M79" s="59"/>
      <c r="N79" s="685"/>
      <c r="O79" s="686"/>
      <c r="P79" s="59"/>
      <c r="Q79" s="59"/>
      <c r="R79" s="60">
        <v>482</v>
      </c>
    </row>
    <row r="80" spans="6:18" x14ac:dyDescent="0.35">
      <c r="F80" s="60">
        <v>481</v>
      </c>
      <c r="G80" s="59"/>
      <c r="H80" s="685"/>
      <c r="I80" s="686"/>
      <c r="J80" s="59"/>
      <c r="K80" s="59"/>
      <c r="M80" s="59"/>
      <c r="N80" s="685"/>
      <c r="O80" s="686"/>
      <c r="P80" s="59"/>
      <c r="Q80" s="59"/>
      <c r="R80" s="60">
        <v>481</v>
      </c>
    </row>
    <row r="81" spans="6:18" x14ac:dyDescent="0.35">
      <c r="F81" s="60">
        <v>480</v>
      </c>
      <c r="G81" s="59"/>
      <c r="H81" s="685"/>
      <c r="I81" s="686"/>
      <c r="J81" s="59"/>
      <c r="K81" s="59"/>
      <c r="M81" s="59"/>
      <c r="N81" s="685"/>
      <c r="O81" s="686"/>
      <c r="P81" s="59"/>
      <c r="Q81" s="59"/>
      <c r="R81" s="60">
        <v>480</v>
      </c>
    </row>
    <row r="82" spans="6:18" x14ac:dyDescent="0.35">
      <c r="F82" s="60">
        <v>479</v>
      </c>
      <c r="G82" s="59"/>
      <c r="H82" s="685"/>
      <c r="I82" s="686"/>
      <c r="J82" s="59"/>
      <c r="K82" s="59"/>
      <c r="M82" s="59"/>
      <c r="N82" s="685"/>
      <c r="O82" s="686"/>
      <c r="P82" s="59"/>
      <c r="Q82" s="59"/>
      <c r="R82" s="60">
        <v>479</v>
      </c>
    </row>
    <row r="83" spans="6:18" x14ac:dyDescent="0.35">
      <c r="F83" s="60">
        <v>478</v>
      </c>
      <c r="G83" s="59"/>
      <c r="H83" s="685"/>
      <c r="I83" s="686"/>
      <c r="J83" s="59"/>
      <c r="K83" s="59"/>
      <c r="M83" s="59"/>
      <c r="N83" s="685"/>
      <c r="O83" s="686"/>
      <c r="P83" s="59"/>
      <c r="Q83" s="59"/>
      <c r="R83" s="60">
        <v>478</v>
      </c>
    </row>
    <row r="84" spans="6:18" x14ac:dyDescent="0.35">
      <c r="F84" s="60">
        <v>477</v>
      </c>
      <c r="G84" s="59"/>
      <c r="H84" s="685"/>
      <c r="I84" s="686"/>
      <c r="J84" s="59"/>
      <c r="K84" s="59"/>
      <c r="M84" s="59"/>
      <c r="N84" s="685"/>
      <c r="O84" s="686"/>
      <c r="P84" s="59"/>
      <c r="Q84" s="59"/>
      <c r="R84" s="60">
        <v>477</v>
      </c>
    </row>
    <row r="85" spans="6:18" x14ac:dyDescent="0.35">
      <c r="F85" s="60">
        <v>476</v>
      </c>
      <c r="G85" s="59"/>
      <c r="H85" s="685"/>
      <c r="I85" s="686"/>
      <c r="J85" s="59"/>
      <c r="K85" s="59"/>
      <c r="M85" s="59"/>
      <c r="N85" s="685"/>
      <c r="O85" s="686"/>
      <c r="P85" s="59"/>
      <c r="Q85" s="59"/>
      <c r="R85" s="60">
        <v>476</v>
      </c>
    </row>
    <row r="86" spans="6:18" x14ac:dyDescent="0.35">
      <c r="F86" s="60">
        <v>475</v>
      </c>
      <c r="G86" s="59"/>
      <c r="H86" s="685"/>
      <c r="I86" s="686"/>
      <c r="J86" s="59"/>
      <c r="K86" s="59"/>
      <c r="M86" s="59"/>
      <c r="N86" s="685"/>
      <c r="O86" s="686"/>
      <c r="P86" s="59"/>
      <c r="Q86" s="59"/>
      <c r="R86" s="60">
        <v>475</v>
      </c>
    </row>
    <row r="87" spans="6:18" x14ac:dyDescent="0.35">
      <c r="F87" s="60">
        <v>474</v>
      </c>
      <c r="G87" s="59"/>
      <c r="H87" s="685"/>
      <c r="I87" s="686"/>
      <c r="J87" s="59"/>
      <c r="K87" s="59"/>
      <c r="M87" s="59"/>
      <c r="N87" s="685"/>
      <c r="O87" s="686"/>
      <c r="P87" s="59"/>
      <c r="Q87" s="59"/>
      <c r="R87" s="60">
        <v>474</v>
      </c>
    </row>
    <row r="88" spans="6:18" x14ac:dyDescent="0.35">
      <c r="F88" s="60">
        <v>473</v>
      </c>
      <c r="G88" s="59"/>
      <c r="H88" s="685"/>
      <c r="I88" s="686"/>
      <c r="J88" s="59"/>
      <c r="K88" s="59"/>
      <c r="M88" s="59"/>
      <c r="N88" s="685"/>
      <c r="O88" s="686"/>
      <c r="P88" s="59"/>
      <c r="Q88" s="59"/>
      <c r="R88" s="60">
        <v>473</v>
      </c>
    </row>
    <row r="89" spans="6:18" x14ac:dyDescent="0.35">
      <c r="F89" s="60">
        <v>472</v>
      </c>
      <c r="G89" s="59"/>
      <c r="H89" s="685"/>
      <c r="I89" s="686"/>
      <c r="J89" s="59"/>
      <c r="K89" s="59"/>
      <c r="M89" s="59"/>
      <c r="N89" s="685"/>
      <c r="O89" s="686"/>
      <c r="P89" s="59"/>
      <c r="Q89" s="59"/>
      <c r="R89" s="60">
        <v>472</v>
      </c>
    </row>
    <row r="90" spans="6:18" x14ac:dyDescent="0.35">
      <c r="F90" s="60">
        <v>471</v>
      </c>
      <c r="G90" s="59"/>
      <c r="H90" s="685"/>
      <c r="I90" s="686"/>
      <c r="J90" s="59"/>
      <c r="K90" s="59"/>
      <c r="M90" s="59"/>
      <c r="N90" s="685"/>
      <c r="O90" s="686"/>
      <c r="P90" s="59"/>
      <c r="Q90" s="59"/>
      <c r="R90" s="60">
        <v>471</v>
      </c>
    </row>
    <row r="91" spans="6:18" x14ac:dyDescent="0.35">
      <c r="F91" s="60">
        <v>470</v>
      </c>
      <c r="G91" s="59"/>
      <c r="H91" s="685"/>
      <c r="I91" s="686"/>
      <c r="J91" s="59"/>
      <c r="K91" s="59"/>
      <c r="M91" s="59"/>
      <c r="N91" s="685"/>
      <c r="O91" s="686"/>
      <c r="P91" s="59"/>
      <c r="Q91" s="59"/>
      <c r="R91" s="60">
        <v>470</v>
      </c>
    </row>
    <row r="92" spans="6:18" x14ac:dyDescent="0.35">
      <c r="F92" s="60">
        <v>469</v>
      </c>
      <c r="G92" s="59"/>
      <c r="H92" s="685"/>
      <c r="I92" s="686"/>
      <c r="J92" s="59"/>
      <c r="K92" s="59"/>
      <c r="M92" s="59"/>
      <c r="N92" s="685"/>
      <c r="O92" s="686"/>
      <c r="P92" s="59"/>
      <c r="Q92" s="59"/>
      <c r="R92" s="60">
        <v>469</v>
      </c>
    </row>
    <row r="93" spans="6:18" x14ac:dyDescent="0.35">
      <c r="F93" s="60">
        <v>468</v>
      </c>
      <c r="G93" s="59"/>
      <c r="H93" s="685"/>
      <c r="I93" s="686"/>
      <c r="J93" s="59"/>
      <c r="K93" s="59"/>
      <c r="M93" s="59"/>
      <c r="N93" s="685"/>
      <c r="O93" s="686"/>
      <c r="P93" s="59"/>
      <c r="Q93" s="59"/>
      <c r="R93" s="60">
        <v>468</v>
      </c>
    </row>
    <row r="94" spans="6:18" x14ac:dyDescent="0.35">
      <c r="F94" s="60">
        <v>467</v>
      </c>
      <c r="G94" s="59"/>
      <c r="H94" s="685"/>
      <c r="I94" s="686"/>
      <c r="J94" s="59"/>
      <c r="K94" s="59"/>
      <c r="M94" s="59"/>
      <c r="N94" s="685"/>
      <c r="O94" s="686"/>
      <c r="P94" s="59"/>
      <c r="Q94" s="59"/>
      <c r="R94" s="60">
        <v>467</v>
      </c>
    </row>
    <row r="95" spans="6:18" x14ac:dyDescent="0.35">
      <c r="F95" s="60">
        <v>466</v>
      </c>
      <c r="G95" s="59"/>
      <c r="H95" s="685"/>
      <c r="I95" s="686"/>
      <c r="J95" s="59"/>
      <c r="K95" s="59"/>
      <c r="M95" s="59"/>
      <c r="N95" s="685"/>
      <c r="O95" s="686"/>
      <c r="P95" s="59"/>
      <c r="Q95" s="59"/>
      <c r="R95" s="60">
        <v>466</v>
      </c>
    </row>
    <row r="96" spans="6:18" x14ac:dyDescent="0.35">
      <c r="F96" s="60">
        <v>465</v>
      </c>
      <c r="G96" s="59"/>
      <c r="H96" s="685"/>
      <c r="I96" s="686"/>
      <c r="J96" s="59"/>
      <c r="K96" s="59"/>
      <c r="M96" s="59"/>
      <c r="N96" s="685"/>
      <c r="O96" s="686"/>
      <c r="P96" s="59"/>
      <c r="Q96" s="59"/>
      <c r="R96" s="60">
        <v>465</v>
      </c>
    </row>
    <row r="97" spans="4:22" x14ac:dyDescent="0.35">
      <c r="F97" s="60">
        <v>464</v>
      </c>
      <c r="G97" s="59"/>
      <c r="H97" s="685"/>
      <c r="I97" s="686"/>
      <c r="J97" s="59"/>
      <c r="K97" s="59"/>
      <c r="M97" s="59"/>
      <c r="N97" s="685"/>
      <c r="O97" s="686"/>
      <c r="P97" s="59"/>
      <c r="Q97" s="59"/>
      <c r="R97" s="60">
        <v>464</v>
      </c>
    </row>
    <row r="98" spans="4:22" x14ac:dyDescent="0.35">
      <c r="F98" s="60">
        <v>463</v>
      </c>
      <c r="G98" s="59"/>
      <c r="H98" s="685"/>
      <c r="I98" s="686"/>
      <c r="J98" s="59"/>
      <c r="K98" s="59"/>
      <c r="M98" s="59"/>
      <c r="N98" s="685"/>
      <c r="O98" s="686"/>
      <c r="P98" s="59"/>
      <c r="Q98" s="59"/>
      <c r="R98" s="60">
        <v>463</v>
      </c>
    </row>
    <row r="99" spans="4:22" x14ac:dyDescent="0.35">
      <c r="F99" s="60">
        <v>462</v>
      </c>
      <c r="G99" s="59"/>
      <c r="H99" s="685"/>
      <c r="I99" s="686"/>
      <c r="J99" s="59"/>
      <c r="K99" s="59"/>
      <c r="M99" s="59"/>
      <c r="N99" s="685"/>
      <c r="O99" s="686"/>
      <c r="P99" s="59"/>
      <c r="Q99" s="59"/>
      <c r="R99" s="60">
        <v>462</v>
      </c>
    </row>
    <row r="100" spans="4:22" x14ac:dyDescent="0.35">
      <c r="F100" s="60">
        <v>461</v>
      </c>
      <c r="G100" s="59"/>
      <c r="H100" s="685"/>
      <c r="I100" s="686"/>
      <c r="J100" s="59"/>
      <c r="K100" s="59"/>
      <c r="M100" s="59"/>
      <c r="N100" s="685"/>
      <c r="O100" s="686"/>
      <c r="P100" s="59"/>
      <c r="Q100" s="59"/>
      <c r="R100" s="60">
        <v>461</v>
      </c>
    </row>
    <row r="101" spans="4:22" x14ac:dyDescent="0.35">
      <c r="F101" s="60">
        <v>460</v>
      </c>
      <c r="G101" s="59"/>
      <c r="H101" s="685"/>
      <c r="I101" s="686"/>
      <c r="J101" s="59"/>
      <c r="K101" s="59"/>
      <c r="M101" s="59"/>
      <c r="N101" s="685"/>
      <c r="O101" s="686"/>
      <c r="P101" s="59"/>
      <c r="Q101" s="59"/>
      <c r="R101" s="60">
        <v>460</v>
      </c>
    </row>
    <row r="102" spans="4:22" x14ac:dyDescent="0.35">
      <c r="F102" s="60">
        <v>459</v>
      </c>
      <c r="G102" s="59"/>
      <c r="H102" s="685"/>
      <c r="I102" s="686"/>
      <c r="J102" s="59"/>
      <c r="K102" s="59"/>
      <c r="M102" s="59"/>
      <c r="N102" s="685"/>
      <c r="O102" s="686"/>
      <c r="P102" s="59"/>
      <c r="Q102" s="59"/>
      <c r="R102" s="60">
        <v>459</v>
      </c>
    </row>
    <row r="103" spans="4:22" x14ac:dyDescent="0.35">
      <c r="F103" s="60">
        <v>458</v>
      </c>
      <c r="G103" s="59"/>
      <c r="H103" s="685"/>
      <c r="I103" s="686"/>
      <c r="J103" s="59"/>
      <c r="K103" s="59"/>
      <c r="M103" s="59"/>
      <c r="N103" s="685"/>
      <c r="O103" s="686"/>
      <c r="P103" s="59"/>
      <c r="Q103" s="59"/>
      <c r="R103" s="60">
        <v>458</v>
      </c>
    </row>
    <row r="104" spans="4:22" x14ac:dyDescent="0.35">
      <c r="F104" s="60">
        <v>457</v>
      </c>
      <c r="G104" s="59"/>
      <c r="H104" s="685"/>
      <c r="I104" s="686"/>
      <c r="J104" s="59"/>
      <c r="K104" s="59"/>
      <c r="M104" s="59"/>
      <c r="N104" s="685"/>
      <c r="O104" s="686"/>
      <c r="P104" s="59"/>
      <c r="Q104" s="59"/>
      <c r="R104" s="60">
        <v>457</v>
      </c>
    </row>
    <row r="105" spans="4:22" x14ac:dyDescent="0.35">
      <c r="F105" s="60">
        <v>456</v>
      </c>
      <c r="G105" s="59"/>
      <c r="H105" s="685"/>
      <c r="I105" s="686"/>
      <c r="J105" s="59"/>
      <c r="K105" s="59"/>
      <c r="M105" s="59"/>
      <c r="N105" s="685"/>
      <c r="O105" s="686"/>
      <c r="P105" s="59"/>
      <c r="Q105" s="59"/>
      <c r="R105" s="60">
        <v>456</v>
      </c>
    </row>
    <row r="106" spans="4:22" x14ac:dyDescent="0.35">
      <c r="F106" s="60">
        <v>455</v>
      </c>
      <c r="G106" s="59"/>
      <c r="H106" s="685"/>
      <c r="I106" s="686"/>
      <c r="J106" s="59"/>
      <c r="K106" s="59"/>
      <c r="M106" s="59"/>
      <c r="N106" s="685"/>
      <c r="O106" s="686"/>
      <c r="P106" s="59"/>
      <c r="Q106" s="59"/>
      <c r="R106" s="60">
        <v>455</v>
      </c>
    </row>
    <row r="107" spans="4:22" x14ac:dyDescent="0.35">
      <c r="F107" s="60">
        <v>454</v>
      </c>
      <c r="G107" s="59"/>
      <c r="H107" s="685"/>
      <c r="I107" s="686"/>
      <c r="J107" s="59"/>
      <c r="K107" s="59"/>
      <c r="M107" s="59"/>
      <c r="N107" s="685"/>
      <c r="O107" s="686"/>
      <c r="P107" s="59"/>
      <c r="Q107" s="59"/>
      <c r="R107" s="60">
        <v>454</v>
      </c>
    </row>
    <row r="108" spans="4:22" x14ac:dyDescent="0.35">
      <c r="F108" s="60">
        <v>453</v>
      </c>
      <c r="G108" s="59"/>
      <c r="H108" s="685"/>
      <c r="I108" s="686"/>
      <c r="J108" s="59"/>
      <c r="K108" s="59"/>
      <c r="M108" s="59"/>
      <c r="N108" s="685"/>
      <c r="O108" s="686"/>
      <c r="P108" s="59"/>
      <c r="Q108" s="59"/>
      <c r="R108" s="60">
        <v>453</v>
      </c>
    </row>
    <row r="109" spans="4:22" x14ac:dyDescent="0.35">
      <c r="F109" s="60">
        <v>452</v>
      </c>
      <c r="G109" s="59"/>
      <c r="H109" s="685"/>
      <c r="I109" s="686"/>
      <c r="J109" s="59"/>
      <c r="K109" s="59"/>
      <c r="M109" s="59"/>
      <c r="N109" s="685"/>
      <c r="O109" s="686"/>
      <c r="P109" s="59"/>
      <c r="Q109" s="59"/>
      <c r="R109" s="60">
        <v>452</v>
      </c>
    </row>
    <row r="110" spans="4:22" x14ac:dyDescent="0.35">
      <c r="F110" s="60">
        <v>451</v>
      </c>
      <c r="G110" s="59"/>
      <c r="H110" s="685"/>
      <c r="I110" s="686"/>
      <c r="J110" s="59"/>
      <c r="K110" s="59"/>
      <c r="M110" s="59"/>
      <c r="N110" s="685"/>
      <c r="O110" s="686"/>
      <c r="P110" s="59"/>
      <c r="Q110" s="59"/>
      <c r="R110" s="60">
        <v>451</v>
      </c>
    </row>
    <row r="111" spans="4:22" x14ac:dyDescent="0.35">
      <c r="D111" s="486"/>
      <c r="E111" s="486"/>
      <c r="F111" s="60">
        <v>450</v>
      </c>
      <c r="G111" s="59"/>
      <c r="H111" s="685"/>
      <c r="I111" s="686"/>
      <c r="J111" s="59"/>
      <c r="K111" s="59"/>
      <c r="M111" s="59"/>
      <c r="N111" s="685"/>
      <c r="O111" s="686"/>
      <c r="P111" s="59"/>
      <c r="Q111" s="59"/>
      <c r="R111" s="60">
        <v>450</v>
      </c>
      <c r="S111" s="487"/>
      <c r="T111" s="487"/>
      <c r="U111" s="487"/>
      <c r="V111" s="487"/>
    </row>
    <row r="112" spans="4:22" x14ac:dyDescent="0.35">
      <c r="F112" s="60">
        <v>449</v>
      </c>
      <c r="G112" s="59"/>
      <c r="H112" s="685"/>
      <c r="I112" s="686"/>
      <c r="J112" s="59"/>
      <c r="K112" s="59"/>
      <c r="M112" s="59"/>
      <c r="N112" s="685"/>
      <c r="O112" s="686"/>
      <c r="P112" s="59"/>
      <c r="Q112" s="59"/>
      <c r="R112" s="60">
        <v>449</v>
      </c>
    </row>
    <row r="113" spans="6:18" x14ac:dyDescent="0.35">
      <c r="F113" s="60">
        <v>448</v>
      </c>
      <c r="G113" s="59"/>
      <c r="H113" s="685"/>
      <c r="I113" s="686"/>
      <c r="J113" s="59"/>
      <c r="K113" s="59"/>
      <c r="M113" s="59"/>
      <c r="N113" s="685"/>
      <c r="O113" s="686"/>
      <c r="P113" s="59"/>
      <c r="Q113" s="59"/>
      <c r="R113" s="60">
        <v>448</v>
      </c>
    </row>
    <row r="114" spans="6:18" x14ac:dyDescent="0.35">
      <c r="F114" s="60">
        <v>447</v>
      </c>
      <c r="G114" s="59"/>
      <c r="H114" s="685"/>
      <c r="I114" s="686"/>
      <c r="J114" s="59"/>
      <c r="K114" s="59"/>
      <c r="M114" s="59"/>
      <c r="N114" s="685"/>
      <c r="O114" s="686"/>
      <c r="P114" s="59"/>
      <c r="Q114" s="59"/>
      <c r="R114" s="60">
        <v>447</v>
      </c>
    </row>
    <row r="115" spans="6:18" x14ac:dyDescent="0.35">
      <c r="F115" s="60">
        <v>446</v>
      </c>
      <c r="G115" s="59"/>
      <c r="H115" s="685"/>
      <c r="I115" s="686"/>
      <c r="J115" s="59"/>
      <c r="K115" s="59"/>
      <c r="M115" s="59"/>
      <c r="N115" s="685"/>
      <c r="O115" s="686"/>
      <c r="P115" s="59"/>
      <c r="Q115" s="59"/>
      <c r="R115" s="60">
        <v>446</v>
      </c>
    </row>
    <row r="116" spans="6:18" x14ac:dyDescent="0.35">
      <c r="F116" s="60">
        <v>445</v>
      </c>
      <c r="G116" s="59"/>
      <c r="H116" s="685"/>
      <c r="I116" s="686"/>
      <c r="J116" s="59"/>
      <c r="K116" s="59"/>
      <c r="M116" s="59"/>
      <c r="N116" s="685"/>
      <c r="O116" s="686"/>
      <c r="P116" s="59"/>
      <c r="Q116" s="59"/>
      <c r="R116" s="60">
        <v>445</v>
      </c>
    </row>
    <row r="117" spans="6:18" x14ac:dyDescent="0.35">
      <c r="F117" s="60">
        <v>444</v>
      </c>
      <c r="G117" s="59"/>
      <c r="H117" s="685"/>
      <c r="I117" s="686"/>
      <c r="J117" s="59"/>
      <c r="K117" s="59"/>
      <c r="M117" s="59"/>
      <c r="N117" s="685"/>
      <c r="O117" s="686"/>
      <c r="P117" s="59"/>
      <c r="Q117" s="59"/>
      <c r="R117" s="60">
        <v>444</v>
      </c>
    </row>
    <row r="118" spans="6:18" x14ac:dyDescent="0.35">
      <c r="F118" s="60">
        <v>443</v>
      </c>
      <c r="G118" s="59"/>
      <c r="H118" s="685"/>
      <c r="I118" s="686"/>
      <c r="J118" s="59"/>
      <c r="K118" s="59"/>
      <c r="M118" s="59"/>
      <c r="N118" s="685"/>
      <c r="O118" s="686"/>
      <c r="P118" s="59"/>
      <c r="Q118" s="59"/>
      <c r="R118" s="60">
        <v>443</v>
      </c>
    </row>
    <row r="119" spans="6:18" x14ac:dyDescent="0.35">
      <c r="F119" s="60">
        <v>442</v>
      </c>
      <c r="G119" s="59"/>
      <c r="H119" s="685"/>
      <c r="I119" s="686"/>
      <c r="J119" s="59"/>
      <c r="K119" s="59"/>
      <c r="M119" s="59"/>
      <c r="N119" s="685"/>
      <c r="O119" s="686"/>
      <c r="P119" s="59"/>
      <c r="Q119" s="59"/>
      <c r="R119" s="60">
        <v>442</v>
      </c>
    </row>
    <row r="120" spans="6:18" x14ac:dyDescent="0.35">
      <c r="F120" s="60">
        <v>441</v>
      </c>
      <c r="G120" s="59"/>
      <c r="H120" s="685"/>
      <c r="I120" s="686"/>
      <c r="J120" s="59"/>
      <c r="K120" s="59"/>
      <c r="M120" s="59"/>
      <c r="N120" s="685"/>
      <c r="O120" s="686"/>
      <c r="P120" s="59"/>
      <c r="Q120" s="59"/>
      <c r="R120" s="60">
        <v>441</v>
      </c>
    </row>
    <row r="121" spans="6:18" x14ac:dyDescent="0.35">
      <c r="F121" s="60">
        <v>440</v>
      </c>
      <c r="G121" s="59"/>
      <c r="H121" s="685"/>
      <c r="I121" s="686"/>
      <c r="J121" s="59"/>
      <c r="K121" s="59"/>
      <c r="M121" s="59"/>
      <c r="N121" s="685"/>
      <c r="O121" s="686"/>
      <c r="P121" s="59"/>
      <c r="Q121" s="59"/>
      <c r="R121" s="60">
        <v>440</v>
      </c>
    </row>
    <row r="122" spans="6:18" x14ac:dyDescent="0.35">
      <c r="F122" s="60">
        <v>439</v>
      </c>
      <c r="G122" s="59"/>
      <c r="H122" s="685"/>
      <c r="I122" s="686"/>
      <c r="J122" s="59"/>
      <c r="K122" s="59"/>
      <c r="M122" s="59"/>
      <c r="N122" s="685"/>
      <c r="O122" s="686"/>
      <c r="P122" s="59"/>
      <c r="Q122" s="59"/>
      <c r="R122" s="60">
        <v>439</v>
      </c>
    </row>
    <row r="123" spans="6:18" x14ac:dyDescent="0.35">
      <c r="F123" s="60">
        <v>438</v>
      </c>
      <c r="G123" s="59"/>
      <c r="H123" s="685"/>
      <c r="I123" s="686"/>
      <c r="J123" s="59"/>
      <c r="K123" s="59"/>
      <c r="M123" s="59"/>
      <c r="N123" s="685"/>
      <c r="O123" s="686"/>
      <c r="P123" s="59"/>
      <c r="Q123" s="59"/>
      <c r="R123" s="60">
        <v>438</v>
      </c>
    </row>
    <row r="124" spans="6:18" x14ac:dyDescent="0.35">
      <c r="F124" s="60">
        <v>437</v>
      </c>
      <c r="G124" s="59"/>
      <c r="H124" s="685"/>
      <c r="I124" s="686"/>
      <c r="J124" s="59"/>
      <c r="K124" s="59"/>
      <c r="M124" s="59"/>
      <c r="N124" s="685"/>
      <c r="O124" s="686"/>
      <c r="P124" s="59"/>
      <c r="Q124" s="59"/>
      <c r="R124" s="60">
        <v>437</v>
      </c>
    </row>
    <row r="125" spans="6:18" x14ac:dyDescent="0.35">
      <c r="F125" s="60">
        <v>436</v>
      </c>
      <c r="G125" s="59"/>
      <c r="H125" s="685"/>
      <c r="I125" s="686"/>
      <c r="J125" s="59"/>
      <c r="K125" s="59"/>
      <c r="M125" s="59"/>
      <c r="N125" s="685"/>
      <c r="O125" s="686"/>
      <c r="P125" s="59"/>
      <c r="Q125" s="59"/>
      <c r="R125" s="60">
        <v>436</v>
      </c>
    </row>
    <row r="126" spans="6:18" x14ac:dyDescent="0.35">
      <c r="F126" s="60">
        <v>435</v>
      </c>
      <c r="G126" s="59"/>
      <c r="H126" s="685"/>
      <c r="I126" s="686"/>
      <c r="J126" s="59"/>
      <c r="K126" s="59"/>
      <c r="M126" s="59"/>
      <c r="N126" s="685"/>
      <c r="O126" s="686"/>
      <c r="P126" s="59"/>
      <c r="Q126" s="59"/>
      <c r="R126" s="60">
        <v>435</v>
      </c>
    </row>
    <row r="127" spans="6:18" x14ac:dyDescent="0.35">
      <c r="F127" s="60">
        <v>434</v>
      </c>
      <c r="G127" s="59"/>
      <c r="H127" s="685"/>
      <c r="I127" s="686"/>
      <c r="J127" s="59"/>
      <c r="K127" s="59"/>
      <c r="M127" s="59"/>
      <c r="N127" s="685"/>
      <c r="O127" s="686"/>
      <c r="P127" s="59"/>
      <c r="Q127" s="59"/>
      <c r="R127" s="60">
        <v>434</v>
      </c>
    </row>
    <row r="128" spans="6:18" x14ac:dyDescent="0.35">
      <c r="F128" s="60">
        <v>433</v>
      </c>
      <c r="G128" s="59"/>
      <c r="H128" s="685"/>
      <c r="I128" s="686"/>
      <c r="J128" s="59"/>
      <c r="K128" s="59"/>
      <c r="M128" s="59"/>
      <c r="N128" s="685"/>
      <c r="O128" s="686"/>
      <c r="P128" s="59"/>
      <c r="Q128" s="59"/>
      <c r="R128" s="60">
        <v>433</v>
      </c>
    </row>
    <row r="129" spans="6:18" x14ac:dyDescent="0.35">
      <c r="F129" s="60">
        <v>432</v>
      </c>
      <c r="G129" s="59"/>
      <c r="H129" s="685"/>
      <c r="I129" s="686"/>
      <c r="J129" s="59"/>
      <c r="K129" s="59"/>
      <c r="M129" s="59"/>
      <c r="N129" s="685"/>
      <c r="O129" s="686"/>
      <c r="P129" s="59"/>
      <c r="Q129" s="59"/>
      <c r="R129" s="60">
        <v>432</v>
      </c>
    </row>
    <row r="130" spans="6:18" x14ac:dyDescent="0.35">
      <c r="F130" s="60">
        <v>431</v>
      </c>
      <c r="G130" s="59"/>
      <c r="H130" s="685"/>
      <c r="I130" s="686"/>
      <c r="J130" s="59"/>
      <c r="K130" s="59"/>
      <c r="M130" s="59"/>
      <c r="N130" s="685"/>
      <c r="O130" s="686"/>
      <c r="P130" s="59"/>
      <c r="Q130" s="59"/>
      <c r="R130" s="60">
        <v>431</v>
      </c>
    </row>
    <row r="131" spans="6:18" x14ac:dyDescent="0.35">
      <c r="F131" s="60">
        <v>430</v>
      </c>
      <c r="G131" s="59"/>
      <c r="H131" s="685"/>
      <c r="I131" s="686"/>
      <c r="J131" s="59"/>
      <c r="K131" s="59"/>
      <c r="M131" s="59"/>
      <c r="N131" s="685"/>
      <c r="O131" s="686"/>
      <c r="P131" s="59"/>
      <c r="Q131" s="59"/>
      <c r="R131" s="60">
        <v>430</v>
      </c>
    </row>
    <row r="132" spans="6:18" x14ac:dyDescent="0.35">
      <c r="F132" s="60">
        <v>429</v>
      </c>
      <c r="G132" s="59"/>
      <c r="H132" s="685"/>
      <c r="I132" s="686"/>
      <c r="J132" s="59"/>
      <c r="K132" s="59"/>
      <c r="M132" s="59"/>
      <c r="N132" s="685"/>
      <c r="O132" s="686"/>
      <c r="P132" s="59"/>
      <c r="Q132" s="59"/>
      <c r="R132" s="60">
        <v>429</v>
      </c>
    </row>
    <row r="133" spans="6:18" x14ac:dyDescent="0.35">
      <c r="F133" s="60">
        <v>428</v>
      </c>
      <c r="G133" s="59"/>
      <c r="H133" s="685"/>
      <c r="I133" s="686"/>
      <c r="J133" s="59"/>
      <c r="K133" s="59"/>
      <c r="M133" s="59"/>
      <c r="N133" s="685"/>
      <c r="O133" s="686"/>
      <c r="P133" s="59"/>
      <c r="Q133" s="59"/>
      <c r="R133" s="60">
        <v>428</v>
      </c>
    </row>
    <row r="134" spans="6:18" x14ac:dyDescent="0.35">
      <c r="F134" s="60">
        <v>427</v>
      </c>
      <c r="G134" s="59"/>
      <c r="H134" s="685"/>
      <c r="I134" s="686"/>
      <c r="J134" s="59"/>
      <c r="K134" s="59"/>
      <c r="M134" s="59"/>
      <c r="N134" s="685"/>
      <c r="O134" s="686"/>
      <c r="P134" s="59"/>
      <c r="Q134" s="59"/>
      <c r="R134" s="60">
        <v>427</v>
      </c>
    </row>
    <row r="135" spans="6:18" x14ac:dyDescent="0.35">
      <c r="F135" s="60">
        <v>426</v>
      </c>
      <c r="G135" s="59"/>
      <c r="H135" s="685"/>
      <c r="I135" s="686"/>
      <c r="J135" s="59"/>
      <c r="K135" s="59"/>
      <c r="M135" s="59"/>
      <c r="N135" s="685"/>
      <c r="O135" s="686"/>
      <c r="P135" s="59"/>
      <c r="Q135" s="59"/>
      <c r="R135" s="60">
        <v>426</v>
      </c>
    </row>
    <row r="136" spans="6:18" x14ac:dyDescent="0.35">
      <c r="F136" s="60">
        <v>425</v>
      </c>
      <c r="G136" s="59"/>
      <c r="H136" s="685"/>
      <c r="I136" s="686"/>
      <c r="J136" s="59"/>
      <c r="K136" s="59"/>
      <c r="M136" s="59"/>
      <c r="N136" s="685"/>
      <c r="O136" s="686"/>
      <c r="P136" s="59"/>
      <c r="Q136" s="59"/>
      <c r="R136" s="60">
        <v>425</v>
      </c>
    </row>
    <row r="137" spans="6:18" x14ac:dyDescent="0.35">
      <c r="F137" s="60">
        <v>424</v>
      </c>
      <c r="G137" s="59"/>
      <c r="H137" s="685"/>
      <c r="I137" s="686"/>
      <c r="J137" s="59"/>
      <c r="K137" s="59"/>
      <c r="M137" s="59"/>
      <c r="N137" s="685"/>
      <c r="O137" s="686"/>
      <c r="P137" s="59"/>
      <c r="Q137" s="59"/>
      <c r="R137" s="60">
        <v>424</v>
      </c>
    </row>
    <row r="138" spans="6:18" x14ac:dyDescent="0.35">
      <c r="F138" s="60">
        <v>423</v>
      </c>
      <c r="G138" s="59"/>
      <c r="H138" s="685"/>
      <c r="I138" s="686"/>
      <c r="J138" s="59"/>
      <c r="K138" s="59"/>
      <c r="M138" s="59"/>
      <c r="N138" s="685"/>
      <c r="O138" s="686"/>
      <c r="P138" s="59"/>
      <c r="Q138" s="59"/>
      <c r="R138" s="60">
        <v>423</v>
      </c>
    </row>
    <row r="139" spans="6:18" x14ac:dyDescent="0.35">
      <c r="F139" s="60">
        <v>422</v>
      </c>
      <c r="G139" s="59"/>
      <c r="H139" s="685"/>
      <c r="I139" s="686"/>
      <c r="J139" s="59"/>
      <c r="K139" s="59"/>
      <c r="M139" s="59"/>
      <c r="N139" s="685"/>
      <c r="O139" s="686"/>
      <c r="P139" s="59"/>
      <c r="Q139" s="59"/>
      <c r="R139" s="60">
        <v>422</v>
      </c>
    </row>
    <row r="140" spans="6:18" x14ac:dyDescent="0.35">
      <c r="F140" s="60">
        <v>421</v>
      </c>
      <c r="G140" s="59"/>
      <c r="H140" s="685"/>
      <c r="I140" s="686"/>
      <c r="J140" s="59"/>
      <c r="K140" s="59"/>
      <c r="M140" s="59"/>
      <c r="N140" s="685"/>
      <c r="O140" s="686"/>
      <c r="P140" s="59"/>
      <c r="Q140" s="59"/>
      <c r="R140" s="60">
        <v>421</v>
      </c>
    </row>
    <row r="141" spans="6:18" x14ac:dyDescent="0.35">
      <c r="F141" s="60">
        <v>420</v>
      </c>
      <c r="G141" s="59"/>
      <c r="H141" s="685"/>
      <c r="I141" s="686"/>
      <c r="J141" s="59"/>
      <c r="K141" s="59"/>
      <c r="M141" s="59"/>
      <c r="N141" s="685"/>
      <c r="O141" s="686"/>
      <c r="P141" s="59"/>
      <c r="Q141" s="59"/>
      <c r="R141" s="60">
        <v>420</v>
      </c>
    </row>
    <row r="142" spans="6:18" x14ac:dyDescent="0.35">
      <c r="F142" s="60">
        <v>419</v>
      </c>
      <c r="G142" s="59"/>
      <c r="H142" s="685"/>
      <c r="I142" s="686"/>
      <c r="J142" s="59"/>
      <c r="K142" s="59"/>
      <c r="M142" s="59"/>
      <c r="N142" s="685"/>
      <c r="O142" s="686"/>
      <c r="P142" s="59"/>
      <c r="Q142" s="59"/>
      <c r="R142" s="60">
        <v>419</v>
      </c>
    </row>
    <row r="143" spans="6:18" x14ac:dyDescent="0.35">
      <c r="F143" s="60">
        <v>418</v>
      </c>
      <c r="G143" s="59"/>
      <c r="H143" s="685"/>
      <c r="I143" s="686"/>
      <c r="J143" s="59"/>
      <c r="K143" s="59"/>
      <c r="M143" s="59"/>
      <c r="N143" s="685"/>
      <c r="O143" s="686"/>
      <c r="P143" s="59"/>
      <c r="Q143" s="59"/>
      <c r="R143" s="60">
        <v>418</v>
      </c>
    </row>
    <row r="144" spans="6:18" x14ac:dyDescent="0.35">
      <c r="F144" s="60">
        <v>417</v>
      </c>
      <c r="G144" s="59"/>
      <c r="H144" s="685"/>
      <c r="I144" s="686"/>
      <c r="J144" s="59"/>
      <c r="K144" s="59"/>
      <c r="M144" s="59"/>
      <c r="N144" s="685"/>
      <c r="O144" s="686"/>
      <c r="P144" s="59"/>
      <c r="Q144" s="59"/>
      <c r="R144" s="60">
        <v>417</v>
      </c>
    </row>
    <row r="145" spans="6:18" x14ac:dyDescent="0.35">
      <c r="F145" s="60">
        <v>416</v>
      </c>
      <c r="G145" s="59"/>
      <c r="H145" s="685"/>
      <c r="I145" s="686"/>
      <c r="J145" s="59"/>
      <c r="K145" s="59"/>
      <c r="M145" s="59"/>
      <c r="N145" s="685"/>
      <c r="O145" s="686"/>
      <c r="P145" s="59"/>
      <c r="Q145" s="59"/>
      <c r="R145" s="60">
        <v>416</v>
      </c>
    </row>
    <row r="146" spans="6:18" x14ac:dyDescent="0.35">
      <c r="F146" s="60">
        <v>415</v>
      </c>
      <c r="G146" s="59"/>
      <c r="H146" s="685"/>
      <c r="I146" s="686"/>
      <c r="J146" s="59"/>
      <c r="K146" s="59"/>
      <c r="M146" s="59"/>
      <c r="N146" s="685"/>
      <c r="O146" s="686"/>
      <c r="P146" s="59"/>
      <c r="Q146" s="59"/>
      <c r="R146" s="60">
        <v>415</v>
      </c>
    </row>
    <row r="147" spans="6:18" x14ac:dyDescent="0.35">
      <c r="F147" s="60">
        <v>414</v>
      </c>
      <c r="G147" s="59"/>
      <c r="H147" s="685"/>
      <c r="I147" s="686"/>
      <c r="J147" s="59"/>
      <c r="K147" s="59"/>
      <c r="M147" s="59"/>
      <c r="N147" s="685"/>
      <c r="O147" s="686"/>
      <c r="P147" s="59"/>
      <c r="Q147" s="59"/>
      <c r="R147" s="60">
        <v>414</v>
      </c>
    </row>
    <row r="148" spans="6:18" x14ac:dyDescent="0.35">
      <c r="F148" s="60">
        <v>413</v>
      </c>
      <c r="G148" s="59"/>
      <c r="H148" s="685"/>
      <c r="I148" s="686"/>
      <c r="J148" s="59"/>
      <c r="K148" s="59"/>
      <c r="M148" s="59"/>
      <c r="N148" s="685"/>
      <c r="O148" s="686"/>
      <c r="P148" s="59"/>
      <c r="Q148" s="59"/>
      <c r="R148" s="60">
        <v>413</v>
      </c>
    </row>
    <row r="149" spans="6:18" x14ac:dyDescent="0.35">
      <c r="F149" s="60">
        <v>412</v>
      </c>
      <c r="G149" s="59"/>
      <c r="H149" s="685"/>
      <c r="I149" s="686"/>
      <c r="J149" s="59"/>
      <c r="K149" s="59"/>
      <c r="M149" s="59"/>
      <c r="N149" s="685"/>
      <c r="O149" s="686"/>
      <c r="P149" s="59"/>
      <c r="Q149" s="59"/>
      <c r="R149" s="60">
        <v>412</v>
      </c>
    </row>
    <row r="150" spans="6:18" x14ac:dyDescent="0.35">
      <c r="F150" s="60">
        <v>411</v>
      </c>
      <c r="G150" s="59"/>
      <c r="H150" s="685"/>
      <c r="I150" s="686"/>
      <c r="J150" s="59"/>
      <c r="K150" s="59"/>
      <c r="M150" s="59"/>
      <c r="N150" s="685"/>
      <c r="O150" s="686"/>
      <c r="P150" s="59"/>
      <c r="Q150" s="59"/>
      <c r="R150" s="60">
        <v>411</v>
      </c>
    </row>
    <row r="151" spans="6:18" x14ac:dyDescent="0.35">
      <c r="F151" s="60">
        <v>410</v>
      </c>
      <c r="G151" s="59"/>
      <c r="H151" s="685"/>
      <c r="I151" s="686"/>
      <c r="J151" s="59"/>
      <c r="K151" s="59"/>
      <c r="M151" s="59"/>
      <c r="N151" s="685"/>
      <c r="O151" s="686"/>
      <c r="P151" s="59"/>
      <c r="Q151" s="59"/>
      <c r="R151" s="60">
        <v>410</v>
      </c>
    </row>
    <row r="152" spans="6:18" x14ac:dyDescent="0.35">
      <c r="F152" s="60">
        <v>409</v>
      </c>
      <c r="G152" s="59"/>
      <c r="H152" s="685"/>
      <c r="I152" s="686"/>
      <c r="J152" s="59"/>
      <c r="K152" s="59"/>
      <c r="M152" s="59"/>
      <c r="N152" s="685"/>
      <c r="O152" s="686"/>
      <c r="P152" s="59"/>
      <c r="Q152" s="59"/>
      <c r="R152" s="60">
        <v>409</v>
      </c>
    </row>
    <row r="153" spans="6:18" x14ac:dyDescent="0.35">
      <c r="F153" s="60">
        <v>408</v>
      </c>
      <c r="G153" s="59"/>
      <c r="H153" s="685"/>
      <c r="I153" s="686"/>
      <c r="J153" s="59"/>
      <c r="K153" s="59"/>
      <c r="M153" s="59"/>
      <c r="N153" s="685"/>
      <c r="O153" s="686"/>
      <c r="P153" s="59"/>
      <c r="Q153" s="59"/>
      <c r="R153" s="60">
        <v>408</v>
      </c>
    </row>
    <row r="154" spans="6:18" x14ac:dyDescent="0.35">
      <c r="F154" s="60">
        <v>407</v>
      </c>
      <c r="G154" s="59"/>
      <c r="H154" s="685"/>
      <c r="I154" s="686"/>
      <c r="J154" s="59"/>
      <c r="K154" s="59"/>
      <c r="M154" s="59"/>
      <c r="N154" s="685"/>
      <c r="O154" s="686"/>
      <c r="P154" s="59"/>
      <c r="Q154" s="59"/>
      <c r="R154" s="60">
        <v>407</v>
      </c>
    </row>
    <row r="155" spans="6:18" x14ac:dyDescent="0.35">
      <c r="F155" s="60">
        <v>406</v>
      </c>
      <c r="G155" s="59"/>
      <c r="H155" s="685"/>
      <c r="I155" s="686"/>
      <c r="J155" s="59"/>
      <c r="K155" s="59"/>
      <c r="M155" s="59"/>
      <c r="N155" s="685"/>
      <c r="O155" s="686"/>
      <c r="P155" s="59"/>
      <c r="Q155" s="59"/>
      <c r="R155" s="60">
        <v>406</v>
      </c>
    </row>
    <row r="156" spans="6:18" x14ac:dyDescent="0.35">
      <c r="F156" s="60">
        <v>405</v>
      </c>
      <c r="G156" s="59"/>
      <c r="H156" s="685"/>
      <c r="I156" s="686"/>
      <c r="J156" s="59"/>
      <c r="K156" s="59"/>
      <c r="M156" s="59"/>
      <c r="N156" s="685"/>
      <c r="O156" s="686"/>
      <c r="P156" s="59"/>
      <c r="Q156" s="59"/>
      <c r="R156" s="60">
        <v>405</v>
      </c>
    </row>
    <row r="157" spans="6:18" x14ac:dyDescent="0.35">
      <c r="F157" s="60">
        <v>404</v>
      </c>
      <c r="G157" s="59"/>
      <c r="H157" s="685"/>
      <c r="I157" s="686"/>
      <c r="J157" s="59"/>
      <c r="K157" s="59"/>
      <c r="M157" s="59"/>
      <c r="N157" s="685"/>
      <c r="O157" s="686"/>
      <c r="P157" s="59"/>
      <c r="Q157" s="59"/>
      <c r="R157" s="60">
        <v>404</v>
      </c>
    </row>
    <row r="158" spans="6:18" x14ac:dyDescent="0.35">
      <c r="F158" s="60">
        <v>403</v>
      </c>
      <c r="G158" s="59"/>
      <c r="H158" s="685"/>
      <c r="I158" s="686"/>
      <c r="J158" s="59"/>
      <c r="K158" s="59"/>
      <c r="M158" s="59"/>
      <c r="N158" s="685"/>
      <c r="O158" s="686"/>
      <c r="P158" s="59"/>
      <c r="Q158" s="59"/>
      <c r="R158" s="60">
        <v>403</v>
      </c>
    </row>
    <row r="159" spans="6:18" x14ac:dyDescent="0.35">
      <c r="F159" s="60">
        <v>402</v>
      </c>
      <c r="G159" s="59"/>
      <c r="H159" s="685"/>
      <c r="I159" s="686"/>
      <c r="J159" s="59"/>
      <c r="K159" s="59"/>
      <c r="M159" s="59"/>
      <c r="N159" s="685"/>
      <c r="O159" s="686"/>
      <c r="P159" s="59"/>
      <c r="Q159" s="59"/>
      <c r="R159" s="60">
        <v>402</v>
      </c>
    </row>
    <row r="160" spans="6:18" x14ac:dyDescent="0.35">
      <c r="F160" s="60">
        <v>401</v>
      </c>
      <c r="G160" s="59"/>
      <c r="H160" s="685"/>
      <c r="I160" s="686"/>
      <c r="J160" s="59"/>
      <c r="K160" s="59"/>
      <c r="M160" s="59"/>
      <c r="N160" s="685"/>
      <c r="O160" s="686"/>
      <c r="P160" s="59"/>
      <c r="Q160" s="59"/>
      <c r="R160" s="60">
        <v>401</v>
      </c>
    </row>
    <row r="161" spans="4:22" x14ac:dyDescent="0.35">
      <c r="D161" s="470"/>
      <c r="E161" s="470"/>
      <c r="F161" s="60">
        <v>400</v>
      </c>
      <c r="G161" s="59"/>
      <c r="H161" s="685"/>
      <c r="I161" s="686"/>
      <c r="J161" s="59"/>
      <c r="K161" s="59"/>
      <c r="M161" s="59"/>
      <c r="N161" s="685"/>
      <c r="O161" s="686"/>
      <c r="P161" s="59"/>
      <c r="Q161" s="59"/>
      <c r="R161" s="60">
        <v>400</v>
      </c>
      <c r="S161" s="485"/>
      <c r="T161" s="485"/>
      <c r="U161" s="485"/>
      <c r="V161" s="485"/>
    </row>
    <row r="162" spans="4:22" x14ac:dyDescent="0.35">
      <c r="F162" s="60">
        <v>399</v>
      </c>
      <c r="G162" s="59"/>
      <c r="H162" s="685"/>
      <c r="I162" s="686"/>
      <c r="J162" s="59"/>
      <c r="K162" s="59"/>
      <c r="M162" s="59"/>
      <c r="N162" s="685"/>
      <c r="O162" s="686"/>
      <c r="P162" s="59"/>
      <c r="Q162" s="59"/>
      <c r="R162" s="60">
        <v>399</v>
      </c>
    </row>
    <row r="163" spans="4:22" x14ac:dyDescent="0.35">
      <c r="F163" s="60">
        <v>398</v>
      </c>
      <c r="G163" s="59"/>
      <c r="H163" s="685"/>
      <c r="I163" s="686"/>
      <c r="J163" s="59"/>
      <c r="K163" s="59"/>
      <c r="M163" s="59"/>
      <c r="N163" s="685"/>
      <c r="O163" s="686"/>
      <c r="P163" s="59"/>
      <c r="Q163" s="59"/>
      <c r="R163" s="60">
        <v>398</v>
      </c>
    </row>
    <row r="164" spans="4:22" x14ac:dyDescent="0.35">
      <c r="F164" s="60">
        <v>397</v>
      </c>
      <c r="G164" s="59"/>
      <c r="H164" s="685"/>
      <c r="I164" s="686"/>
      <c r="J164" s="59"/>
      <c r="K164" s="59"/>
      <c r="M164" s="59"/>
      <c r="N164" s="685"/>
      <c r="O164" s="686"/>
      <c r="P164" s="59"/>
      <c r="Q164" s="59"/>
      <c r="R164" s="60">
        <v>397</v>
      </c>
    </row>
    <row r="165" spans="4:22" x14ac:dyDescent="0.35">
      <c r="F165" s="60">
        <v>396</v>
      </c>
      <c r="G165" s="59"/>
      <c r="H165" s="685"/>
      <c r="I165" s="686"/>
      <c r="J165" s="59"/>
      <c r="K165" s="59"/>
      <c r="M165" s="59"/>
      <c r="N165" s="685"/>
      <c r="O165" s="686"/>
      <c r="P165" s="59"/>
      <c r="Q165" s="59"/>
      <c r="R165" s="60">
        <v>396</v>
      </c>
    </row>
    <row r="166" spans="4:22" x14ac:dyDescent="0.35">
      <c r="F166" s="60">
        <v>395</v>
      </c>
      <c r="G166" s="59"/>
      <c r="H166" s="685"/>
      <c r="I166" s="686"/>
      <c r="J166" s="59"/>
      <c r="K166" s="59"/>
      <c r="M166" s="59"/>
      <c r="N166" s="685"/>
      <c r="O166" s="686"/>
      <c r="P166" s="59"/>
      <c r="Q166" s="59"/>
      <c r="R166" s="60">
        <v>395</v>
      </c>
    </row>
    <row r="167" spans="4:22" x14ac:dyDescent="0.35">
      <c r="F167" s="60">
        <v>394</v>
      </c>
      <c r="G167" s="59"/>
      <c r="H167" s="685"/>
      <c r="I167" s="686"/>
      <c r="J167" s="59"/>
      <c r="K167" s="59"/>
      <c r="M167" s="59"/>
      <c r="N167" s="685"/>
      <c r="O167" s="686"/>
      <c r="P167" s="59"/>
      <c r="Q167" s="59"/>
      <c r="R167" s="60">
        <v>394</v>
      </c>
    </row>
    <row r="168" spans="4:22" x14ac:dyDescent="0.35">
      <c r="F168" s="60">
        <v>393</v>
      </c>
      <c r="G168" s="59"/>
      <c r="H168" s="685"/>
      <c r="I168" s="686"/>
      <c r="J168" s="59"/>
      <c r="K168" s="59"/>
      <c r="M168" s="59"/>
      <c r="N168" s="685"/>
      <c r="O168" s="686"/>
      <c r="P168" s="59"/>
      <c r="Q168" s="59"/>
      <c r="R168" s="60">
        <v>393</v>
      </c>
    </row>
    <row r="169" spans="4:22" x14ac:dyDescent="0.35">
      <c r="F169" s="60">
        <v>392</v>
      </c>
      <c r="G169" s="59"/>
      <c r="H169" s="685"/>
      <c r="I169" s="686"/>
      <c r="J169" s="59"/>
      <c r="K169" s="59"/>
      <c r="M169" s="59"/>
      <c r="N169" s="685"/>
      <c r="O169" s="686"/>
      <c r="P169" s="59"/>
      <c r="Q169" s="59"/>
      <c r="R169" s="60">
        <v>392</v>
      </c>
    </row>
    <row r="170" spans="4:22" x14ac:dyDescent="0.35">
      <c r="F170" s="60">
        <v>391</v>
      </c>
      <c r="G170" s="59"/>
      <c r="H170" s="685"/>
      <c r="I170" s="686"/>
      <c r="J170" s="59"/>
      <c r="K170" s="59"/>
      <c r="M170" s="59"/>
      <c r="N170" s="685"/>
      <c r="O170" s="686"/>
      <c r="P170" s="59"/>
      <c r="Q170" s="59"/>
      <c r="R170" s="60">
        <v>391</v>
      </c>
    </row>
    <row r="171" spans="4:22" x14ac:dyDescent="0.35">
      <c r="F171" s="60">
        <v>390</v>
      </c>
      <c r="G171" s="59"/>
      <c r="H171" s="685"/>
      <c r="I171" s="686"/>
      <c r="J171" s="59"/>
      <c r="K171" s="59"/>
      <c r="M171" s="59"/>
      <c r="N171" s="685"/>
      <c r="O171" s="686"/>
      <c r="P171" s="59"/>
      <c r="Q171" s="59"/>
      <c r="R171" s="60">
        <v>390</v>
      </c>
    </row>
    <row r="172" spans="4:22" x14ac:dyDescent="0.35">
      <c r="F172" s="60">
        <v>389</v>
      </c>
      <c r="G172" s="59"/>
      <c r="H172" s="685"/>
      <c r="I172" s="686"/>
      <c r="J172" s="59"/>
      <c r="K172" s="59"/>
      <c r="M172" s="59"/>
      <c r="N172" s="685"/>
      <c r="O172" s="686"/>
      <c r="P172" s="59"/>
      <c r="Q172" s="59"/>
      <c r="R172" s="60">
        <v>389</v>
      </c>
    </row>
    <row r="173" spans="4:22" x14ac:dyDescent="0.35">
      <c r="F173" s="60">
        <v>388</v>
      </c>
      <c r="G173" s="59"/>
      <c r="H173" s="685"/>
      <c r="I173" s="686"/>
      <c r="J173" s="59"/>
      <c r="K173" s="59"/>
      <c r="M173" s="59"/>
      <c r="N173" s="685"/>
      <c r="O173" s="686"/>
      <c r="P173" s="59"/>
      <c r="Q173" s="59"/>
      <c r="R173" s="60">
        <v>388</v>
      </c>
    </row>
    <row r="174" spans="4:22" x14ac:dyDescent="0.35">
      <c r="F174" s="60">
        <v>387</v>
      </c>
      <c r="G174" s="59"/>
      <c r="H174" s="685"/>
      <c r="I174" s="686"/>
      <c r="J174" s="59"/>
      <c r="K174" s="59"/>
      <c r="M174" s="59"/>
      <c r="N174" s="685"/>
      <c r="O174" s="686"/>
      <c r="P174" s="59"/>
      <c r="Q174" s="59"/>
      <c r="R174" s="60">
        <v>387</v>
      </c>
    </row>
    <row r="175" spans="4:22" x14ac:dyDescent="0.35">
      <c r="F175" s="60">
        <v>386</v>
      </c>
      <c r="G175" s="59"/>
      <c r="H175" s="685"/>
      <c r="I175" s="686"/>
      <c r="J175" s="59"/>
      <c r="K175" s="59"/>
      <c r="M175" s="59"/>
      <c r="N175" s="685"/>
      <c r="O175" s="686"/>
      <c r="P175" s="59"/>
      <c r="Q175" s="59"/>
      <c r="R175" s="60">
        <v>386</v>
      </c>
    </row>
    <row r="176" spans="4:22" x14ac:dyDescent="0.35">
      <c r="F176" s="60">
        <v>385</v>
      </c>
      <c r="G176" s="59"/>
      <c r="H176" s="685"/>
      <c r="I176" s="686"/>
      <c r="J176" s="59"/>
      <c r="K176" s="59"/>
      <c r="M176" s="59"/>
      <c r="N176" s="685"/>
      <c r="O176" s="686"/>
      <c r="P176" s="59"/>
      <c r="Q176" s="59"/>
      <c r="R176" s="60">
        <v>385</v>
      </c>
    </row>
    <row r="177" spans="6:18" x14ac:dyDescent="0.35">
      <c r="F177" s="60">
        <v>384</v>
      </c>
      <c r="G177" s="59"/>
      <c r="H177" s="685"/>
      <c r="I177" s="686"/>
      <c r="J177" s="59"/>
      <c r="K177" s="59"/>
      <c r="M177" s="59"/>
      <c r="N177" s="685"/>
      <c r="O177" s="686"/>
      <c r="P177" s="59"/>
      <c r="Q177" s="59"/>
      <c r="R177" s="60">
        <v>384</v>
      </c>
    </row>
    <row r="178" spans="6:18" x14ac:dyDescent="0.35">
      <c r="F178" s="60">
        <v>383</v>
      </c>
      <c r="G178" s="59"/>
      <c r="H178" s="685"/>
      <c r="I178" s="686"/>
      <c r="J178" s="59"/>
      <c r="K178" s="59"/>
      <c r="M178" s="59"/>
      <c r="N178" s="685"/>
      <c r="O178" s="686"/>
      <c r="P178" s="59"/>
      <c r="Q178" s="59"/>
      <c r="R178" s="60">
        <v>383</v>
      </c>
    </row>
    <row r="179" spans="6:18" x14ac:dyDescent="0.35">
      <c r="F179" s="60">
        <v>382</v>
      </c>
      <c r="G179" s="59"/>
      <c r="H179" s="685"/>
      <c r="I179" s="686"/>
      <c r="J179" s="59"/>
      <c r="K179" s="59"/>
      <c r="M179" s="59"/>
      <c r="N179" s="685"/>
      <c r="O179" s="686"/>
      <c r="P179" s="59"/>
      <c r="Q179" s="59"/>
      <c r="R179" s="60">
        <v>382</v>
      </c>
    </row>
    <row r="180" spans="6:18" x14ac:dyDescent="0.35">
      <c r="F180" s="60">
        <v>381</v>
      </c>
      <c r="G180" s="59"/>
      <c r="H180" s="685"/>
      <c r="I180" s="686"/>
      <c r="J180" s="59"/>
      <c r="K180" s="59"/>
      <c r="M180" s="59"/>
      <c r="N180" s="685"/>
      <c r="O180" s="686"/>
      <c r="P180" s="59"/>
      <c r="Q180" s="59"/>
      <c r="R180" s="60">
        <v>381</v>
      </c>
    </row>
    <row r="181" spans="6:18" x14ac:dyDescent="0.35">
      <c r="F181" s="60">
        <v>380</v>
      </c>
      <c r="G181" s="59"/>
      <c r="H181" s="685"/>
      <c r="I181" s="686"/>
      <c r="J181" s="59"/>
      <c r="K181" s="59"/>
      <c r="M181" s="59"/>
      <c r="N181" s="685"/>
      <c r="O181" s="686"/>
      <c r="P181" s="59"/>
      <c r="Q181" s="59"/>
      <c r="R181" s="60">
        <v>380</v>
      </c>
    </row>
    <row r="182" spans="6:18" x14ac:dyDescent="0.35">
      <c r="F182" s="60">
        <v>379</v>
      </c>
      <c r="G182" s="59"/>
      <c r="H182" s="685"/>
      <c r="I182" s="686"/>
      <c r="J182" s="59"/>
      <c r="K182" s="59"/>
      <c r="M182" s="59"/>
      <c r="N182" s="685"/>
      <c r="O182" s="686"/>
      <c r="P182" s="59"/>
      <c r="Q182" s="59"/>
      <c r="R182" s="60">
        <v>379</v>
      </c>
    </row>
    <row r="183" spans="6:18" x14ac:dyDescent="0.35">
      <c r="F183" s="60">
        <v>378</v>
      </c>
      <c r="G183" s="59"/>
      <c r="H183" s="685"/>
      <c r="I183" s="686"/>
      <c r="J183" s="59"/>
      <c r="K183" s="59"/>
      <c r="M183" s="59"/>
      <c r="N183" s="685"/>
      <c r="O183" s="686"/>
      <c r="P183" s="59"/>
      <c r="Q183" s="59"/>
      <c r="R183" s="60">
        <v>378</v>
      </c>
    </row>
    <row r="184" spans="6:18" x14ac:dyDescent="0.35">
      <c r="F184" s="60">
        <v>377</v>
      </c>
      <c r="G184" s="59"/>
      <c r="H184" s="685"/>
      <c r="I184" s="686"/>
      <c r="J184" s="59"/>
      <c r="K184" s="59"/>
      <c r="M184" s="59"/>
      <c r="N184" s="685"/>
      <c r="O184" s="686"/>
      <c r="P184" s="59"/>
      <c r="Q184" s="59"/>
      <c r="R184" s="60">
        <v>377</v>
      </c>
    </row>
    <row r="185" spans="6:18" x14ac:dyDescent="0.35">
      <c r="F185" s="60">
        <v>376</v>
      </c>
      <c r="G185" s="59"/>
      <c r="H185" s="685"/>
      <c r="I185" s="686"/>
      <c r="J185" s="59"/>
      <c r="K185" s="59"/>
      <c r="M185" s="59"/>
      <c r="N185" s="685"/>
      <c r="O185" s="686"/>
      <c r="P185" s="59"/>
      <c r="Q185" s="59"/>
      <c r="R185" s="60">
        <v>376</v>
      </c>
    </row>
    <row r="186" spans="6:18" x14ac:dyDescent="0.35">
      <c r="F186" s="60">
        <v>375</v>
      </c>
      <c r="G186" s="59"/>
      <c r="H186" s="685"/>
      <c r="I186" s="686"/>
      <c r="J186" s="59"/>
      <c r="K186" s="59"/>
      <c r="M186" s="59"/>
      <c r="N186" s="685"/>
      <c r="O186" s="686"/>
      <c r="P186" s="59"/>
      <c r="Q186" s="59"/>
      <c r="R186" s="60">
        <v>375</v>
      </c>
    </row>
    <row r="187" spans="6:18" x14ac:dyDescent="0.35">
      <c r="F187" s="60">
        <v>374</v>
      </c>
      <c r="G187" s="59"/>
      <c r="H187" s="685"/>
      <c r="I187" s="686"/>
      <c r="J187" s="59"/>
      <c r="K187" s="59"/>
      <c r="M187" s="59"/>
      <c r="N187" s="685"/>
      <c r="O187" s="686"/>
      <c r="P187" s="59"/>
      <c r="Q187" s="59"/>
      <c r="R187" s="60">
        <v>374</v>
      </c>
    </row>
    <row r="188" spans="6:18" x14ac:dyDescent="0.35">
      <c r="F188" s="60">
        <v>373</v>
      </c>
      <c r="G188" s="59"/>
      <c r="H188" s="685"/>
      <c r="I188" s="686"/>
      <c r="J188" s="59"/>
      <c r="K188" s="59"/>
      <c r="M188" s="59"/>
      <c r="N188" s="685"/>
      <c r="O188" s="686"/>
      <c r="P188" s="59"/>
      <c r="Q188" s="59"/>
      <c r="R188" s="60">
        <v>373</v>
      </c>
    </row>
    <row r="189" spans="6:18" x14ac:dyDescent="0.35">
      <c r="F189" s="60">
        <v>372</v>
      </c>
      <c r="G189" s="59"/>
      <c r="H189" s="685"/>
      <c r="I189" s="686"/>
      <c r="J189" s="59"/>
      <c r="K189" s="59"/>
      <c r="M189" s="59"/>
      <c r="N189" s="685"/>
      <c r="O189" s="686"/>
      <c r="P189" s="59"/>
      <c r="Q189" s="59"/>
      <c r="R189" s="60">
        <v>372</v>
      </c>
    </row>
    <row r="190" spans="6:18" x14ac:dyDescent="0.35">
      <c r="F190" s="60">
        <v>371</v>
      </c>
      <c r="G190" s="59"/>
      <c r="H190" s="685"/>
      <c r="I190" s="686"/>
      <c r="J190" s="59"/>
      <c r="K190" s="59"/>
      <c r="M190" s="59"/>
      <c r="N190" s="685"/>
      <c r="O190" s="686"/>
      <c r="P190" s="59"/>
      <c r="Q190" s="59"/>
      <c r="R190" s="60">
        <v>371</v>
      </c>
    </row>
    <row r="191" spans="6:18" x14ac:dyDescent="0.35">
      <c r="F191" s="60">
        <v>370</v>
      </c>
      <c r="G191" s="59"/>
      <c r="H191" s="685"/>
      <c r="I191" s="686"/>
      <c r="J191" s="59"/>
      <c r="K191" s="59"/>
      <c r="M191" s="59"/>
      <c r="N191" s="685"/>
      <c r="O191" s="686"/>
      <c r="P191" s="59"/>
      <c r="Q191" s="59"/>
      <c r="R191" s="60">
        <v>370</v>
      </c>
    </row>
    <row r="192" spans="6:18" x14ac:dyDescent="0.35">
      <c r="F192" s="60">
        <v>369</v>
      </c>
      <c r="G192" s="59"/>
      <c r="H192" s="685"/>
      <c r="I192" s="686"/>
      <c r="J192" s="59"/>
      <c r="K192" s="59"/>
      <c r="M192" s="59"/>
      <c r="N192" s="685"/>
      <c r="O192" s="686"/>
      <c r="P192" s="59"/>
      <c r="Q192" s="59"/>
      <c r="R192" s="60">
        <v>369</v>
      </c>
    </row>
    <row r="193" spans="6:18" x14ac:dyDescent="0.35">
      <c r="F193" s="60">
        <v>368</v>
      </c>
      <c r="G193" s="59"/>
      <c r="H193" s="685"/>
      <c r="I193" s="686"/>
      <c r="J193" s="59"/>
      <c r="K193" s="59"/>
      <c r="M193" s="59"/>
      <c r="N193" s="685"/>
      <c r="O193" s="686"/>
      <c r="P193" s="59"/>
      <c r="Q193" s="59"/>
      <c r="R193" s="60">
        <v>368</v>
      </c>
    </row>
    <row r="194" spans="6:18" x14ac:dyDescent="0.35">
      <c r="F194" s="60">
        <v>367</v>
      </c>
      <c r="G194" s="59"/>
      <c r="H194" s="685"/>
      <c r="I194" s="686"/>
      <c r="J194" s="59"/>
      <c r="K194" s="59"/>
      <c r="M194" s="59"/>
      <c r="N194" s="685"/>
      <c r="O194" s="686"/>
      <c r="P194" s="59"/>
      <c r="Q194" s="59"/>
      <c r="R194" s="60">
        <v>367</v>
      </c>
    </row>
    <row r="195" spans="6:18" x14ac:dyDescent="0.35">
      <c r="F195" s="60">
        <v>366</v>
      </c>
      <c r="G195" s="59"/>
      <c r="H195" s="685"/>
      <c r="I195" s="686"/>
      <c r="J195" s="59"/>
      <c r="K195" s="59"/>
      <c r="M195" s="59"/>
      <c r="N195" s="685"/>
      <c r="O195" s="686"/>
      <c r="P195" s="59"/>
      <c r="Q195" s="59"/>
      <c r="R195" s="60">
        <v>366</v>
      </c>
    </row>
    <row r="196" spans="6:18" x14ac:dyDescent="0.35">
      <c r="F196" s="60">
        <v>365</v>
      </c>
      <c r="G196" s="59"/>
      <c r="H196" s="685"/>
      <c r="I196" s="686"/>
      <c r="J196" s="59"/>
      <c r="K196" s="59"/>
      <c r="M196" s="59"/>
      <c r="N196" s="685"/>
      <c r="O196" s="686"/>
      <c r="P196" s="59"/>
      <c r="Q196" s="59"/>
      <c r="R196" s="60">
        <v>365</v>
      </c>
    </row>
    <row r="197" spans="6:18" x14ac:dyDescent="0.35">
      <c r="F197" s="60">
        <v>364</v>
      </c>
      <c r="G197" s="59"/>
      <c r="H197" s="685"/>
      <c r="I197" s="686"/>
      <c r="J197" s="59"/>
      <c r="K197" s="59"/>
      <c r="M197" s="59"/>
      <c r="N197" s="685"/>
      <c r="O197" s="686"/>
      <c r="P197" s="59"/>
      <c r="Q197" s="59"/>
      <c r="R197" s="60">
        <v>364</v>
      </c>
    </row>
    <row r="198" spans="6:18" x14ac:dyDescent="0.35">
      <c r="F198" s="60">
        <v>363</v>
      </c>
      <c r="G198" s="59"/>
      <c r="H198" s="685"/>
      <c r="I198" s="686"/>
      <c r="J198" s="59"/>
      <c r="K198" s="59"/>
      <c r="M198" s="59"/>
      <c r="N198" s="685"/>
      <c r="O198" s="686"/>
      <c r="P198" s="59"/>
      <c r="Q198" s="59"/>
      <c r="R198" s="60">
        <v>363</v>
      </c>
    </row>
    <row r="199" spans="6:18" x14ac:dyDescent="0.35">
      <c r="F199" s="60">
        <v>362</v>
      </c>
      <c r="G199" s="59"/>
      <c r="H199" s="685"/>
      <c r="I199" s="686"/>
      <c r="J199" s="59"/>
      <c r="K199" s="59"/>
      <c r="M199" s="59"/>
      <c r="N199" s="685"/>
      <c r="O199" s="686"/>
      <c r="P199" s="59"/>
      <c r="Q199" s="59"/>
      <c r="R199" s="60">
        <v>362</v>
      </c>
    </row>
    <row r="200" spans="6:18" x14ac:dyDescent="0.35">
      <c r="F200" s="60">
        <v>361</v>
      </c>
      <c r="G200" s="59"/>
      <c r="H200" s="685"/>
      <c r="I200" s="686"/>
      <c r="J200" s="59"/>
      <c r="K200" s="59"/>
      <c r="M200" s="59"/>
      <c r="N200" s="685"/>
      <c r="O200" s="686"/>
      <c r="P200" s="59"/>
      <c r="Q200" s="59"/>
      <c r="R200" s="60">
        <v>361</v>
      </c>
    </row>
    <row r="201" spans="6:18" x14ac:dyDescent="0.35">
      <c r="F201" s="60">
        <v>360</v>
      </c>
      <c r="G201" s="59"/>
      <c r="H201" s="685"/>
      <c r="I201" s="686"/>
      <c r="J201" s="59"/>
      <c r="K201" s="59"/>
      <c r="M201" s="59"/>
      <c r="N201" s="685"/>
      <c r="O201" s="686"/>
      <c r="P201" s="59"/>
      <c r="Q201" s="59"/>
      <c r="R201" s="60">
        <v>360</v>
      </c>
    </row>
    <row r="202" spans="6:18" x14ac:dyDescent="0.35">
      <c r="F202" s="60">
        <v>359</v>
      </c>
      <c r="G202" s="59"/>
      <c r="H202" s="685"/>
      <c r="I202" s="686"/>
      <c r="J202" s="59"/>
      <c r="K202" s="59"/>
      <c r="M202" s="59"/>
      <c r="N202" s="685"/>
      <c r="O202" s="686"/>
      <c r="P202" s="59"/>
      <c r="Q202" s="59"/>
      <c r="R202" s="60">
        <v>359</v>
      </c>
    </row>
    <row r="203" spans="6:18" x14ac:dyDescent="0.35">
      <c r="F203" s="60">
        <v>358</v>
      </c>
      <c r="G203" s="59"/>
      <c r="H203" s="685"/>
      <c r="I203" s="686"/>
      <c r="J203" s="59"/>
      <c r="K203" s="59"/>
      <c r="M203" s="59"/>
      <c r="N203" s="685"/>
      <c r="O203" s="686"/>
      <c r="P203" s="59"/>
      <c r="Q203" s="59"/>
      <c r="R203" s="60">
        <v>358</v>
      </c>
    </row>
    <row r="204" spans="6:18" x14ac:dyDescent="0.35">
      <c r="F204" s="60">
        <v>357</v>
      </c>
      <c r="G204" s="59"/>
      <c r="H204" s="685"/>
      <c r="I204" s="686"/>
      <c r="J204" s="59"/>
      <c r="K204" s="59"/>
      <c r="M204" s="59"/>
      <c r="N204" s="685"/>
      <c r="O204" s="686"/>
      <c r="P204" s="59"/>
      <c r="Q204" s="59"/>
      <c r="R204" s="60">
        <v>357</v>
      </c>
    </row>
    <row r="205" spans="6:18" x14ac:dyDescent="0.35">
      <c r="F205" s="60">
        <v>356</v>
      </c>
      <c r="G205" s="59"/>
      <c r="H205" s="685"/>
      <c r="I205" s="686"/>
      <c r="J205" s="59"/>
      <c r="K205" s="59"/>
      <c r="M205" s="59"/>
      <c r="N205" s="685"/>
      <c r="O205" s="686"/>
      <c r="P205" s="59"/>
      <c r="Q205" s="59"/>
      <c r="R205" s="60">
        <v>356</v>
      </c>
    </row>
    <row r="206" spans="6:18" x14ac:dyDescent="0.35">
      <c r="F206" s="60">
        <v>355</v>
      </c>
      <c r="G206" s="59"/>
      <c r="H206" s="685"/>
      <c r="I206" s="686"/>
      <c r="J206" s="59"/>
      <c r="K206" s="59"/>
      <c r="M206" s="59"/>
      <c r="N206" s="685"/>
      <c r="O206" s="686"/>
      <c r="P206" s="59"/>
      <c r="Q206" s="59"/>
      <c r="R206" s="60">
        <v>355</v>
      </c>
    </row>
    <row r="207" spans="6:18" x14ac:dyDescent="0.35">
      <c r="F207" s="60">
        <v>354</v>
      </c>
      <c r="G207" s="59"/>
      <c r="H207" s="685"/>
      <c r="I207" s="686"/>
      <c r="J207" s="59"/>
      <c r="K207" s="59"/>
      <c r="M207" s="59"/>
      <c r="N207" s="685"/>
      <c r="O207" s="686"/>
      <c r="P207" s="59"/>
      <c r="Q207" s="59"/>
      <c r="R207" s="60">
        <v>354</v>
      </c>
    </row>
    <row r="208" spans="6:18" x14ac:dyDescent="0.35">
      <c r="F208" s="60">
        <v>353</v>
      </c>
      <c r="G208" s="59"/>
      <c r="H208" s="685"/>
      <c r="I208" s="686"/>
      <c r="J208" s="59"/>
      <c r="K208" s="59"/>
      <c r="M208" s="59"/>
      <c r="N208" s="685"/>
      <c r="O208" s="686"/>
      <c r="P208" s="59"/>
      <c r="Q208" s="59"/>
      <c r="R208" s="60">
        <v>353</v>
      </c>
    </row>
    <row r="209" spans="4:22" x14ac:dyDescent="0.35">
      <c r="F209" s="60">
        <v>352</v>
      </c>
      <c r="G209" s="59"/>
      <c r="H209" s="685"/>
      <c r="I209" s="686"/>
      <c r="J209" s="59"/>
      <c r="K209" s="59"/>
      <c r="M209" s="59"/>
      <c r="N209" s="685"/>
      <c r="O209" s="686"/>
      <c r="P209" s="59"/>
      <c r="Q209" s="59"/>
      <c r="R209" s="60">
        <v>352</v>
      </c>
    </row>
    <row r="210" spans="4:22" x14ac:dyDescent="0.35">
      <c r="F210" s="60">
        <v>351</v>
      </c>
      <c r="G210" s="59"/>
      <c r="H210" s="685"/>
      <c r="I210" s="686"/>
      <c r="J210" s="59"/>
      <c r="K210" s="59"/>
      <c r="M210" s="59"/>
      <c r="N210" s="685"/>
      <c r="O210" s="686"/>
      <c r="P210" s="59"/>
      <c r="Q210" s="59"/>
      <c r="R210" s="60">
        <v>351</v>
      </c>
    </row>
    <row r="211" spans="4:22" x14ac:dyDescent="0.35">
      <c r="D211" s="486"/>
      <c r="E211" s="486"/>
      <c r="F211" s="60">
        <v>350</v>
      </c>
      <c r="G211" s="59"/>
      <c r="H211" s="685"/>
      <c r="I211" s="686"/>
      <c r="J211" s="59"/>
      <c r="K211" s="59"/>
      <c r="M211" s="59"/>
      <c r="N211" s="685"/>
      <c r="O211" s="686"/>
      <c r="P211" s="59"/>
      <c r="Q211" s="59"/>
      <c r="R211" s="60">
        <v>350</v>
      </c>
      <c r="S211" s="487"/>
      <c r="T211" s="487"/>
      <c r="U211" s="487"/>
      <c r="V211" s="487"/>
    </row>
    <row r="212" spans="4:22" x14ac:dyDescent="0.35">
      <c r="F212" s="60">
        <v>349</v>
      </c>
      <c r="G212" s="59"/>
      <c r="H212" s="685"/>
      <c r="I212" s="686"/>
      <c r="J212" s="59"/>
      <c r="K212" s="59"/>
      <c r="M212" s="59"/>
      <c r="N212" s="685"/>
      <c r="O212" s="686"/>
      <c r="P212" s="59"/>
      <c r="Q212" s="59"/>
      <c r="R212" s="60">
        <v>349</v>
      </c>
    </row>
    <row r="213" spans="4:22" x14ac:dyDescent="0.35">
      <c r="F213" s="60">
        <v>348</v>
      </c>
      <c r="G213" s="59"/>
      <c r="H213" s="685"/>
      <c r="I213" s="686"/>
      <c r="J213" s="59"/>
      <c r="K213" s="59"/>
      <c r="M213" s="59"/>
      <c r="N213" s="685"/>
      <c r="O213" s="686"/>
      <c r="P213" s="59"/>
      <c r="Q213" s="59"/>
      <c r="R213" s="60">
        <v>348</v>
      </c>
    </row>
    <row r="214" spans="4:22" x14ac:dyDescent="0.35">
      <c r="F214" s="60">
        <v>347</v>
      </c>
      <c r="G214" s="59"/>
      <c r="H214" s="685"/>
      <c r="I214" s="686"/>
      <c r="J214" s="59"/>
      <c r="K214" s="59"/>
      <c r="M214" s="59"/>
      <c r="N214" s="685"/>
      <c r="O214" s="686"/>
      <c r="P214" s="59"/>
      <c r="Q214" s="59"/>
      <c r="R214" s="60">
        <v>347</v>
      </c>
    </row>
    <row r="215" spans="4:22" x14ac:dyDescent="0.35">
      <c r="F215" s="60">
        <v>346</v>
      </c>
      <c r="G215" s="59"/>
      <c r="H215" s="685"/>
      <c r="I215" s="686"/>
      <c r="J215" s="59"/>
      <c r="K215" s="59"/>
      <c r="M215" s="59"/>
      <c r="N215" s="685"/>
      <c r="O215" s="686"/>
      <c r="P215" s="59"/>
      <c r="Q215" s="59"/>
      <c r="R215" s="60">
        <v>346</v>
      </c>
    </row>
    <row r="216" spans="4:22" x14ac:dyDescent="0.35">
      <c r="F216" s="60">
        <v>345</v>
      </c>
      <c r="G216" s="59"/>
      <c r="H216" s="685"/>
      <c r="I216" s="686"/>
      <c r="J216" s="59"/>
      <c r="K216" s="59"/>
      <c r="M216" s="59"/>
      <c r="N216" s="685"/>
      <c r="O216" s="686"/>
      <c r="P216" s="59"/>
      <c r="Q216" s="59"/>
      <c r="R216" s="60">
        <v>345</v>
      </c>
    </row>
    <row r="217" spans="4:22" x14ac:dyDescent="0.35">
      <c r="F217" s="60">
        <v>344</v>
      </c>
      <c r="G217" s="59"/>
      <c r="H217" s="685"/>
      <c r="I217" s="686"/>
      <c r="J217" s="59"/>
      <c r="K217" s="59"/>
      <c r="M217" s="59"/>
      <c r="N217" s="685"/>
      <c r="O217" s="686"/>
      <c r="P217" s="59"/>
      <c r="Q217" s="59"/>
      <c r="R217" s="60">
        <v>344</v>
      </c>
    </row>
    <row r="218" spans="4:22" x14ac:dyDescent="0.35">
      <c r="F218" s="60">
        <v>343</v>
      </c>
      <c r="G218" s="59"/>
      <c r="H218" s="685"/>
      <c r="I218" s="686"/>
      <c r="J218" s="59"/>
      <c r="K218" s="59"/>
      <c r="M218" s="59"/>
      <c r="N218" s="685"/>
      <c r="O218" s="686"/>
      <c r="P218" s="59"/>
      <c r="Q218" s="59"/>
      <c r="R218" s="60">
        <v>343</v>
      </c>
    </row>
    <row r="219" spans="4:22" x14ac:dyDescent="0.35">
      <c r="F219" s="60">
        <v>342</v>
      </c>
      <c r="G219" s="59"/>
      <c r="H219" s="685"/>
      <c r="I219" s="686"/>
      <c r="J219" s="59"/>
      <c r="K219" s="59"/>
      <c r="M219" s="59"/>
      <c r="N219" s="685"/>
      <c r="O219" s="686"/>
      <c r="P219" s="59"/>
      <c r="Q219" s="59"/>
      <c r="R219" s="60">
        <v>342</v>
      </c>
    </row>
    <row r="220" spans="4:22" x14ac:dyDescent="0.35">
      <c r="F220" s="60">
        <v>341</v>
      </c>
      <c r="G220" s="59"/>
      <c r="H220" s="685"/>
      <c r="I220" s="686"/>
      <c r="J220" s="59"/>
      <c r="K220" s="59"/>
      <c r="M220" s="59"/>
      <c r="N220" s="685"/>
      <c r="O220" s="686"/>
      <c r="P220" s="59"/>
      <c r="Q220" s="59"/>
      <c r="R220" s="60">
        <v>341</v>
      </c>
    </row>
    <row r="221" spans="4:22" x14ac:dyDescent="0.35">
      <c r="F221" s="60">
        <v>340</v>
      </c>
      <c r="G221" s="59"/>
      <c r="H221" s="685"/>
      <c r="I221" s="686"/>
      <c r="J221" s="59"/>
      <c r="K221" s="59"/>
      <c r="M221" s="59"/>
      <c r="N221" s="685"/>
      <c r="O221" s="686"/>
      <c r="P221" s="59"/>
      <c r="Q221" s="59"/>
      <c r="R221" s="60">
        <v>340</v>
      </c>
    </row>
    <row r="222" spans="4:22" x14ac:dyDescent="0.35">
      <c r="F222" s="60">
        <v>339</v>
      </c>
      <c r="G222" s="59"/>
      <c r="H222" s="685"/>
      <c r="I222" s="686"/>
      <c r="J222" s="59"/>
      <c r="K222" s="59"/>
      <c r="M222" s="59"/>
      <c r="N222" s="685"/>
      <c r="O222" s="686"/>
      <c r="P222" s="59"/>
      <c r="Q222" s="59"/>
      <c r="R222" s="60">
        <v>339</v>
      </c>
    </row>
    <row r="223" spans="4:22" x14ac:dyDescent="0.35">
      <c r="F223" s="60">
        <v>338</v>
      </c>
      <c r="G223" s="59"/>
      <c r="H223" s="685"/>
      <c r="I223" s="686"/>
      <c r="J223" s="59"/>
      <c r="K223" s="59"/>
      <c r="M223" s="59"/>
      <c r="N223" s="685"/>
      <c r="O223" s="686"/>
      <c r="P223" s="59"/>
      <c r="Q223" s="59"/>
      <c r="R223" s="60">
        <v>338</v>
      </c>
    </row>
    <row r="224" spans="4:22" x14ac:dyDescent="0.35">
      <c r="F224" s="60">
        <v>337</v>
      </c>
      <c r="G224" s="59"/>
      <c r="H224" s="685"/>
      <c r="I224" s="686"/>
      <c r="J224" s="59"/>
      <c r="K224" s="59"/>
      <c r="M224" s="59"/>
      <c r="N224" s="685"/>
      <c r="O224" s="686"/>
      <c r="P224" s="59"/>
      <c r="Q224" s="59"/>
      <c r="R224" s="60">
        <v>337</v>
      </c>
    </row>
    <row r="225" spans="6:18" x14ac:dyDescent="0.35">
      <c r="F225" s="60">
        <v>336</v>
      </c>
      <c r="G225" s="59"/>
      <c r="H225" s="685"/>
      <c r="I225" s="686"/>
      <c r="J225" s="59"/>
      <c r="K225" s="59"/>
      <c r="M225" s="59"/>
      <c r="N225" s="685"/>
      <c r="O225" s="686"/>
      <c r="P225" s="59"/>
      <c r="Q225" s="59"/>
      <c r="R225" s="60">
        <v>336</v>
      </c>
    </row>
    <row r="226" spans="6:18" x14ac:dyDescent="0.35">
      <c r="F226" s="60">
        <v>335</v>
      </c>
      <c r="G226" s="59"/>
      <c r="H226" s="685"/>
      <c r="I226" s="686"/>
      <c r="J226" s="59"/>
      <c r="K226" s="59"/>
      <c r="M226" s="59"/>
      <c r="N226" s="685"/>
      <c r="O226" s="686"/>
      <c r="P226" s="59"/>
      <c r="Q226" s="59"/>
      <c r="R226" s="60">
        <v>335</v>
      </c>
    </row>
    <row r="227" spans="6:18" x14ac:dyDescent="0.35">
      <c r="F227" s="60">
        <v>334</v>
      </c>
      <c r="G227" s="59"/>
      <c r="H227" s="685"/>
      <c r="I227" s="686"/>
      <c r="J227" s="59"/>
      <c r="K227" s="59"/>
      <c r="M227" s="59"/>
      <c r="N227" s="685"/>
      <c r="O227" s="686"/>
      <c r="P227" s="59"/>
      <c r="Q227" s="59"/>
      <c r="R227" s="60">
        <v>334</v>
      </c>
    </row>
    <row r="228" spans="6:18" x14ac:dyDescent="0.35">
      <c r="F228" s="60">
        <v>333</v>
      </c>
      <c r="G228" s="59"/>
      <c r="H228" s="685"/>
      <c r="I228" s="686"/>
      <c r="J228" s="59"/>
      <c r="K228" s="59"/>
      <c r="M228" s="59"/>
      <c r="N228" s="685"/>
      <c r="O228" s="686"/>
      <c r="P228" s="59"/>
      <c r="Q228" s="59"/>
      <c r="R228" s="60">
        <v>333</v>
      </c>
    </row>
    <row r="229" spans="6:18" x14ac:dyDescent="0.35">
      <c r="F229" s="60">
        <v>332</v>
      </c>
      <c r="G229" s="59"/>
      <c r="H229" s="685"/>
      <c r="I229" s="686"/>
      <c r="J229" s="59"/>
      <c r="K229" s="59"/>
      <c r="M229" s="59"/>
      <c r="N229" s="685"/>
      <c r="O229" s="686"/>
      <c r="P229" s="59"/>
      <c r="Q229" s="59"/>
      <c r="R229" s="60">
        <v>332</v>
      </c>
    </row>
    <row r="230" spans="6:18" x14ac:dyDescent="0.35">
      <c r="F230" s="60">
        <v>331</v>
      </c>
      <c r="G230" s="59"/>
      <c r="H230" s="685"/>
      <c r="I230" s="686"/>
      <c r="J230" s="59"/>
      <c r="K230" s="59"/>
      <c r="M230" s="59"/>
      <c r="N230" s="685"/>
      <c r="O230" s="686"/>
      <c r="P230" s="59"/>
      <c r="Q230" s="59"/>
      <c r="R230" s="60">
        <v>331</v>
      </c>
    </row>
    <row r="231" spans="6:18" x14ac:dyDescent="0.35">
      <c r="F231" s="60">
        <v>330</v>
      </c>
      <c r="G231" s="59"/>
      <c r="H231" s="685"/>
      <c r="I231" s="686"/>
      <c r="J231" s="59"/>
      <c r="K231" s="59"/>
      <c r="M231" s="59"/>
      <c r="N231" s="685"/>
      <c r="O231" s="686"/>
      <c r="P231" s="59"/>
      <c r="Q231" s="59"/>
      <c r="R231" s="60">
        <v>330</v>
      </c>
    </row>
    <row r="232" spans="6:18" x14ac:dyDescent="0.35">
      <c r="F232" s="60">
        <v>329</v>
      </c>
      <c r="G232" s="59"/>
      <c r="H232" s="685"/>
      <c r="I232" s="686"/>
      <c r="J232" s="59"/>
      <c r="K232" s="59"/>
      <c r="M232" s="59"/>
      <c r="N232" s="685"/>
      <c r="O232" s="686"/>
      <c r="P232" s="59"/>
      <c r="Q232" s="59"/>
      <c r="R232" s="60">
        <v>329</v>
      </c>
    </row>
    <row r="233" spans="6:18" x14ac:dyDescent="0.35">
      <c r="F233" s="60">
        <v>328</v>
      </c>
      <c r="G233" s="59"/>
      <c r="H233" s="685"/>
      <c r="I233" s="686"/>
      <c r="J233" s="59"/>
      <c r="K233" s="59"/>
      <c r="M233" s="59"/>
      <c r="N233" s="685"/>
      <c r="O233" s="686"/>
      <c r="P233" s="59"/>
      <c r="Q233" s="59"/>
      <c r="R233" s="60">
        <v>328</v>
      </c>
    </row>
    <row r="234" spans="6:18" x14ac:dyDescent="0.35">
      <c r="F234" s="60">
        <v>327</v>
      </c>
      <c r="G234" s="59"/>
      <c r="H234" s="685"/>
      <c r="I234" s="686"/>
      <c r="J234" s="59"/>
      <c r="K234" s="59"/>
      <c r="M234" s="59"/>
      <c r="N234" s="685"/>
      <c r="O234" s="686"/>
      <c r="P234" s="59"/>
      <c r="Q234" s="59"/>
      <c r="R234" s="60">
        <v>327</v>
      </c>
    </row>
    <row r="235" spans="6:18" x14ac:dyDescent="0.35">
      <c r="F235" s="60">
        <v>326</v>
      </c>
      <c r="G235" s="59"/>
      <c r="H235" s="685"/>
      <c r="I235" s="686"/>
      <c r="J235" s="59"/>
      <c r="K235" s="59"/>
      <c r="M235" s="59"/>
      <c r="N235" s="685"/>
      <c r="O235" s="686"/>
      <c r="P235" s="59"/>
      <c r="Q235" s="59"/>
      <c r="R235" s="60">
        <v>326</v>
      </c>
    </row>
    <row r="236" spans="6:18" x14ac:dyDescent="0.35">
      <c r="F236" s="60">
        <v>325</v>
      </c>
      <c r="G236" s="59"/>
      <c r="H236" s="685"/>
      <c r="I236" s="686"/>
      <c r="J236" s="59"/>
      <c r="K236" s="59"/>
      <c r="M236" s="59"/>
      <c r="N236" s="685"/>
      <c r="O236" s="686"/>
      <c r="P236" s="59"/>
      <c r="Q236" s="59"/>
      <c r="R236" s="60">
        <v>325</v>
      </c>
    </row>
    <row r="237" spans="6:18" x14ac:dyDescent="0.35">
      <c r="F237" s="60">
        <v>324</v>
      </c>
      <c r="G237" s="59"/>
      <c r="H237" s="685"/>
      <c r="I237" s="686"/>
      <c r="J237" s="59"/>
      <c r="K237" s="59"/>
      <c r="M237" s="59"/>
      <c r="N237" s="685"/>
      <c r="O237" s="686"/>
      <c r="P237" s="59"/>
      <c r="Q237" s="59"/>
      <c r="R237" s="60">
        <v>324</v>
      </c>
    </row>
    <row r="238" spans="6:18" x14ac:dyDescent="0.35">
      <c r="F238" s="60">
        <v>323</v>
      </c>
      <c r="G238" s="59"/>
      <c r="H238" s="685"/>
      <c r="I238" s="686"/>
      <c r="J238" s="59"/>
      <c r="K238" s="59"/>
      <c r="M238" s="59"/>
      <c r="N238" s="685"/>
      <c r="O238" s="686"/>
      <c r="P238" s="59"/>
      <c r="Q238" s="59"/>
      <c r="R238" s="60">
        <v>323</v>
      </c>
    </row>
    <row r="239" spans="6:18" x14ac:dyDescent="0.35">
      <c r="F239" s="60">
        <v>322</v>
      </c>
      <c r="G239" s="59"/>
      <c r="H239" s="685"/>
      <c r="I239" s="686"/>
      <c r="J239" s="59"/>
      <c r="K239" s="59"/>
      <c r="M239" s="59"/>
      <c r="N239" s="685"/>
      <c r="O239" s="686"/>
      <c r="P239" s="59"/>
      <c r="Q239" s="59"/>
      <c r="R239" s="60">
        <v>322</v>
      </c>
    </row>
    <row r="240" spans="6:18" x14ac:dyDescent="0.35">
      <c r="F240" s="60">
        <v>321</v>
      </c>
      <c r="G240" s="59"/>
      <c r="H240" s="685"/>
      <c r="I240" s="686"/>
      <c r="J240" s="59"/>
      <c r="K240" s="59"/>
      <c r="M240" s="59"/>
      <c r="N240" s="685"/>
      <c r="O240" s="686"/>
      <c r="P240" s="59"/>
      <c r="Q240" s="59"/>
      <c r="R240" s="60">
        <v>321</v>
      </c>
    </row>
    <row r="241" spans="6:18" x14ac:dyDescent="0.35">
      <c r="F241" s="60">
        <v>320</v>
      </c>
      <c r="G241" s="59"/>
      <c r="H241" s="685"/>
      <c r="I241" s="686"/>
      <c r="J241" s="59"/>
      <c r="K241" s="59"/>
      <c r="M241" s="59"/>
      <c r="N241" s="685"/>
      <c r="O241" s="686"/>
      <c r="P241" s="59"/>
      <c r="Q241" s="59"/>
      <c r="R241" s="60">
        <v>320</v>
      </c>
    </row>
    <row r="242" spans="6:18" x14ac:dyDescent="0.35">
      <c r="F242" s="60">
        <v>319</v>
      </c>
      <c r="G242" s="59"/>
      <c r="H242" s="685"/>
      <c r="I242" s="686"/>
      <c r="J242" s="59"/>
      <c r="K242" s="59"/>
      <c r="M242" s="59"/>
      <c r="N242" s="685"/>
      <c r="O242" s="686"/>
      <c r="P242" s="59"/>
      <c r="Q242" s="59"/>
      <c r="R242" s="60">
        <v>319</v>
      </c>
    </row>
    <row r="243" spans="6:18" x14ac:dyDescent="0.35">
      <c r="F243" s="60">
        <v>318</v>
      </c>
      <c r="G243" s="59"/>
      <c r="H243" s="685"/>
      <c r="I243" s="686"/>
      <c r="J243" s="59"/>
      <c r="K243" s="59"/>
      <c r="M243" s="59"/>
      <c r="N243" s="685"/>
      <c r="O243" s="686"/>
      <c r="P243" s="59"/>
      <c r="Q243" s="59"/>
      <c r="R243" s="60">
        <v>318</v>
      </c>
    </row>
    <row r="244" spans="6:18" x14ac:dyDescent="0.35">
      <c r="F244" s="60">
        <v>317</v>
      </c>
      <c r="G244" s="59"/>
      <c r="H244" s="685"/>
      <c r="I244" s="686"/>
      <c r="J244" s="59"/>
      <c r="K244" s="59"/>
      <c r="M244" s="59"/>
      <c r="N244" s="685"/>
      <c r="O244" s="686"/>
      <c r="P244" s="59"/>
      <c r="Q244" s="59"/>
      <c r="R244" s="60">
        <v>317</v>
      </c>
    </row>
    <row r="245" spans="6:18" x14ac:dyDescent="0.35">
      <c r="F245" s="60">
        <v>316</v>
      </c>
      <c r="G245" s="59"/>
      <c r="H245" s="685"/>
      <c r="I245" s="686"/>
      <c r="J245" s="59"/>
      <c r="K245" s="59"/>
      <c r="M245" s="59"/>
      <c r="N245" s="685"/>
      <c r="O245" s="686"/>
      <c r="P245" s="59"/>
      <c r="Q245" s="59"/>
      <c r="R245" s="60">
        <v>316</v>
      </c>
    </row>
    <row r="246" spans="6:18" x14ac:dyDescent="0.35">
      <c r="F246" s="60">
        <v>315</v>
      </c>
      <c r="G246" s="59"/>
      <c r="H246" s="685"/>
      <c r="I246" s="686"/>
      <c r="J246" s="59"/>
      <c r="K246" s="59"/>
      <c r="M246" s="59"/>
      <c r="N246" s="685"/>
      <c r="O246" s="686"/>
      <c r="P246" s="59"/>
      <c r="Q246" s="59"/>
      <c r="R246" s="60">
        <v>315</v>
      </c>
    </row>
    <row r="247" spans="6:18" x14ac:dyDescent="0.35">
      <c r="F247" s="60">
        <v>314</v>
      </c>
      <c r="G247" s="59"/>
      <c r="H247" s="685"/>
      <c r="I247" s="686"/>
      <c r="J247" s="59"/>
      <c r="K247" s="59"/>
      <c r="M247" s="59"/>
      <c r="N247" s="685"/>
      <c r="O247" s="686"/>
      <c r="P247" s="59"/>
      <c r="Q247" s="59"/>
      <c r="R247" s="60">
        <v>314</v>
      </c>
    </row>
    <row r="248" spans="6:18" x14ac:dyDescent="0.35">
      <c r="F248" s="60">
        <v>313</v>
      </c>
      <c r="G248" s="59"/>
      <c r="H248" s="685"/>
      <c r="I248" s="686"/>
      <c r="J248" s="59"/>
      <c r="K248" s="59"/>
      <c r="M248" s="59"/>
      <c r="N248" s="685"/>
      <c r="O248" s="686"/>
      <c r="P248" s="59"/>
      <c r="Q248" s="59"/>
      <c r="R248" s="60">
        <v>313</v>
      </c>
    </row>
    <row r="249" spans="6:18" x14ac:dyDescent="0.35">
      <c r="F249" s="60">
        <v>312</v>
      </c>
      <c r="G249" s="59"/>
      <c r="H249" s="685"/>
      <c r="I249" s="686"/>
      <c r="J249" s="59"/>
      <c r="K249" s="59"/>
      <c r="M249" s="59"/>
      <c r="N249" s="685"/>
      <c r="O249" s="686"/>
      <c r="P249" s="59"/>
      <c r="Q249" s="59"/>
      <c r="R249" s="60">
        <v>312</v>
      </c>
    </row>
    <row r="250" spans="6:18" x14ac:dyDescent="0.35">
      <c r="F250" s="60">
        <v>311</v>
      </c>
      <c r="G250" s="59"/>
      <c r="H250" s="685"/>
      <c r="I250" s="686"/>
      <c r="J250" s="59"/>
      <c r="K250" s="59"/>
      <c r="M250" s="59"/>
      <c r="N250" s="685"/>
      <c r="O250" s="686"/>
      <c r="P250" s="59"/>
      <c r="Q250" s="59"/>
      <c r="R250" s="60">
        <v>311</v>
      </c>
    </row>
    <row r="251" spans="6:18" x14ac:dyDescent="0.35">
      <c r="F251" s="60">
        <v>310</v>
      </c>
      <c r="G251" s="59"/>
      <c r="H251" s="685"/>
      <c r="I251" s="686"/>
      <c r="J251" s="59"/>
      <c r="K251" s="59"/>
      <c r="M251" s="59"/>
      <c r="N251" s="685"/>
      <c r="O251" s="686"/>
      <c r="P251" s="59"/>
      <c r="Q251" s="59"/>
      <c r="R251" s="60">
        <v>310</v>
      </c>
    </row>
    <row r="252" spans="6:18" x14ac:dyDescent="0.35">
      <c r="F252" s="60">
        <v>309</v>
      </c>
      <c r="G252" s="59"/>
      <c r="H252" s="685"/>
      <c r="I252" s="686"/>
      <c r="J252" s="59"/>
      <c r="K252" s="59"/>
      <c r="M252" s="59"/>
      <c r="N252" s="685"/>
      <c r="O252" s="686"/>
      <c r="P252" s="59"/>
      <c r="Q252" s="59"/>
      <c r="R252" s="60">
        <v>309</v>
      </c>
    </row>
    <row r="253" spans="6:18" x14ac:dyDescent="0.35">
      <c r="F253" s="60">
        <v>308</v>
      </c>
      <c r="G253" s="59"/>
      <c r="H253" s="685"/>
      <c r="I253" s="686"/>
      <c r="J253" s="59"/>
      <c r="K253" s="59"/>
      <c r="M253" s="59"/>
      <c r="N253" s="685"/>
      <c r="O253" s="686"/>
      <c r="P253" s="59"/>
      <c r="Q253" s="59"/>
      <c r="R253" s="60">
        <v>308</v>
      </c>
    </row>
    <row r="254" spans="6:18" x14ac:dyDescent="0.35">
      <c r="F254" s="60">
        <v>307</v>
      </c>
      <c r="G254" s="59"/>
      <c r="H254" s="685"/>
      <c r="I254" s="686"/>
      <c r="J254" s="59"/>
      <c r="K254" s="59"/>
      <c r="M254" s="59"/>
      <c r="N254" s="685"/>
      <c r="O254" s="686"/>
      <c r="P254" s="59"/>
      <c r="Q254" s="59"/>
      <c r="R254" s="60">
        <v>307</v>
      </c>
    </row>
    <row r="255" spans="6:18" x14ac:dyDescent="0.35">
      <c r="F255" s="60">
        <v>306</v>
      </c>
      <c r="G255" s="59"/>
      <c r="H255" s="685"/>
      <c r="I255" s="686"/>
      <c r="J255" s="59"/>
      <c r="K255" s="59"/>
      <c r="M255" s="59"/>
      <c r="N255" s="685"/>
      <c r="O255" s="686"/>
      <c r="P255" s="59"/>
      <c r="Q255" s="59"/>
      <c r="R255" s="60">
        <v>306</v>
      </c>
    </row>
    <row r="256" spans="6:18" x14ac:dyDescent="0.35">
      <c r="F256" s="60">
        <v>305</v>
      </c>
      <c r="G256" s="59"/>
      <c r="H256" s="685"/>
      <c r="I256" s="686"/>
      <c r="J256" s="59"/>
      <c r="K256" s="59"/>
      <c r="M256" s="59"/>
      <c r="N256" s="685"/>
      <c r="O256" s="686"/>
      <c r="P256" s="59"/>
      <c r="Q256" s="59"/>
      <c r="R256" s="60">
        <v>305</v>
      </c>
    </row>
    <row r="257" spans="4:22" x14ac:dyDescent="0.35">
      <c r="F257" s="60">
        <v>304</v>
      </c>
      <c r="G257" s="59"/>
      <c r="H257" s="685"/>
      <c r="I257" s="686"/>
      <c r="J257" s="59"/>
      <c r="K257" s="59"/>
      <c r="M257" s="59"/>
      <c r="N257" s="685"/>
      <c r="O257" s="686"/>
      <c r="P257" s="59"/>
      <c r="Q257" s="59"/>
      <c r="R257" s="60">
        <v>304</v>
      </c>
    </row>
    <row r="258" spans="4:22" x14ac:dyDescent="0.35">
      <c r="F258" s="60">
        <v>303</v>
      </c>
      <c r="G258" s="59"/>
      <c r="H258" s="685"/>
      <c r="I258" s="686"/>
      <c r="J258" s="59"/>
      <c r="K258" s="59"/>
      <c r="M258" s="59"/>
      <c r="N258" s="685"/>
      <c r="O258" s="686"/>
      <c r="P258" s="59"/>
      <c r="Q258" s="59"/>
      <c r="R258" s="60">
        <v>303</v>
      </c>
    </row>
    <row r="259" spans="4:22" x14ac:dyDescent="0.35">
      <c r="F259" s="60">
        <v>302</v>
      </c>
      <c r="G259" s="59"/>
      <c r="H259" s="685"/>
      <c r="I259" s="686"/>
      <c r="J259" s="59"/>
      <c r="K259" s="59"/>
      <c r="M259" s="59"/>
      <c r="N259" s="685"/>
      <c r="O259" s="686"/>
      <c r="P259" s="59"/>
      <c r="Q259" s="59"/>
      <c r="R259" s="60">
        <v>302</v>
      </c>
    </row>
    <row r="260" spans="4:22" x14ac:dyDescent="0.35">
      <c r="F260" s="60">
        <v>301</v>
      </c>
      <c r="G260" s="59"/>
      <c r="H260" s="685"/>
      <c r="I260" s="686"/>
      <c r="J260" s="59"/>
      <c r="K260" s="59"/>
      <c r="M260" s="59"/>
      <c r="N260" s="685"/>
      <c r="O260" s="686"/>
      <c r="P260" s="59"/>
      <c r="Q260" s="59"/>
      <c r="R260" s="60">
        <v>301</v>
      </c>
    </row>
    <row r="261" spans="4:22" x14ac:dyDescent="0.35">
      <c r="D261" s="470"/>
      <c r="E261" s="470"/>
      <c r="F261" s="60">
        <v>300</v>
      </c>
      <c r="G261" s="59"/>
      <c r="H261" s="685"/>
      <c r="I261" s="686"/>
      <c r="J261" s="59"/>
      <c r="K261" s="59"/>
      <c r="M261" s="59"/>
      <c r="N261" s="685"/>
      <c r="O261" s="686"/>
      <c r="P261" s="59"/>
      <c r="Q261" s="59"/>
      <c r="R261" s="60">
        <v>300</v>
      </c>
      <c r="S261" s="485"/>
      <c r="T261" s="485"/>
      <c r="U261" s="485"/>
      <c r="V261" s="485"/>
    </row>
    <row r="262" spans="4:22" x14ac:dyDescent="0.35">
      <c r="F262" s="60">
        <v>299</v>
      </c>
      <c r="G262" s="59"/>
      <c r="H262" s="685"/>
      <c r="I262" s="686"/>
      <c r="J262" s="59"/>
      <c r="K262" s="59"/>
      <c r="M262" s="59"/>
      <c r="N262" s="685"/>
      <c r="O262" s="686"/>
      <c r="P262" s="59"/>
      <c r="Q262" s="59"/>
      <c r="R262" s="60">
        <v>299</v>
      </c>
    </row>
    <row r="263" spans="4:22" x14ac:dyDescent="0.35">
      <c r="F263" s="60">
        <v>298</v>
      </c>
      <c r="G263" s="59"/>
      <c r="H263" s="685"/>
      <c r="I263" s="686"/>
      <c r="J263" s="59"/>
      <c r="K263" s="59"/>
      <c r="M263" s="59"/>
      <c r="N263" s="685"/>
      <c r="O263" s="686"/>
      <c r="P263" s="59"/>
      <c r="Q263" s="59"/>
      <c r="R263" s="60">
        <v>298</v>
      </c>
    </row>
    <row r="264" spans="4:22" x14ac:dyDescent="0.35">
      <c r="F264" s="60">
        <v>297</v>
      </c>
      <c r="G264" s="59"/>
      <c r="H264" s="685"/>
      <c r="I264" s="686"/>
      <c r="J264" s="59"/>
      <c r="K264" s="59"/>
      <c r="M264" s="59"/>
      <c r="N264" s="685"/>
      <c r="O264" s="686"/>
      <c r="P264" s="59"/>
      <c r="Q264" s="59"/>
      <c r="R264" s="60">
        <v>297</v>
      </c>
    </row>
    <row r="265" spans="4:22" x14ac:dyDescent="0.35">
      <c r="F265" s="60">
        <v>296</v>
      </c>
      <c r="G265" s="59"/>
      <c r="H265" s="685"/>
      <c r="I265" s="686"/>
      <c r="J265" s="59"/>
      <c r="K265" s="59"/>
      <c r="M265" s="59"/>
      <c r="N265" s="685"/>
      <c r="O265" s="686"/>
      <c r="P265" s="59"/>
      <c r="Q265" s="59"/>
      <c r="R265" s="60">
        <v>296</v>
      </c>
    </row>
    <row r="266" spans="4:22" x14ac:dyDescent="0.35">
      <c r="F266" s="60">
        <v>295</v>
      </c>
      <c r="G266" s="59"/>
      <c r="H266" s="685"/>
      <c r="I266" s="686"/>
      <c r="J266" s="59"/>
      <c r="K266" s="59"/>
      <c r="M266" s="59"/>
      <c r="N266" s="685"/>
      <c r="O266" s="686"/>
      <c r="P266" s="59"/>
      <c r="Q266" s="59"/>
      <c r="R266" s="60">
        <v>295</v>
      </c>
    </row>
    <row r="267" spans="4:22" x14ac:dyDescent="0.35">
      <c r="F267" s="60">
        <v>294</v>
      </c>
      <c r="G267" s="59"/>
      <c r="H267" s="685"/>
      <c r="I267" s="686"/>
      <c r="J267" s="59"/>
      <c r="K267" s="59"/>
      <c r="M267" s="59"/>
      <c r="N267" s="685"/>
      <c r="O267" s="686"/>
      <c r="P267" s="59"/>
      <c r="Q267" s="59"/>
      <c r="R267" s="60">
        <v>294</v>
      </c>
    </row>
    <row r="268" spans="4:22" x14ac:dyDescent="0.35">
      <c r="F268" s="60">
        <v>293</v>
      </c>
      <c r="G268" s="59"/>
      <c r="H268" s="685"/>
      <c r="I268" s="686"/>
      <c r="J268" s="59"/>
      <c r="K268" s="59"/>
      <c r="M268" s="59"/>
      <c r="N268" s="685"/>
      <c r="O268" s="686"/>
      <c r="P268" s="59"/>
      <c r="Q268" s="59"/>
      <c r="R268" s="60">
        <v>293</v>
      </c>
    </row>
    <row r="269" spans="4:22" x14ac:dyDescent="0.35">
      <c r="F269" s="60">
        <v>292</v>
      </c>
      <c r="G269" s="59"/>
      <c r="H269" s="685"/>
      <c r="I269" s="686"/>
      <c r="J269" s="59"/>
      <c r="K269" s="59"/>
      <c r="M269" s="59"/>
      <c r="N269" s="685"/>
      <c r="O269" s="686"/>
      <c r="P269" s="59"/>
      <c r="Q269" s="59"/>
      <c r="R269" s="60">
        <v>292</v>
      </c>
    </row>
    <row r="270" spans="4:22" x14ac:dyDescent="0.35">
      <c r="F270" s="60">
        <v>291</v>
      </c>
      <c r="G270" s="59"/>
      <c r="H270" s="685"/>
      <c r="I270" s="686"/>
      <c r="J270" s="59"/>
      <c r="K270" s="59"/>
      <c r="M270" s="59"/>
      <c r="N270" s="685"/>
      <c r="O270" s="686"/>
      <c r="P270" s="59"/>
      <c r="Q270" s="59"/>
      <c r="R270" s="60">
        <v>291</v>
      </c>
    </row>
    <row r="271" spans="4:22" x14ac:dyDescent="0.35">
      <c r="F271" s="60">
        <v>290</v>
      </c>
      <c r="G271" s="59"/>
      <c r="H271" s="685"/>
      <c r="I271" s="686"/>
      <c r="J271" s="59"/>
      <c r="K271" s="59"/>
      <c r="M271" s="59"/>
      <c r="N271" s="685"/>
      <c r="O271" s="686"/>
      <c r="P271" s="59"/>
      <c r="Q271" s="59"/>
      <c r="R271" s="60">
        <v>290</v>
      </c>
    </row>
    <row r="272" spans="4:22" x14ac:dyDescent="0.35">
      <c r="F272" s="60">
        <v>289</v>
      </c>
      <c r="G272" s="59"/>
      <c r="H272" s="685"/>
      <c r="I272" s="686"/>
      <c r="J272" s="59"/>
      <c r="K272" s="59"/>
      <c r="M272" s="59"/>
      <c r="N272" s="685"/>
      <c r="O272" s="686"/>
      <c r="P272" s="59"/>
      <c r="Q272" s="59"/>
      <c r="R272" s="60">
        <v>289</v>
      </c>
    </row>
    <row r="273" spans="6:18" x14ac:dyDescent="0.35">
      <c r="F273" s="60">
        <v>288</v>
      </c>
      <c r="G273" s="59"/>
      <c r="H273" s="685"/>
      <c r="I273" s="686"/>
      <c r="J273" s="59"/>
      <c r="K273" s="59"/>
      <c r="M273" s="59"/>
      <c r="N273" s="685"/>
      <c r="O273" s="686"/>
      <c r="P273" s="59"/>
      <c r="Q273" s="59"/>
      <c r="R273" s="60">
        <v>288</v>
      </c>
    </row>
    <row r="274" spans="6:18" x14ac:dyDescent="0.35">
      <c r="F274" s="60">
        <v>287</v>
      </c>
      <c r="G274" s="59"/>
      <c r="H274" s="685"/>
      <c r="I274" s="686"/>
      <c r="J274" s="59"/>
      <c r="K274" s="59"/>
      <c r="M274" s="59"/>
      <c r="N274" s="685"/>
      <c r="O274" s="686"/>
      <c r="P274" s="59"/>
      <c r="Q274" s="59"/>
      <c r="R274" s="60">
        <v>287</v>
      </c>
    </row>
    <row r="275" spans="6:18" x14ac:dyDescent="0.35">
      <c r="F275" s="60">
        <v>286</v>
      </c>
      <c r="G275" s="59"/>
      <c r="H275" s="685"/>
      <c r="I275" s="686"/>
      <c r="J275" s="59"/>
      <c r="K275" s="59"/>
      <c r="M275" s="59"/>
      <c r="N275" s="685"/>
      <c r="O275" s="686"/>
      <c r="P275" s="59"/>
      <c r="Q275" s="59"/>
      <c r="R275" s="60">
        <v>286</v>
      </c>
    </row>
    <row r="276" spans="6:18" x14ac:dyDescent="0.35">
      <c r="F276" s="60">
        <v>285</v>
      </c>
      <c r="G276" s="59"/>
      <c r="H276" s="685"/>
      <c r="I276" s="686"/>
      <c r="J276" s="59"/>
      <c r="K276" s="59"/>
      <c r="M276" s="59"/>
      <c r="N276" s="685"/>
      <c r="O276" s="686"/>
      <c r="P276" s="59"/>
      <c r="Q276" s="59"/>
      <c r="R276" s="60">
        <v>285</v>
      </c>
    </row>
    <row r="277" spans="6:18" x14ac:dyDescent="0.35">
      <c r="F277" s="60">
        <v>284</v>
      </c>
      <c r="G277" s="59"/>
      <c r="H277" s="685"/>
      <c r="I277" s="686"/>
      <c r="J277" s="59"/>
      <c r="K277" s="59"/>
      <c r="M277" s="59"/>
      <c r="N277" s="685"/>
      <c r="O277" s="686"/>
      <c r="P277" s="59"/>
      <c r="Q277" s="59"/>
      <c r="R277" s="60">
        <v>284</v>
      </c>
    </row>
    <row r="278" spans="6:18" x14ac:dyDescent="0.35">
      <c r="F278" s="60">
        <v>283</v>
      </c>
      <c r="G278" s="59"/>
      <c r="H278" s="685"/>
      <c r="I278" s="686"/>
      <c r="J278" s="59"/>
      <c r="K278" s="59"/>
      <c r="M278" s="59"/>
      <c r="N278" s="685"/>
      <c r="O278" s="686"/>
      <c r="P278" s="59"/>
      <c r="Q278" s="59"/>
      <c r="R278" s="60">
        <v>283</v>
      </c>
    </row>
    <row r="279" spans="6:18" x14ac:dyDescent="0.35">
      <c r="F279" s="60">
        <v>282</v>
      </c>
      <c r="G279" s="59"/>
      <c r="H279" s="685"/>
      <c r="I279" s="686"/>
      <c r="J279" s="59"/>
      <c r="K279" s="59"/>
      <c r="M279" s="59"/>
      <c r="N279" s="685"/>
      <c r="O279" s="686"/>
      <c r="P279" s="59"/>
      <c r="Q279" s="59"/>
      <c r="R279" s="60">
        <v>282</v>
      </c>
    </row>
    <row r="280" spans="6:18" x14ac:dyDescent="0.35">
      <c r="F280" s="60">
        <v>281</v>
      </c>
      <c r="G280" s="59"/>
      <c r="H280" s="685"/>
      <c r="I280" s="686"/>
      <c r="J280" s="59"/>
      <c r="K280" s="59"/>
      <c r="M280" s="59"/>
      <c r="N280" s="685"/>
      <c r="O280" s="686"/>
      <c r="P280" s="59"/>
      <c r="Q280" s="59"/>
      <c r="R280" s="60">
        <v>281</v>
      </c>
    </row>
    <row r="281" spans="6:18" x14ac:dyDescent="0.35">
      <c r="F281" s="60">
        <v>280</v>
      </c>
      <c r="G281" s="59"/>
      <c r="H281" s="685"/>
      <c r="I281" s="686"/>
      <c r="J281" s="59"/>
      <c r="K281" s="59"/>
      <c r="M281" s="59"/>
      <c r="N281" s="685"/>
      <c r="O281" s="686"/>
      <c r="P281" s="59"/>
      <c r="Q281" s="59"/>
      <c r="R281" s="60">
        <v>280</v>
      </c>
    </row>
    <row r="282" spans="6:18" x14ac:dyDescent="0.35">
      <c r="F282" s="60">
        <v>279</v>
      </c>
      <c r="G282" s="59"/>
      <c r="H282" s="685"/>
      <c r="I282" s="686"/>
      <c r="J282" s="59"/>
      <c r="K282" s="59"/>
      <c r="M282" s="59"/>
      <c r="N282" s="685"/>
      <c r="O282" s="686"/>
      <c r="P282" s="59"/>
      <c r="Q282" s="59"/>
      <c r="R282" s="60">
        <v>279</v>
      </c>
    </row>
    <row r="283" spans="6:18" x14ac:dyDescent="0.35">
      <c r="F283" s="60">
        <v>278</v>
      </c>
      <c r="G283" s="59"/>
      <c r="H283" s="685"/>
      <c r="I283" s="686"/>
      <c r="J283" s="59"/>
      <c r="K283" s="59"/>
      <c r="M283" s="59"/>
      <c r="N283" s="685"/>
      <c r="O283" s="686"/>
      <c r="P283" s="59"/>
      <c r="Q283" s="59"/>
      <c r="R283" s="60">
        <v>278</v>
      </c>
    </row>
    <row r="284" spans="6:18" x14ac:dyDescent="0.35">
      <c r="F284" s="60">
        <v>277</v>
      </c>
      <c r="G284" s="59"/>
      <c r="H284" s="685"/>
      <c r="I284" s="686"/>
      <c r="J284" s="59"/>
      <c r="K284" s="59"/>
      <c r="M284" s="59"/>
      <c r="N284" s="685"/>
      <c r="O284" s="686"/>
      <c r="P284" s="59"/>
      <c r="Q284" s="59"/>
      <c r="R284" s="60">
        <v>277</v>
      </c>
    </row>
    <row r="285" spans="6:18" x14ac:dyDescent="0.35">
      <c r="F285" s="60">
        <v>276</v>
      </c>
      <c r="G285" s="59"/>
      <c r="H285" s="685"/>
      <c r="I285" s="686"/>
      <c r="J285" s="59"/>
      <c r="K285" s="59"/>
      <c r="M285" s="59"/>
      <c r="N285" s="685"/>
      <c r="O285" s="686"/>
      <c r="P285" s="59"/>
      <c r="Q285" s="59"/>
      <c r="R285" s="60">
        <v>276</v>
      </c>
    </row>
    <row r="286" spans="6:18" x14ac:dyDescent="0.35">
      <c r="F286" s="60">
        <v>275</v>
      </c>
      <c r="G286" s="59"/>
      <c r="H286" s="685"/>
      <c r="I286" s="686"/>
      <c r="J286" s="59"/>
      <c r="K286" s="59"/>
      <c r="M286" s="59"/>
      <c r="N286" s="685"/>
      <c r="O286" s="686"/>
      <c r="P286" s="59"/>
      <c r="Q286" s="59"/>
      <c r="R286" s="60">
        <v>275</v>
      </c>
    </row>
    <row r="287" spans="6:18" x14ac:dyDescent="0.35">
      <c r="F287" s="60">
        <v>274</v>
      </c>
      <c r="G287" s="59"/>
      <c r="H287" s="685"/>
      <c r="I287" s="686"/>
      <c r="J287" s="59"/>
      <c r="K287" s="59"/>
      <c r="M287" s="59"/>
      <c r="N287" s="685"/>
      <c r="O287" s="686"/>
      <c r="P287" s="59"/>
      <c r="Q287" s="59"/>
      <c r="R287" s="60">
        <v>274</v>
      </c>
    </row>
    <row r="288" spans="6:18" x14ac:dyDescent="0.35">
      <c r="F288" s="60">
        <v>273</v>
      </c>
      <c r="G288" s="59"/>
      <c r="H288" s="685"/>
      <c r="I288" s="686"/>
      <c r="J288" s="59"/>
      <c r="K288" s="59"/>
      <c r="M288" s="59"/>
      <c r="N288" s="685"/>
      <c r="O288" s="686"/>
      <c r="P288" s="59"/>
      <c r="Q288" s="59"/>
      <c r="R288" s="60">
        <v>273</v>
      </c>
    </row>
    <row r="289" spans="6:18" x14ac:dyDescent="0.35">
      <c r="F289" s="60">
        <v>272</v>
      </c>
      <c r="G289" s="59"/>
      <c r="H289" s="685"/>
      <c r="I289" s="686"/>
      <c r="J289" s="59"/>
      <c r="K289" s="59"/>
      <c r="M289" s="59"/>
      <c r="N289" s="685"/>
      <c r="O289" s="686"/>
      <c r="P289" s="59"/>
      <c r="Q289" s="59"/>
      <c r="R289" s="60">
        <v>272</v>
      </c>
    </row>
    <row r="290" spans="6:18" x14ac:dyDescent="0.35">
      <c r="F290" s="60">
        <v>271</v>
      </c>
      <c r="G290" s="59"/>
      <c r="H290" s="685"/>
      <c r="I290" s="686"/>
      <c r="J290" s="59"/>
      <c r="K290" s="59"/>
      <c r="M290" s="59"/>
      <c r="N290" s="685"/>
      <c r="O290" s="686"/>
      <c r="P290" s="59"/>
      <c r="Q290" s="59"/>
      <c r="R290" s="60">
        <v>271</v>
      </c>
    </row>
    <row r="291" spans="6:18" x14ac:dyDescent="0.35">
      <c r="F291" s="60">
        <v>270</v>
      </c>
      <c r="G291" s="59"/>
      <c r="H291" s="685"/>
      <c r="I291" s="686"/>
      <c r="J291" s="59"/>
      <c r="K291" s="59"/>
      <c r="M291" s="59"/>
      <c r="N291" s="685"/>
      <c r="O291" s="686"/>
      <c r="P291" s="59"/>
      <c r="Q291" s="59"/>
      <c r="R291" s="60">
        <v>270</v>
      </c>
    </row>
    <row r="292" spans="6:18" x14ac:dyDescent="0.35">
      <c r="F292" s="60">
        <v>269</v>
      </c>
      <c r="G292" s="59"/>
      <c r="H292" s="685"/>
      <c r="I292" s="686"/>
      <c r="J292" s="59"/>
      <c r="K292" s="59"/>
      <c r="M292" s="59"/>
      <c r="N292" s="685"/>
      <c r="O292" s="686"/>
      <c r="P292" s="59"/>
      <c r="Q292" s="59"/>
      <c r="R292" s="60">
        <v>269</v>
      </c>
    </row>
    <row r="293" spans="6:18" x14ac:dyDescent="0.35">
      <c r="F293" s="60">
        <v>268</v>
      </c>
      <c r="G293" s="59"/>
      <c r="H293" s="685"/>
      <c r="I293" s="686"/>
      <c r="J293" s="59"/>
      <c r="K293" s="59"/>
      <c r="M293" s="59"/>
      <c r="N293" s="685"/>
      <c r="O293" s="686"/>
      <c r="P293" s="59"/>
      <c r="Q293" s="59"/>
      <c r="R293" s="60">
        <v>268</v>
      </c>
    </row>
    <row r="294" spans="6:18" x14ac:dyDescent="0.35">
      <c r="F294" s="60">
        <v>267</v>
      </c>
      <c r="G294" s="59"/>
      <c r="H294" s="685"/>
      <c r="I294" s="686"/>
      <c r="J294" s="59"/>
      <c r="K294" s="59"/>
      <c r="M294" s="59"/>
      <c r="N294" s="685"/>
      <c r="O294" s="686"/>
      <c r="P294" s="59"/>
      <c r="Q294" s="59"/>
      <c r="R294" s="60">
        <v>267</v>
      </c>
    </row>
    <row r="295" spans="6:18" x14ac:dyDescent="0.35">
      <c r="F295" s="60">
        <v>266</v>
      </c>
      <c r="G295" s="59"/>
      <c r="H295" s="685"/>
      <c r="I295" s="686"/>
      <c r="J295" s="59"/>
      <c r="K295" s="59"/>
      <c r="M295" s="59"/>
      <c r="N295" s="685"/>
      <c r="O295" s="686"/>
      <c r="P295" s="59"/>
      <c r="Q295" s="59"/>
      <c r="R295" s="60">
        <v>266</v>
      </c>
    </row>
    <row r="296" spans="6:18" x14ac:dyDescent="0.35">
      <c r="F296" s="60">
        <v>265</v>
      </c>
      <c r="G296" s="59"/>
      <c r="H296" s="685"/>
      <c r="I296" s="686"/>
      <c r="J296" s="59"/>
      <c r="K296" s="59"/>
      <c r="M296" s="59"/>
      <c r="N296" s="685"/>
      <c r="O296" s="686"/>
      <c r="P296" s="59"/>
      <c r="Q296" s="59"/>
      <c r="R296" s="60">
        <v>265</v>
      </c>
    </row>
    <row r="297" spans="6:18" x14ac:dyDescent="0.35">
      <c r="F297" s="60">
        <v>264</v>
      </c>
      <c r="G297" s="59"/>
      <c r="H297" s="685"/>
      <c r="I297" s="686"/>
      <c r="J297" s="59"/>
      <c r="K297" s="59"/>
      <c r="M297" s="59"/>
      <c r="N297" s="685"/>
      <c r="O297" s="686"/>
      <c r="P297" s="59"/>
      <c r="Q297" s="59"/>
      <c r="R297" s="60">
        <v>264</v>
      </c>
    </row>
    <row r="298" spans="6:18" x14ac:dyDescent="0.35">
      <c r="F298" s="60">
        <v>263</v>
      </c>
      <c r="G298" s="59"/>
      <c r="H298" s="685"/>
      <c r="I298" s="686"/>
      <c r="J298" s="59"/>
      <c r="K298" s="59"/>
      <c r="M298" s="59"/>
      <c r="N298" s="685"/>
      <c r="O298" s="686"/>
      <c r="P298" s="59"/>
      <c r="Q298" s="59"/>
      <c r="R298" s="60">
        <v>263</v>
      </c>
    </row>
    <row r="299" spans="6:18" x14ac:dyDescent="0.35">
      <c r="F299" s="60">
        <v>262</v>
      </c>
      <c r="G299" s="59"/>
      <c r="H299" s="685"/>
      <c r="I299" s="686"/>
      <c r="J299" s="59"/>
      <c r="K299" s="59"/>
      <c r="M299" s="59"/>
      <c r="N299" s="685"/>
      <c r="O299" s="686"/>
      <c r="P299" s="59"/>
      <c r="Q299" s="59"/>
      <c r="R299" s="60">
        <v>262</v>
      </c>
    </row>
    <row r="300" spans="6:18" x14ac:dyDescent="0.35">
      <c r="F300" s="60">
        <v>261</v>
      </c>
      <c r="G300" s="59"/>
      <c r="H300" s="685"/>
      <c r="I300" s="686"/>
      <c r="J300" s="59"/>
      <c r="K300" s="59"/>
      <c r="M300" s="59"/>
      <c r="N300" s="685"/>
      <c r="O300" s="686"/>
      <c r="P300" s="59"/>
      <c r="Q300" s="59"/>
      <c r="R300" s="60">
        <v>261</v>
      </c>
    </row>
    <row r="301" spans="6:18" x14ac:dyDescent="0.35">
      <c r="F301" s="60">
        <v>260</v>
      </c>
      <c r="G301" s="59"/>
      <c r="H301" s="685"/>
      <c r="I301" s="686"/>
      <c r="J301" s="59"/>
      <c r="K301" s="59"/>
      <c r="M301" s="59"/>
      <c r="N301" s="685"/>
      <c r="O301" s="686"/>
      <c r="P301" s="59"/>
      <c r="Q301" s="59"/>
      <c r="R301" s="60">
        <v>260</v>
      </c>
    </row>
    <row r="302" spans="6:18" x14ac:dyDescent="0.35">
      <c r="F302" s="60">
        <v>259</v>
      </c>
      <c r="G302" s="59"/>
      <c r="H302" s="685"/>
      <c r="I302" s="686"/>
      <c r="J302" s="59"/>
      <c r="K302" s="59"/>
      <c r="M302" s="59"/>
      <c r="N302" s="685"/>
      <c r="O302" s="686"/>
      <c r="P302" s="59"/>
      <c r="Q302" s="59"/>
      <c r="R302" s="60">
        <v>259</v>
      </c>
    </row>
    <row r="303" spans="6:18" x14ac:dyDescent="0.35">
      <c r="F303" s="60">
        <v>258</v>
      </c>
      <c r="G303" s="59"/>
      <c r="H303" s="685"/>
      <c r="I303" s="686"/>
      <c r="J303" s="59"/>
      <c r="K303" s="59"/>
      <c r="M303" s="59"/>
      <c r="N303" s="685"/>
      <c r="O303" s="686"/>
      <c r="P303" s="59"/>
      <c r="Q303" s="59"/>
      <c r="R303" s="60">
        <v>258</v>
      </c>
    </row>
    <row r="304" spans="6:18" x14ac:dyDescent="0.35">
      <c r="F304" s="60">
        <v>257</v>
      </c>
      <c r="G304" s="59"/>
      <c r="H304" s="685"/>
      <c r="I304" s="686"/>
      <c r="J304" s="59"/>
      <c r="K304" s="59"/>
      <c r="M304" s="59"/>
      <c r="N304" s="685"/>
      <c r="O304" s="686"/>
      <c r="P304" s="59"/>
      <c r="Q304" s="59"/>
      <c r="R304" s="60">
        <v>257</v>
      </c>
    </row>
    <row r="305" spans="4:22" x14ac:dyDescent="0.35">
      <c r="F305" s="60">
        <v>256</v>
      </c>
      <c r="G305" s="59"/>
      <c r="H305" s="685"/>
      <c r="I305" s="686"/>
      <c r="J305" s="59"/>
      <c r="K305" s="59"/>
      <c r="M305" s="59"/>
      <c r="N305" s="685"/>
      <c r="O305" s="686"/>
      <c r="P305" s="59"/>
      <c r="Q305" s="59"/>
      <c r="R305" s="60">
        <v>256</v>
      </c>
    </row>
    <row r="306" spans="4:22" x14ac:dyDescent="0.35">
      <c r="F306" s="60">
        <v>255</v>
      </c>
      <c r="G306" s="59"/>
      <c r="H306" s="685"/>
      <c r="I306" s="686"/>
      <c r="J306" s="59"/>
      <c r="K306" s="59"/>
      <c r="M306" s="59"/>
      <c r="N306" s="685"/>
      <c r="O306" s="686"/>
      <c r="P306" s="59"/>
      <c r="Q306" s="59"/>
      <c r="R306" s="60">
        <v>255</v>
      </c>
    </row>
    <row r="307" spans="4:22" x14ac:dyDescent="0.35">
      <c r="F307" s="60">
        <v>254</v>
      </c>
      <c r="G307" s="59"/>
      <c r="H307" s="685"/>
      <c r="I307" s="686"/>
      <c r="J307" s="59"/>
      <c r="K307" s="59"/>
      <c r="M307" s="59"/>
      <c r="N307" s="685"/>
      <c r="O307" s="686"/>
      <c r="P307" s="59"/>
      <c r="Q307" s="59"/>
      <c r="R307" s="60">
        <v>254</v>
      </c>
    </row>
    <row r="308" spans="4:22" x14ac:dyDescent="0.35">
      <c r="F308" s="60">
        <v>253</v>
      </c>
      <c r="G308" s="59"/>
      <c r="H308" s="685"/>
      <c r="I308" s="686"/>
      <c r="J308" s="59"/>
      <c r="K308" s="59"/>
      <c r="M308" s="59"/>
      <c r="N308" s="685"/>
      <c r="O308" s="686"/>
      <c r="P308" s="59"/>
      <c r="Q308" s="59"/>
      <c r="R308" s="60">
        <v>253</v>
      </c>
    </row>
    <row r="309" spans="4:22" x14ac:dyDescent="0.35">
      <c r="F309" s="60">
        <v>252</v>
      </c>
      <c r="G309" s="59"/>
      <c r="H309" s="685"/>
      <c r="I309" s="686"/>
      <c r="J309" s="59"/>
      <c r="K309" s="59"/>
      <c r="M309" s="59"/>
      <c r="N309" s="685"/>
      <c r="O309" s="686"/>
      <c r="P309" s="59"/>
      <c r="Q309" s="59"/>
      <c r="R309" s="60">
        <v>252</v>
      </c>
    </row>
    <row r="310" spans="4:22" x14ac:dyDescent="0.35">
      <c r="F310" s="60">
        <v>251</v>
      </c>
      <c r="G310" s="59"/>
      <c r="H310" s="685"/>
      <c r="I310" s="686"/>
      <c r="J310" s="59"/>
      <c r="K310" s="59"/>
      <c r="M310" s="59"/>
      <c r="N310" s="685"/>
      <c r="O310" s="686"/>
      <c r="P310" s="59"/>
      <c r="Q310" s="59"/>
      <c r="R310" s="60">
        <v>251</v>
      </c>
    </row>
    <row r="311" spans="4:22" x14ac:dyDescent="0.35">
      <c r="D311" s="486"/>
      <c r="E311" s="486"/>
      <c r="F311" s="60">
        <v>250</v>
      </c>
      <c r="G311" s="59"/>
      <c r="H311" s="685"/>
      <c r="I311" s="686"/>
      <c r="J311" s="59"/>
      <c r="K311" s="59"/>
      <c r="M311" s="59"/>
      <c r="N311" s="685"/>
      <c r="O311" s="686"/>
      <c r="P311" s="59"/>
      <c r="Q311" s="59"/>
      <c r="R311" s="60">
        <v>250</v>
      </c>
      <c r="S311" s="487"/>
      <c r="T311" s="487"/>
      <c r="U311" s="487"/>
      <c r="V311" s="487"/>
    </row>
    <row r="312" spans="4:22" x14ac:dyDescent="0.35">
      <c r="F312" s="60">
        <v>249</v>
      </c>
      <c r="G312" s="59"/>
      <c r="H312" s="685"/>
      <c r="I312" s="686"/>
      <c r="J312" s="59"/>
      <c r="K312" s="59"/>
      <c r="M312" s="59"/>
      <c r="N312" s="685"/>
      <c r="O312" s="686"/>
      <c r="P312" s="59"/>
      <c r="Q312" s="59"/>
      <c r="R312" s="60">
        <v>249</v>
      </c>
    </row>
    <row r="313" spans="4:22" x14ac:dyDescent="0.35">
      <c r="F313" s="60">
        <v>248</v>
      </c>
      <c r="G313" s="59"/>
      <c r="H313" s="685"/>
      <c r="I313" s="686"/>
      <c r="J313" s="59"/>
      <c r="K313" s="59"/>
      <c r="M313" s="59"/>
      <c r="N313" s="685"/>
      <c r="O313" s="686"/>
      <c r="P313" s="59"/>
      <c r="Q313" s="59"/>
      <c r="R313" s="60">
        <v>248</v>
      </c>
    </row>
    <row r="314" spans="4:22" x14ac:dyDescent="0.35">
      <c r="F314" s="60">
        <v>247</v>
      </c>
      <c r="G314" s="59"/>
      <c r="H314" s="685"/>
      <c r="I314" s="686"/>
      <c r="J314" s="59"/>
      <c r="K314" s="59"/>
      <c r="M314" s="59"/>
      <c r="N314" s="685"/>
      <c r="O314" s="686"/>
      <c r="P314" s="59"/>
      <c r="Q314" s="59"/>
      <c r="R314" s="60">
        <v>247</v>
      </c>
    </row>
    <row r="315" spans="4:22" x14ac:dyDescent="0.35">
      <c r="F315" s="60">
        <v>246</v>
      </c>
      <c r="G315" s="59"/>
      <c r="H315" s="685"/>
      <c r="I315" s="686"/>
      <c r="J315" s="59"/>
      <c r="K315" s="59"/>
      <c r="M315" s="59"/>
      <c r="N315" s="685"/>
      <c r="O315" s="686"/>
      <c r="P315" s="59"/>
      <c r="Q315" s="59"/>
      <c r="R315" s="60">
        <v>246</v>
      </c>
    </row>
    <row r="316" spans="4:22" x14ac:dyDescent="0.35">
      <c r="F316" s="60">
        <v>245</v>
      </c>
      <c r="G316" s="59"/>
      <c r="H316" s="685"/>
      <c r="I316" s="686"/>
      <c r="J316" s="59"/>
      <c r="K316" s="59"/>
      <c r="M316" s="59"/>
      <c r="N316" s="685"/>
      <c r="O316" s="686"/>
      <c r="P316" s="59"/>
      <c r="Q316" s="59"/>
      <c r="R316" s="60">
        <v>245</v>
      </c>
    </row>
    <row r="317" spans="4:22" x14ac:dyDescent="0.35">
      <c r="F317" s="60">
        <v>244</v>
      </c>
      <c r="G317" s="59"/>
      <c r="H317" s="685"/>
      <c r="I317" s="686"/>
      <c r="J317" s="59"/>
      <c r="K317" s="59"/>
      <c r="M317" s="59"/>
      <c r="N317" s="685"/>
      <c r="O317" s="686"/>
      <c r="P317" s="59"/>
      <c r="Q317" s="59"/>
      <c r="R317" s="60">
        <v>244</v>
      </c>
    </row>
    <row r="318" spans="4:22" x14ac:dyDescent="0.35">
      <c r="F318" s="60">
        <v>243</v>
      </c>
      <c r="G318" s="59"/>
      <c r="H318" s="685"/>
      <c r="I318" s="686"/>
      <c r="J318" s="59"/>
      <c r="K318" s="59"/>
      <c r="M318" s="59"/>
      <c r="N318" s="685"/>
      <c r="O318" s="686"/>
      <c r="P318" s="59"/>
      <c r="Q318" s="59"/>
      <c r="R318" s="60">
        <v>243</v>
      </c>
    </row>
    <row r="319" spans="4:22" x14ac:dyDescent="0.35">
      <c r="F319" s="60">
        <v>242</v>
      </c>
      <c r="G319" s="59"/>
      <c r="H319" s="685"/>
      <c r="I319" s="686"/>
      <c r="J319" s="59"/>
      <c r="K319" s="59"/>
      <c r="M319" s="59"/>
      <c r="N319" s="685"/>
      <c r="O319" s="686"/>
      <c r="P319" s="59"/>
      <c r="Q319" s="59"/>
      <c r="R319" s="60">
        <v>242</v>
      </c>
    </row>
    <row r="320" spans="4:22" x14ac:dyDescent="0.35">
      <c r="F320" s="60">
        <v>241</v>
      </c>
      <c r="G320" s="59"/>
      <c r="H320" s="685"/>
      <c r="I320" s="686"/>
      <c r="J320" s="59"/>
      <c r="K320" s="59"/>
      <c r="M320" s="59"/>
      <c r="N320" s="685"/>
      <c r="O320" s="686"/>
      <c r="P320" s="59"/>
      <c r="Q320" s="59"/>
      <c r="R320" s="60">
        <v>241</v>
      </c>
    </row>
    <row r="321" spans="6:18" x14ac:dyDescent="0.35">
      <c r="F321" s="60">
        <v>240</v>
      </c>
      <c r="G321" s="59"/>
      <c r="H321" s="685"/>
      <c r="I321" s="686"/>
      <c r="J321" s="59"/>
      <c r="K321" s="59"/>
      <c r="M321" s="59"/>
      <c r="N321" s="685"/>
      <c r="O321" s="686"/>
      <c r="P321" s="59"/>
      <c r="Q321" s="59"/>
      <c r="R321" s="60">
        <v>240</v>
      </c>
    </row>
    <row r="322" spans="6:18" x14ac:dyDescent="0.35">
      <c r="F322" s="60">
        <v>239</v>
      </c>
      <c r="G322" s="59"/>
      <c r="H322" s="685"/>
      <c r="I322" s="686"/>
      <c r="J322" s="59"/>
      <c r="K322" s="59"/>
      <c r="M322" s="59"/>
      <c r="N322" s="685"/>
      <c r="O322" s="686"/>
      <c r="P322" s="59"/>
      <c r="Q322" s="59"/>
      <c r="R322" s="60">
        <v>239</v>
      </c>
    </row>
    <row r="323" spans="6:18" x14ac:dyDescent="0.35">
      <c r="F323" s="60">
        <v>238</v>
      </c>
      <c r="G323" s="59"/>
      <c r="H323" s="685"/>
      <c r="I323" s="686"/>
      <c r="J323" s="59"/>
      <c r="K323" s="59"/>
      <c r="M323" s="59"/>
      <c r="N323" s="685"/>
      <c r="O323" s="686"/>
      <c r="P323" s="59"/>
      <c r="Q323" s="59"/>
      <c r="R323" s="60">
        <v>238</v>
      </c>
    </row>
    <row r="324" spans="6:18" x14ac:dyDescent="0.35">
      <c r="F324" s="60">
        <v>237</v>
      </c>
      <c r="G324" s="59"/>
      <c r="H324" s="685"/>
      <c r="I324" s="686"/>
      <c r="J324" s="59"/>
      <c r="K324" s="59"/>
      <c r="M324" s="59"/>
      <c r="N324" s="685"/>
      <c r="O324" s="686"/>
      <c r="P324" s="59"/>
      <c r="Q324" s="59"/>
      <c r="R324" s="60">
        <v>237</v>
      </c>
    </row>
    <row r="325" spans="6:18" x14ac:dyDescent="0.35">
      <c r="F325" s="60">
        <v>236</v>
      </c>
      <c r="G325" s="59"/>
      <c r="H325" s="685"/>
      <c r="I325" s="686"/>
      <c r="J325" s="59"/>
      <c r="K325" s="59"/>
      <c r="M325" s="59"/>
      <c r="N325" s="685"/>
      <c r="O325" s="686"/>
      <c r="P325" s="59"/>
      <c r="Q325" s="59"/>
      <c r="R325" s="60">
        <v>236</v>
      </c>
    </row>
    <row r="326" spans="6:18" x14ac:dyDescent="0.35">
      <c r="F326" s="60">
        <v>235</v>
      </c>
      <c r="G326" s="59"/>
      <c r="H326" s="685"/>
      <c r="I326" s="686"/>
      <c r="J326" s="59"/>
      <c r="K326" s="59"/>
      <c r="M326" s="59"/>
      <c r="N326" s="685"/>
      <c r="O326" s="686"/>
      <c r="P326" s="59"/>
      <c r="Q326" s="59"/>
      <c r="R326" s="60">
        <v>235</v>
      </c>
    </row>
    <row r="327" spans="6:18" x14ac:dyDescent="0.35">
      <c r="F327" s="60">
        <v>234</v>
      </c>
      <c r="G327" s="59"/>
      <c r="H327" s="685"/>
      <c r="I327" s="686"/>
      <c r="J327" s="59"/>
      <c r="K327" s="59"/>
      <c r="M327" s="59"/>
      <c r="N327" s="685"/>
      <c r="O327" s="686"/>
      <c r="P327" s="59"/>
      <c r="Q327" s="59"/>
      <c r="R327" s="60">
        <v>234</v>
      </c>
    </row>
    <row r="328" spans="6:18" x14ac:dyDescent="0.35">
      <c r="F328" s="60">
        <v>233</v>
      </c>
      <c r="G328" s="59"/>
      <c r="H328" s="685"/>
      <c r="I328" s="686"/>
      <c r="J328" s="59"/>
      <c r="K328" s="59"/>
      <c r="M328" s="59"/>
      <c r="N328" s="685"/>
      <c r="O328" s="686"/>
      <c r="P328" s="59"/>
      <c r="Q328" s="59"/>
      <c r="R328" s="60">
        <v>233</v>
      </c>
    </row>
    <row r="329" spans="6:18" x14ac:dyDescent="0.35">
      <c r="F329" s="60">
        <v>232</v>
      </c>
      <c r="G329" s="59"/>
      <c r="H329" s="685"/>
      <c r="I329" s="686"/>
      <c r="J329" s="59"/>
      <c r="K329" s="59"/>
      <c r="M329" s="59"/>
      <c r="N329" s="685"/>
      <c r="O329" s="686"/>
      <c r="P329" s="59"/>
      <c r="Q329" s="59"/>
      <c r="R329" s="60">
        <v>232</v>
      </c>
    </row>
    <row r="330" spans="6:18" x14ac:dyDescent="0.35">
      <c r="F330" s="60">
        <v>231</v>
      </c>
      <c r="G330" s="59"/>
      <c r="H330" s="685"/>
      <c r="I330" s="686"/>
      <c r="J330" s="59"/>
      <c r="K330" s="59"/>
      <c r="M330" s="59"/>
      <c r="N330" s="685"/>
      <c r="O330" s="686"/>
      <c r="P330" s="59"/>
      <c r="Q330" s="59"/>
      <c r="R330" s="60">
        <v>231</v>
      </c>
    </row>
    <row r="331" spans="6:18" x14ac:dyDescent="0.35">
      <c r="F331" s="60">
        <v>230</v>
      </c>
      <c r="G331" s="59"/>
      <c r="H331" s="685"/>
      <c r="I331" s="686"/>
      <c r="J331" s="59"/>
      <c r="K331" s="59"/>
      <c r="M331" s="59"/>
      <c r="N331" s="685"/>
      <c r="O331" s="686"/>
      <c r="P331" s="59"/>
      <c r="Q331" s="59"/>
      <c r="R331" s="60">
        <v>230</v>
      </c>
    </row>
    <row r="332" spans="6:18" x14ac:dyDescent="0.35">
      <c r="F332" s="60">
        <v>229</v>
      </c>
      <c r="G332" s="59"/>
      <c r="H332" s="685"/>
      <c r="I332" s="686"/>
      <c r="J332" s="59"/>
      <c r="K332" s="59"/>
      <c r="M332" s="59"/>
      <c r="N332" s="685"/>
      <c r="O332" s="686"/>
      <c r="P332" s="59"/>
      <c r="Q332" s="59"/>
      <c r="R332" s="60">
        <v>229</v>
      </c>
    </row>
    <row r="333" spans="6:18" x14ac:dyDescent="0.35">
      <c r="F333" s="60">
        <v>228</v>
      </c>
      <c r="G333" s="59"/>
      <c r="H333" s="685"/>
      <c r="I333" s="686"/>
      <c r="J333" s="59"/>
      <c r="K333" s="59"/>
      <c r="M333" s="59"/>
      <c r="N333" s="685"/>
      <c r="O333" s="686"/>
      <c r="P333" s="59"/>
      <c r="Q333" s="59"/>
      <c r="R333" s="60">
        <v>228</v>
      </c>
    </row>
    <row r="334" spans="6:18" x14ac:dyDescent="0.35">
      <c r="F334" s="60">
        <v>227</v>
      </c>
      <c r="G334" s="59"/>
      <c r="H334" s="685"/>
      <c r="I334" s="686"/>
      <c r="J334" s="59"/>
      <c r="K334" s="59"/>
      <c r="M334" s="59"/>
      <c r="N334" s="685"/>
      <c r="O334" s="686"/>
      <c r="P334" s="59"/>
      <c r="Q334" s="59"/>
      <c r="R334" s="60">
        <v>227</v>
      </c>
    </row>
    <row r="335" spans="6:18" x14ac:dyDescent="0.35">
      <c r="F335" s="60">
        <v>226</v>
      </c>
      <c r="G335" s="59"/>
      <c r="H335" s="685"/>
      <c r="I335" s="686"/>
      <c r="J335" s="59"/>
      <c r="K335" s="59"/>
      <c r="M335" s="59"/>
      <c r="N335" s="685"/>
      <c r="O335" s="686"/>
      <c r="P335" s="59"/>
      <c r="Q335" s="59"/>
      <c r="R335" s="60">
        <v>226</v>
      </c>
    </row>
    <row r="336" spans="6:18" x14ac:dyDescent="0.35">
      <c r="F336" s="60">
        <v>225</v>
      </c>
      <c r="G336" s="59"/>
      <c r="H336" s="685"/>
      <c r="I336" s="686"/>
      <c r="J336" s="59"/>
      <c r="K336" s="59"/>
      <c r="M336" s="59"/>
      <c r="N336" s="685"/>
      <c r="O336" s="686"/>
      <c r="P336" s="59"/>
      <c r="Q336" s="59"/>
      <c r="R336" s="60">
        <v>225</v>
      </c>
    </row>
    <row r="337" spans="6:18" x14ac:dyDescent="0.35">
      <c r="F337" s="60">
        <v>224</v>
      </c>
      <c r="G337" s="59"/>
      <c r="H337" s="685"/>
      <c r="I337" s="686"/>
      <c r="J337" s="59"/>
      <c r="K337" s="59"/>
      <c r="M337" s="59"/>
      <c r="N337" s="685"/>
      <c r="O337" s="686"/>
      <c r="P337" s="59"/>
      <c r="Q337" s="59"/>
      <c r="R337" s="60">
        <v>224</v>
      </c>
    </row>
    <row r="338" spans="6:18" x14ac:dyDescent="0.35">
      <c r="F338" s="60">
        <v>223</v>
      </c>
      <c r="G338" s="59"/>
      <c r="H338" s="685"/>
      <c r="I338" s="686"/>
      <c r="J338" s="59"/>
      <c r="K338" s="59"/>
      <c r="M338" s="59"/>
      <c r="N338" s="685"/>
      <c r="O338" s="686"/>
      <c r="P338" s="59"/>
      <c r="Q338" s="59"/>
      <c r="R338" s="60">
        <v>223</v>
      </c>
    </row>
    <row r="339" spans="6:18" x14ac:dyDescent="0.35">
      <c r="F339" s="60">
        <v>222</v>
      </c>
      <c r="G339" s="59"/>
      <c r="H339" s="685"/>
      <c r="I339" s="686"/>
      <c r="J339" s="59"/>
      <c r="K339" s="59"/>
      <c r="M339" s="59"/>
      <c r="N339" s="685"/>
      <c r="O339" s="686"/>
      <c r="P339" s="59"/>
      <c r="Q339" s="59"/>
      <c r="R339" s="60">
        <v>222</v>
      </c>
    </row>
    <row r="340" spans="6:18" x14ac:dyDescent="0.35">
      <c r="F340" s="60">
        <v>221</v>
      </c>
      <c r="G340" s="59"/>
      <c r="H340" s="685"/>
      <c r="I340" s="686"/>
      <c r="J340" s="59"/>
      <c r="K340" s="59"/>
      <c r="M340" s="59"/>
      <c r="N340" s="685"/>
      <c r="O340" s="686"/>
      <c r="P340" s="59"/>
      <c r="Q340" s="59"/>
      <c r="R340" s="60">
        <v>221</v>
      </c>
    </row>
    <row r="341" spans="6:18" x14ac:dyDescent="0.35">
      <c r="F341" s="60">
        <v>220</v>
      </c>
      <c r="G341" s="59"/>
      <c r="H341" s="685"/>
      <c r="I341" s="686"/>
      <c r="J341" s="59"/>
      <c r="K341" s="59"/>
      <c r="M341" s="59"/>
      <c r="N341" s="685"/>
      <c r="O341" s="686"/>
      <c r="P341" s="59"/>
      <c r="Q341" s="59"/>
      <c r="R341" s="60">
        <v>220</v>
      </c>
    </row>
    <row r="342" spans="6:18" x14ac:dyDescent="0.35">
      <c r="F342" s="60">
        <v>219</v>
      </c>
      <c r="G342" s="59"/>
      <c r="H342" s="685"/>
      <c r="I342" s="686"/>
      <c r="J342" s="59"/>
      <c r="K342" s="59"/>
      <c r="M342" s="59"/>
      <c r="N342" s="685"/>
      <c r="O342" s="686"/>
      <c r="P342" s="59"/>
      <c r="Q342" s="59"/>
      <c r="R342" s="60">
        <v>219</v>
      </c>
    </row>
    <row r="343" spans="6:18" x14ac:dyDescent="0.35">
      <c r="F343" s="60">
        <v>218</v>
      </c>
      <c r="G343" s="59"/>
      <c r="H343" s="685"/>
      <c r="I343" s="686"/>
      <c r="J343" s="59"/>
      <c r="K343" s="59"/>
      <c r="M343" s="59"/>
      <c r="N343" s="685"/>
      <c r="O343" s="686"/>
      <c r="P343" s="59"/>
      <c r="Q343" s="59"/>
      <c r="R343" s="60">
        <v>218</v>
      </c>
    </row>
    <row r="344" spans="6:18" x14ac:dyDescent="0.35">
      <c r="F344" s="60">
        <v>217</v>
      </c>
      <c r="G344" s="59"/>
      <c r="H344" s="685"/>
      <c r="I344" s="686"/>
      <c r="J344" s="59"/>
      <c r="K344" s="59"/>
      <c r="M344" s="59"/>
      <c r="N344" s="685"/>
      <c r="O344" s="686"/>
      <c r="P344" s="59"/>
      <c r="Q344" s="59"/>
      <c r="R344" s="60">
        <v>217</v>
      </c>
    </row>
    <row r="345" spans="6:18" x14ac:dyDescent="0.35">
      <c r="F345" s="60">
        <v>216</v>
      </c>
      <c r="G345" s="59"/>
      <c r="H345" s="685"/>
      <c r="I345" s="686"/>
      <c r="J345" s="59"/>
      <c r="K345" s="59"/>
      <c r="M345" s="59"/>
      <c r="N345" s="685"/>
      <c r="O345" s="686"/>
      <c r="P345" s="59"/>
      <c r="Q345" s="59"/>
      <c r="R345" s="60">
        <v>216</v>
      </c>
    </row>
    <row r="346" spans="6:18" x14ac:dyDescent="0.35">
      <c r="F346" s="60">
        <v>215</v>
      </c>
      <c r="G346" s="59"/>
      <c r="H346" s="685"/>
      <c r="I346" s="686"/>
      <c r="J346" s="59"/>
      <c r="K346" s="59"/>
      <c r="M346" s="59"/>
      <c r="N346" s="685"/>
      <c r="O346" s="686"/>
      <c r="P346" s="59"/>
      <c r="Q346" s="59"/>
      <c r="R346" s="60">
        <v>215</v>
      </c>
    </row>
    <row r="347" spans="6:18" x14ac:dyDescent="0.35">
      <c r="F347" s="60">
        <v>214</v>
      </c>
      <c r="G347" s="59"/>
      <c r="H347" s="685"/>
      <c r="I347" s="686"/>
      <c r="J347" s="59"/>
      <c r="K347" s="59"/>
      <c r="M347" s="59"/>
      <c r="N347" s="685"/>
      <c r="O347" s="686"/>
      <c r="P347" s="59"/>
      <c r="Q347" s="59"/>
      <c r="R347" s="60">
        <v>214</v>
      </c>
    </row>
    <row r="348" spans="6:18" x14ac:dyDescent="0.35">
      <c r="F348" s="60">
        <v>213</v>
      </c>
      <c r="G348" s="59"/>
      <c r="H348" s="685"/>
      <c r="I348" s="686"/>
      <c r="J348" s="59"/>
      <c r="K348" s="59"/>
      <c r="M348" s="59"/>
      <c r="N348" s="685"/>
      <c r="O348" s="686"/>
      <c r="P348" s="59"/>
      <c r="Q348" s="59"/>
      <c r="R348" s="60">
        <v>213</v>
      </c>
    </row>
    <row r="349" spans="6:18" x14ac:dyDescent="0.35">
      <c r="F349" s="60">
        <v>212</v>
      </c>
      <c r="G349" s="59"/>
      <c r="H349" s="685"/>
      <c r="I349" s="686"/>
      <c r="J349" s="59"/>
      <c r="K349" s="59"/>
      <c r="M349" s="59"/>
      <c r="N349" s="685"/>
      <c r="O349" s="686"/>
      <c r="P349" s="59"/>
      <c r="Q349" s="59"/>
      <c r="R349" s="60">
        <v>212</v>
      </c>
    </row>
    <row r="350" spans="6:18" x14ac:dyDescent="0.35">
      <c r="F350" s="60">
        <v>211</v>
      </c>
      <c r="G350" s="59"/>
      <c r="H350" s="685"/>
      <c r="I350" s="686"/>
      <c r="J350" s="59"/>
      <c r="K350" s="59"/>
      <c r="M350" s="59"/>
      <c r="N350" s="685"/>
      <c r="O350" s="686"/>
      <c r="P350" s="59"/>
      <c r="Q350" s="59"/>
      <c r="R350" s="60">
        <v>211</v>
      </c>
    </row>
    <row r="351" spans="6:18" x14ac:dyDescent="0.35">
      <c r="F351" s="60">
        <v>210</v>
      </c>
      <c r="G351" s="59"/>
      <c r="H351" s="685"/>
      <c r="I351" s="686"/>
      <c r="J351" s="59"/>
      <c r="K351" s="59"/>
      <c r="M351" s="59"/>
      <c r="N351" s="685"/>
      <c r="O351" s="686"/>
      <c r="P351" s="59"/>
      <c r="Q351" s="59"/>
      <c r="R351" s="60">
        <v>210</v>
      </c>
    </row>
    <row r="352" spans="6:18" x14ac:dyDescent="0.35">
      <c r="F352" s="60">
        <v>209</v>
      </c>
      <c r="G352" s="59"/>
      <c r="H352" s="685"/>
      <c r="I352" s="686"/>
      <c r="J352" s="59"/>
      <c r="K352" s="59"/>
      <c r="M352" s="59"/>
      <c r="N352" s="685"/>
      <c r="O352" s="686"/>
      <c r="P352" s="59"/>
      <c r="Q352" s="59"/>
      <c r="R352" s="60">
        <v>209</v>
      </c>
    </row>
    <row r="353" spans="4:22" x14ac:dyDescent="0.35">
      <c r="F353" s="60">
        <v>208</v>
      </c>
      <c r="G353" s="59"/>
      <c r="H353" s="685"/>
      <c r="I353" s="686"/>
      <c r="J353" s="59"/>
      <c r="K353" s="59"/>
      <c r="M353" s="59"/>
      <c r="N353" s="685"/>
      <c r="O353" s="686"/>
      <c r="P353" s="59"/>
      <c r="Q353" s="59"/>
      <c r="R353" s="60">
        <v>208</v>
      </c>
    </row>
    <row r="354" spans="4:22" x14ac:dyDescent="0.35">
      <c r="F354" s="60">
        <v>207</v>
      </c>
      <c r="G354" s="59"/>
      <c r="H354" s="685"/>
      <c r="I354" s="686"/>
      <c r="J354" s="59"/>
      <c r="K354" s="59"/>
      <c r="M354" s="59"/>
      <c r="N354" s="685"/>
      <c r="O354" s="686"/>
      <c r="P354" s="59"/>
      <c r="Q354" s="59"/>
      <c r="R354" s="60">
        <v>207</v>
      </c>
    </row>
    <row r="355" spans="4:22" x14ac:dyDescent="0.35">
      <c r="F355" s="60">
        <v>206</v>
      </c>
      <c r="G355" s="59"/>
      <c r="H355" s="685"/>
      <c r="I355" s="686"/>
      <c r="J355" s="59"/>
      <c r="K355" s="59"/>
      <c r="M355" s="59"/>
      <c r="N355" s="685"/>
      <c r="O355" s="686"/>
      <c r="P355" s="59"/>
      <c r="Q355" s="59"/>
      <c r="R355" s="60">
        <v>206</v>
      </c>
    </row>
    <row r="356" spans="4:22" x14ac:dyDescent="0.35">
      <c r="F356" s="60">
        <v>205</v>
      </c>
      <c r="G356" s="59"/>
      <c r="H356" s="685"/>
      <c r="I356" s="686"/>
      <c r="J356" s="59"/>
      <c r="K356" s="59"/>
      <c r="M356" s="59"/>
      <c r="N356" s="685"/>
      <c r="O356" s="686"/>
      <c r="P356" s="59"/>
      <c r="Q356" s="59"/>
      <c r="R356" s="60">
        <v>205</v>
      </c>
    </row>
    <row r="357" spans="4:22" x14ac:dyDescent="0.35">
      <c r="F357" s="60">
        <v>204</v>
      </c>
      <c r="G357" s="59"/>
      <c r="H357" s="685"/>
      <c r="I357" s="686"/>
      <c r="J357" s="59"/>
      <c r="K357" s="59"/>
      <c r="M357" s="59"/>
      <c r="N357" s="685"/>
      <c r="O357" s="686"/>
      <c r="P357" s="59"/>
      <c r="Q357" s="59"/>
      <c r="R357" s="60">
        <v>204</v>
      </c>
    </row>
    <row r="358" spans="4:22" x14ac:dyDescent="0.35">
      <c r="F358" s="60">
        <v>203</v>
      </c>
      <c r="G358" s="59"/>
      <c r="H358" s="685"/>
      <c r="I358" s="686"/>
      <c r="J358" s="59"/>
      <c r="K358" s="59"/>
      <c r="M358" s="59"/>
      <c r="N358" s="685"/>
      <c r="O358" s="686"/>
      <c r="P358" s="59"/>
      <c r="Q358" s="59"/>
      <c r="R358" s="60">
        <v>203</v>
      </c>
    </row>
    <row r="359" spans="4:22" x14ac:dyDescent="0.35">
      <c r="F359" s="60">
        <v>202</v>
      </c>
      <c r="G359" s="59"/>
      <c r="H359" s="685"/>
      <c r="I359" s="686"/>
      <c r="J359" s="59"/>
      <c r="K359" s="59"/>
      <c r="M359" s="59"/>
      <c r="N359" s="685"/>
      <c r="O359" s="686"/>
      <c r="P359" s="59"/>
      <c r="Q359" s="59"/>
      <c r="R359" s="60">
        <v>202</v>
      </c>
    </row>
    <row r="360" spans="4:22" x14ac:dyDescent="0.35">
      <c r="F360" s="60">
        <v>201</v>
      </c>
      <c r="G360" s="59"/>
      <c r="H360" s="685"/>
      <c r="I360" s="686"/>
      <c r="J360" s="59"/>
      <c r="K360" s="59"/>
      <c r="M360" s="59"/>
      <c r="N360" s="685"/>
      <c r="O360" s="686"/>
      <c r="P360" s="59"/>
      <c r="Q360" s="59"/>
      <c r="R360" s="60">
        <v>201</v>
      </c>
    </row>
    <row r="361" spans="4:22" x14ac:dyDescent="0.35">
      <c r="D361" s="470"/>
      <c r="E361" s="470"/>
      <c r="F361" s="60">
        <v>200</v>
      </c>
      <c r="G361" s="59"/>
      <c r="H361" s="685"/>
      <c r="I361" s="686"/>
      <c r="J361" s="59"/>
      <c r="K361" s="59"/>
      <c r="M361" s="59"/>
      <c r="N361" s="685"/>
      <c r="O361" s="686"/>
      <c r="P361" s="59"/>
      <c r="Q361" s="59"/>
      <c r="R361" s="60">
        <v>200</v>
      </c>
      <c r="S361" s="485"/>
      <c r="T361" s="485"/>
      <c r="U361" s="485"/>
      <c r="V361" s="485"/>
    </row>
    <row r="362" spans="4:22" x14ac:dyDescent="0.35">
      <c r="F362" s="60">
        <v>199</v>
      </c>
      <c r="G362" s="59"/>
      <c r="H362" s="685"/>
      <c r="I362" s="686"/>
      <c r="J362" s="59"/>
      <c r="K362" s="59"/>
      <c r="M362" s="59"/>
      <c r="N362" s="685"/>
      <c r="O362" s="686"/>
      <c r="P362" s="59"/>
      <c r="Q362" s="59"/>
      <c r="R362" s="60">
        <v>199</v>
      </c>
    </row>
    <row r="363" spans="4:22" x14ac:dyDescent="0.35">
      <c r="F363" s="60">
        <v>198</v>
      </c>
      <c r="G363" s="59"/>
      <c r="H363" s="685"/>
      <c r="I363" s="686"/>
      <c r="J363" s="59"/>
      <c r="K363" s="59"/>
      <c r="M363" s="59"/>
      <c r="N363" s="685"/>
      <c r="O363" s="686"/>
      <c r="P363" s="59"/>
      <c r="Q363" s="59"/>
      <c r="R363" s="60">
        <v>198</v>
      </c>
    </row>
    <row r="364" spans="4:22" x14ac:dyDescent="0.35">
      <c r="F364" s="60">
        <v>197</v>
      </c>
      <c r="G364" s="59"/>
      <c r="H364" s="685"/>
      <c r="I364" s="686"/>
      <c r="J364" s="59"/>
      <c r="K364" s="59"/>
      <c r="M364" s="59"/>
      <c r="N364" s="685"/>
      <c r="O364" s="686"/>
      <c r="P364" s="59"/>
      <c r="Q364" s="59"/>
      <c r="R364" s="60">
        <v>197</v>
      </c>
    </row>
    <row r="365" spans="4:22" x14ac:dyDescent="0.35">
      <c r="F365" s="60">
        <v>196</v>
      </c>
      <c r="G365" s="59"/>
      <c r="H365" s="685"/>
      <c r="I365" s="686"/>
      <c r="J365" s="59"/>
      <c r="K365" s="59"/>
      <c r="M365" s="59"/>
      <c r="N365" s="685"/>
      <c r="O365" s="686"/>
      <c r="P365" s="59"/>
      <c r="Q365" s="59"/>
      <c r="R365" s="60">
        <v>196</v>
      </c>
    </row>
    <row r="366" spans="4:22" x14ac:dyDescent="0.35">
      <c r="F366" s="60">
        <v>195</v>
      </c>
      <c r="G366" s="59"/>
      <c r="H366" s="685"/>
      <c r="I366" s="686"/>
      <c r="J366" s="59"/>
      <c r="K366" s="59"/>
      <c r="M366" s="59"/>
      <c r="N366" s="685"/>
      <c r="O366" s="686"/>
      <c r="P366" s="59"/>
      <c r="Q366" s="59"/>
      <c r="R366" s="60">
        <v>195</v>
      </c>
    </row>
    <row r="367" spans="4:22" x14ac:dyDescent="0.35">
      <c r="F367" s="60">
        <v>194</v>
      </c>
      <c r="G367" s="59"/>
      <c r="H367" s="685"/>
      <c r="I367" s="686"/>
      <c r="J367" s="59"/>
      <c r="K367" s="59"/>
      <c r="M367" s="59"/>
      <c r="N367" s="685"/>
      <c r="O367" s="686"/>
      <c r="P367" s="59"/>
      <c r="Q367" s="59"/>
      <c r="R367" s="60">
        <v>194</v>
      </c>
    </row>
    <row r="368" spans="4:22" x14ac:dyDescent="0.35">
      <c r="F368" s="60">
        <v>193</v>
      </c>
      <c r="G368" s="59"/>
      <c r="H368" s="685"/>
      <c r="I368" s="686"/>
      <c r="J368" s="59"/>
      <c r="K368" s="59"/>
      <c r="M368" s="59"/>
      <c r="N368" s="685"/>
      <c r="O368" s="686"/>
      <c r="P368" s="59"/>
      <c r="Q368" s="59"/>
      <c r="R368" s="60">
        <v>193</v>
      </c>
    </row>
    <row r="369" spans="6:18" x14ac:dyDescent="0.35">
      <c r="F369" s="60">
        <v>192</v>
      </c>
      <c r="G369" s="59"/>
      <c r="H369" s="685"/>
      <c r="I369" s="686"/>
      <c r="J369" s="59"/>
      <c r="K369" s="59"/>
      <c r="M369" s="59"/>
      <c r="N369" s="685"/>
      <c r="O369" s="686"/>
      <c r="P369" s="59"/>
      <c r="Q369" s="59"/>
      <c r="R369" s="60">
        <v>192</v>
      </c>
    </row>
    <row r="370" spans="6:18" x14ac:dyDescent="0.35">
      <c r="F370" s="60">
        <v>191</v>
      </c>
      <c r="G370" s="59"/>
      <c r="H370" s="685"/>
      <c r="I370" s="686"/>
      <c r="J370" s="59"/>
      <c r="K370" s="59"/>
      <c r="M370" s="59"/>
      <c r="N370" s="685"/>
      <c r="O370" s="686"/>
      <c r="P370" s="59"/>
      <c r="Q370" s="59"/>
      <c r="R370" s="60">
        <v>191</v>
      </c>
    </row>
    <row r="371" spans="6:18" x14ac:dyDescent="0.35">
      <c r="F371" s="60">
        <v>190</v>
      </c>
      <c r="G371" s="59"/>
      <c r="H371" s="685"/>
      <c r="I371" s="686"/>
      <c r="J371" s="59"/>
      <c r="K371" s="59"/>
      <c r="M371" s="59"/>
      <c r="N371" s="685"/>
      <c r="O371" s="686"/>
      <c r="P371" s="59"/>
      <c r="Q371" s="59"/>
      <c r="R371" s="60">
        <v>190</v>
      </c>
    </row>
    <row r="372" spans="6:18" x14ac:dyDescent="0.35">
      <c r="F372" s="60">
        <v>189</v>
      </c>
      <c r="G372" s="59"/>
      <c r="H372" s="685"/>
      <c r="I372" s="686"/>
      <c r="J372" s="59"/>
      <c r="K372" s="59"/>
      <c r="M372" s="59"/>
      <c r="N372" s="685"/>
      <c r="O372" s="686"/>
      <c r="P372" s="59"/>
      <c r="Q372" s="59"/>
      <c r="R372" s="60">
        <v>189</v>
      </c>
    </row>
    <row r="373" spans="6:18" x14ac:dyDescent="0.35">
      <c r="F373" s="60">
        <v>188</v>
      </c>
      <c r="G373" s="59"/>
      <c r="H373" s="685"/>
      <c r="I373" s="686"/>
      <c r="J373" s="59"/>
      <c r="K373" s="59"/>
      <c r="M373" s="59"/>
      <c r="N373" s="685"/>
      <c r="O373" s="686"/>
      <c r="P373" s="59"/>
      <c r="Q373" s="59"/>
      <c r="R373" s="60">
        <v>188</v>
      </c>
    </row>
    <row r="374" spans="6:18" x14ac:dyDescent="0.35">
      <c r="F374" s="60">
        <v>187</v>
      </c>
      <c r="G374" s="59"/>
      <c r="H374" s="685"/>
      <c r="I374" s="686"/>
      <c r="J374" s="59"/>
      <c r="K374" s="59"/>
      <c r="M374" s="59"/>
      <c r="N374" s="685"/>
      <c r="O374" s="686"/>
      <c r="P374" s="59"/>
      <c r="Q374" s="59"/>
      <c r="R374" s="60">
        <v>187</v>
      </c>
    </row>
    <row r="375" spans="6:18" x14ac:dyDescent="0.35">
      <c r="F375" s="60">
        <v>186</v>
      </c>
      <c r="G375" s="59"/>
      <c r="H375" s="685"/>
      <c r="I375" s="686"/>
      <c r="J375" s="59"/>
      <c r="K375" s="59"/>
      <c r="M375" s="59"/>
      <c r="N375" s="685"/>
      <c r="O375" s="686"/>
      <c r="P375" s="59"/>
      <c r="Q375" s="59"/>
      <c r="R375" s="60">
        <v>186</v>
      </c>
    </row>
    <row r="376" spans="6:18" x14ac:dyDescent="0.35">
      <c r="F376" s="60">
        <v>185</v>
      </c>
      <c r="G376" s="59"/>
      <c r="H376" s="685"/>
      <c r="I376" s="686"/>
      <c r="J376" s="59"/>
      <c r="K376" s="59"/>
      <c r="M376" s="59"/>
      <c r="N376" s="685"/>
      <c r="O376" s="686"/>
      <c r="P376" s="59"/>
      <c r="Q376" s="59"/>
      <c r="R376" s="60">
        <v>185</v>
      </c>
    </row>
    <row r="377" spans="6:18" x14ac:dyDescent="0.35">
      <c r="F377" s="60">
        <v>184</v>
      </c>
      <c r="G377" s="59"/>
      <c r="H377" s="685"/>
      <c r="I377" s="686"/>
      <c r="J377" s="59"/>
      <c r="K377" s="59"/>
      <c r="M377" s="59"/>
      <c r="N377" s="685"/>
      <c r="O377" s="686"/>
      <c r="P377" s="59"/>
      <c r="Q377" s="59"/>
      <c r="R377" s="60">
        <v>184</v>
      </c>
    </row>
    <row r="378" spans="6:18" x14ac:dyDescent="0.35">
      <c r="F378" s="60">
        <v>183</v>
      </c>
      <c r="G378" s="59"/>
      <c r="H378" s="685"/>
      <c r="I378" s="686"/>
      <c r="J378" s="59"/>
      <c r="K378" s="59"/>
      <c r="M378" s="59"/>
      <c r="N378" s="685"/>
      <c r="O378" s="686"/>
      <c r="P378" s="59"/>
      <c r="Q378" s="59"/>
      <c r="R378" s="60">
        <v>183</v>
      </c>
    </row>
    <row r="379" spans="6:18" x14ac:dyDescent="0.35">
      <c r="F379" s="60">
        <v>182</v>
      </c>
      <c r="G379" s="59"/>
      <c r="H379" s="685"/>
      <c r="I379" s="686"/>
      <c r="J379" s="59"/>
      <c r="K379" s="59"/>
      <c r="M379" s="59"/>
      <c r="N379" s="685"/>
      <c r="O379" s="686"/>
      <c r="P379" s="59"/>
      <c r="Q379" s="59"/>
      <c r="R379" s="60">
        <v>182</v>
      </c>
    </row>
    <row r="380" spans="6:18" x14ac:dyDescent="0.35">
      <c r="F380" s="60">
        <v>181</v>
      </c>
      <c r="G380" s="59"/>
      <c r="H380" s="685"/>
      <c r="I380" s="686"/>
      <c r="J380" s="59"/>
      <c r="K380" s="59"/>
      <c r="M380" s="59"/>
      <c r="N380" s="685"/>
      <c r="O380" s="686"/>
      <c r="P380" s="59"/>
      <c r="Q380" s="59"/>
      <c r="R380" s="60">
        <v>181</v>
      </c>
    </row>
    <row r="381" spans="6:18" x14ac:dyDescent="0.35">
      <c r="F381" s="60">
        <v>180</v>
      </c>
      <c r="G381" s="59"/>
      <c r="H381" s="685"/>
      <c r="I381" s="686"/>
      <c r="J381" s="59"/>
      <c r="K381" s="59"/>
      <c r="M381" s="59"/>
      <c r="N381" s="685"/>
      <c r="O381" s="686"/>
      <c r="P381" s="59"/>
      <c r="Q381" s="59"/>
      <c r="R381" s="60">
        <v>180</v>
      </c>
    </row>
    <row r="382" spans="6:18" x14ac:dyDescent="0.35">
      <c r="F382" s="60">
        <v>179</v>
      </c>
      <c r="G382" s="59"/>
      <c r="H382" s="685"/>
      <c r="I382" s="686"/>
      <c r="J382" s="59"/>
      <c r="K382" s="59"/>
      <c r="M382" s="59"/>
      <c r="N382" s="685"/>
      <c r="O382" s="686"/>
      <c r="P382" s="59"/>
      <c r="Q382" s="59"/>
      <c r="R382" s="60">
        <v>179</v>
      </c>
    </row>
    <row r="383" spans="6:18" x14ac:dyDescent="0.35">
      <c r="F383" s="60">
        <v>178</v>
      </c>
      <c r="G383" s="59"/>
      <c r="H383" s="685"/>
      <c r="I383" s="686"/>
      <c r="J383" s="59"/>
      <c r="K383" s="59"/>
      <c r="M383" s="59"/>
      <c r="N383" s="685"/>
      <c r="O383" s="686"/>
      <c r="P383" s="59"/>
      <c r="Q383" s="59"/>
      <c r="R383" s="60">
        <v>178</v>
      </c>
    </row>
    <row r="384" spans="6:18" x14ac:dyDescent="0.35">
      <c r="F384" s="60">
        <v>177</v>
      </c>
      <c r="G384" s="59"/>
      <c r="H384" s="685"/>
      <c r="I384" s="686"/>
      <c r="J384" s="59"/>
      <c r="K384" s="59"/>
      <c r="M384" s="59"/>
      <c r="N384" s="685"/>
      <c r="O384" s="686"/>
      <c r="P384" s="59"/>
      <c r="Q384" s="59"/>
      <c r="R384" s="60">
        <v>177</v>
      </c>
    </row>
    <row r="385" spans="6:18" x14ac:dyDescent="0.35">
      <c r="F385" s="60">
        <v>176</v>
      </c>
      <c r="G385" s="59"/>
      <c r="H385" s="685"/>
      <c r="I385" s="686"/>
      <c r="J385" s="59"/>
      <c r="K385" s="59"/>
      <c r="M385" s="59"/>
      <c r="N385" s="685"/>
      <c r="O385" s="686"/>
      <c r="P385" s="59"/>
      <c r="Q385" s="59"/>
      <c r="R385" s="60">
        <v>176</v>
      </c>
    </row>
    <row r="386" spans="6:18" x14ac:dyDescent="0.35">
      <c r="F386" s="60">
        <v>175</v>
      </c>
      <c r="G386" s="59"/>
      <c r="H386" s="685"/>
      <c r="I386" s="686"/>
      <c r="J386" s="59"/>
      <c r="K386" s="59"/>
      <c r="M386" s="59"/>
      <c r="N386" s="685"/>
      <c r="O386" s="686"/>
      <c r="P386" s="59"/>
      <c r="Q386" s="59"/>
      <c r="R386" s="60">
        <v>175</v>
      </c>
    </row>
    <row r="387" spans="6:18" x14ac:dyDescent="0.35">
      <c r="F387" s="60">
        <v>174</v>
      </c>
      <c r="G387" s="59"/>
      <c r="H387" s="685"/>
      <c r="I387" s="686"/>
      <c r="J387" s="59"/>
      <c r="K387" s="59"/>
      <c r="M387" s="59"/>
      <c r="N387" s="685"/>
      <c r="O387" s="686"/>
      <c r="P387" s="59"/>
      <c r="Q387" s="59"/>
      <c r="R387" s="60">
        <v>174</v>
      </c>
    </row>
    <row r="388" spans="6:18" x14ac:dyDescent="0.35">
      <c r="F388" s="60">
        <v>173</v>
      </c>
      <c r="G388" s="59"/>
      <c r="H388" s="685"/>
      <c r="I388" s="686"/>
      <c r="J388" s="59"/>
      <c r="K388" s="59"/>
      <c r="M388" s="59"/>
      <c r="N388" s="685"/>
      <c r="O388" s="686"/>
      <c r="P388" s="59"/>
      <c r="Q388" s="59"/>
      <c r="R388" s="60">
        <v>173</v>
      </c>
    </row>
    <row r="389" spans="6:18" x14ac:dyDescent="0.35">
      <c r="F389" s="60">
        <v>172</v>
      </c>
      <c r="G389" s="59"/>
      <c r="H389" s="685"/>
      <c r="I389" s="686"/>
      <c r="J389" s="59"/>
      <c r="K389" s="59"/>
      <c r="M389" s="59"/>
      <c r="N389" s="685"/>
      <c r="O389" s="686"/>
      <c r="P389" s="59"/>
      <c r="Q389" s="59"/>
      <c r="R389" s="60">
        <v>172</v>
      </c>
    </row>
    <row r="390" spans="6:18" x14ac:dyDescent="0.35">
      <c r="F390" s="60">
        <v>171</v>
      </c>
      <c r="G390" s="59"/>
      <c r="H390" s="685"/>
      <c r="I390" s="686"/>
      <c r="J390" s="59"/>
      <c r="K390" s="59"/>
      <c r="M390" s="59"/>
      <c r="N390" s="685"/>
      <c r="O390" s="686"/>
      <c r="P390" s="59"/>
      <c r="Q390" s="59"/>
      <c r="R390" s="60">
        <v>171</v>
      </c>
    </row>
    <row r="391" spans="6:18" x14ac:dyDescent="0.35">
      <c r="F391" s="60">
        <v>170</v>
      </c>
      <c r="G391" s="59"/>
      <c r="H391" s="685"/>
      <c r="I391" s="686"/>
      <c r="J391" s="59"/>
      <c r="K391" s="59"/>
      <c r="M391" s="59"/>
      <c r="N391" s="685"/>
      <c r="O391" s="686"/>
      <c r="P391" s="59"/>
      <c r="Q391" s="59"/>
      <c r="R391" s="60">
        <v>170</v>
      </c>
    </row>
    <row r="392" spans="6:18" x14ac:dyDescent="0.35">
      <c r="F392" s="60">
        <v>169</v>
      </c>
      <c r="G392" s="59"/>
      <c r="H392" s="685"/>
      <c r="I392" s="686"/>
      <c r="J392" s="59"/>
      <c r="K392" s="59"/>
      <c r="M392" s="59"/>
      <c r="N392" s="685"/>
      <c r="O392" s="686"/>
      <c r="P392" s="59"/>
      <c r="Q392" s="59"/>
      <c r="R392" s="60">
        <v>169</v>
      </c>
    </row>
    <row r="393" spans="6:18" x14ac:dyDescent="0.35">
      <c r="F393" s="60">
        <v>168</v>
      </c>
      <c r="G393" s="59"/>
      <c r="H393" s="685"/>
      <c r="I393" s="686"/>
      <c r="J393" s="59"/>
      <c r="K393" s="59"/>
      <c r="M393" s="59"/>
      <c r="N393" s="685"/>
      <c r="O393" s="686"/>
      <c r="P393" s="59"/>
      <c r="Q393" s="59"/>
      <c r="R393" s="60">
        <v>168</v>
      </c>
    </row>
    <row r="394" spans="6:18" x14ac:dyDescent="0.35">
      <c r="F394" s="60">
        <v>167</v>
      </c>
      <c r="G394" s="59"/>
      <c r="H394" s="685"/>
      <c r="I394" s="686"/>
      <c r="J394" s="59"/>
      <c r="K394" s="59"/>
      <c r="M394" s="59"/>
      <c r="N394" s="685"/>
      <c r="O394" s="686"/>
      <c r="P394" s="59"/>
      <c r="Q394" s="59"/>
      <c r="R394" s="60">
        <v>167</v>
      </c>
    </row>
    <row r="395" spans="6:18" x14ac:dyDescent="0.35">
      <c r="F395" s="60">
        <v>166</v>
      </c>
      <c r="G395" s="59"/>
      <c r="H395" s="685"/>
      <c r="I395" s="686"/>
      <c r="J395" s="59"/>
      <c r="K395" s="59"/>
      <c r="M395" s="59"/>
      <c r="N395" s="685"/>
      <c r="O395" s="686"/>
      <c r="P395" s="59"/>
      <c r="Q395" s="59"/>
      <c r="R395" s="60">
        <v>166</v>
      </c>
    </row>
    <row r="396" spans="6:18" x14ac:dyDescent="0.35">
      <c r="F396" s="60">
        <v>165</v>
      </c>
      <c r="G396" s="59"/>
      <c r="H396" s="685"/>
      <c r="I396" s="686"/>
      <c r="J396" s="59"/>
      <c r="K396" s="59"/>
      <c r="M396" s="59"/>
      <c r="N396" s="685"/>
      <c r="O396" s="686"/>
      <c r="P396" s="59"/>
      <c r="Q396" s="59"/>
      <c r="R396" s="60">
        <v>165</v>
      </c>
    </row>
    <row r="397" spans="6:18" x14ac:dyDescent="0.35">
      <c r="F397" s="60">
        <v>164</v>
      </c>
      <c r="G397" s="59"/>
      <c r="H397" s="685"/>
      <c r="I397" s="686"/>
      <c r="J397" s="59"/>
      <c r="K397" s="59"/>
      <c r="M397" s="59"/>
      <c r="N397" s="685"/>
      <c r="O397" s="686"/>
      <c r="P397" s="59"/>
      <c r="Q397" s="59"/>
      <c r="R397" s="60">
        <v>164</v>
      </c>
    </row>
    <row r="398" spans="6:18" x14ac:dyDescent="0.35">
      <c r="F398" s="60">
        <v>163</v>
      </c>
      <c r="G398" s="59"/>
      <c r="H398" s="685"/>
      <c r="I398" s="686"/>
      <c r="J398" s="59"/>
      <c r="K398" s="59"/>
      <c r="M398" s="59"/>
      <c r="N398" s="685"/>
      <c r="O398" s="686"/>
      <c r="P398" s="59"/>
      <c r="Q398" s="59"/>
      <c r="R398" s="60">
        <v>163</v>
      </c>
    </row>
    <row r="399" spans="6:18" x14ac:dyDescent="0.35">
      <c r="F399" s="60">
        <v>162</v>
      </c>
      <c r="G399" s="59"/>
      <c r="H399" s="685"/>
      <c r="I399" s="686"/>
      <c r="J399" s="59"/>
      <c r="K399" s="59"/>
      <c r="M399" s="59"/>
      <c r="N399" s="685"/>
      <c r="O399" s="686"/>
      <c r="P399" s="59"/>
      <c r="Q399" s="59"/>
      <c r="R399" s="60">
        <v>162</v>
      </c>
    </row>
    <row r="400" spans="6:18" x14ac:dyDescent="0.35">
      <c r="F400" s="60">
        <v>161</v>
      </c>
      <c r="G400" s="59"/>
      <c r="H400" s="685"/>
      <c r="I400" s="686"/>
      <c r="J400" s="59"/>
      <c r="K400" s="59"/>
      <c r="M400" s="59"/>
      <c r="N400" s="685"/>
      <c r="O400" s="686"/>
      <c r="P400" s="59"/>
      <c r="Q400" s="59"/>
      <c r="R400" s="60">
        <v>161</v>
      </c>
    </row>
    <row r="401" spans="4:22" x14ac:dyDescent="0.35">
      <c r="F401" s="60">
        <v>160</v>
      </c>
      <c r="G401" s="59"/>
      <c r="H401" s="685"/>
      <c r="I401" s="686"/>
      <c r="J401" s="59"/>
      <c r="K401" s="59"/>
      <c r="M401" s="59"/>
      <c r="N401" s="685"/>
      <c r="O401" s="686"/>
      <c r="P401" s="59"/>
      <c r="Q401" s="59"/>
      <c r="R401" s="60">
        <v>160</v>
      </c>
    </row>
    <row r="402" spans="4:22" x14ac:dyDescent="0.35">
      <c r="F402" s="60">
        <v>159</v>
      </c>
      <c r="G402" s="59"/>
      <c r="H402" s="685"/>
      <c r="I402" s="686"/>
      <c r="J402" s="59"/>
      <c r="K402" s="59"/>
      <c r="M402" s="59"/>
      <c r="N402" s="685"/>
      <c r="O402" s="686"/>
      <c r="P402" s="59"/>
      <c r="Q402" s="59"/>
      <c r="R402" s="60">
        <v>159</v>
      </c>
    </row>
    <row r="403" spans="4:22" x14ac:dyDescent="0.35">
      <c r="F403" s="60">
        <v>158</v>
      </c>
      <c r="G403" s="59"/>
      <c r="H403" s="685"/>
      <c r="I403" s="686"/>
      <c r="J403" s="59"/>
      <c r="K403" s="59"/>
      <c r="M403" s="59"/>
      <c r="N403" s="685"/>
      <c r="O403" s="686"/>
      <c r="P403" s="59"/>
      <c r="Q403" s="59"/>
      <c r="R403" s="60">
        <v>158</v>
      </c>
    </row>
    <row r="404" spans="4:22" x14ac:dyDescent="0.35">
      <c r="F404" s="60">
        <v>157</v>
      </c>
      <c r="G404" s="59"/>
      <c r="H404" s="685"/>
      <c r="I404" s="686"/>
      <c r="J404" s="59"/>
      <c r="K404" s="59"/>
      <c r="M404" s="59"/>
      <c r="N404" s="685"/>
      <c r="O404" s="686"/>
      <c r="P404" s="59"/>
      <c r="Q404" s="59"/>
      <c r="R404" s="60">
        <v>157</v>
      </c>
    </row>
    <row r="405" spans="4:22" x14ac:dyDescent="0.35">
      <c r="F405" s="60">
        <v>156</v>
      </c>
      <c r="G405" s="59"/>
      <c r="H405" s="685"/>
      <c r="I405" s="686"/>
      <c r="J405" s="59"/>
      <c r="K405" s="59"/>
      <c r="M405" s="59"/>
      <c r="N405" s="685"/>
      <c r="O405" s="686"/>
      <c r="P405" s="59"/>
      <c r="Q405" s="59"/>
      <c r="R405" s="60">
        <v>156</v>
      </c>
    </row>
    <row r="406" spans="4:22" x14ac:dyDescent="0.35">
      <c r="F406" s="60">
        <v>155</v>
      </c>
      <c r="G406" s="59"/>
      <c r="H406" s="685"/>
      <c r="I406" s="686"/>
      <c r="J406" s="59"/>
      <c r="K406" s="59"/>
      <c r="M406" s="59"/>
      <c r="N406" s="685"/>
      <c r="O406" s="686"/>
      <c r="P406" s="59"/>
      <c r="Q406" s="59"/>
      <c r="R406" s="60">
        <v>155</v>
      </c>
    </row>
    <row r="407" spans="4:22" x14ac:dyDescent="0.35">
      <c r="F407" s="60">
        <v>154</v>
      </c>
      <c r="G407" s="59"/>
      <c r="H407" s="685"/>
      <c r="I407" s="686"/>
      <c r="J407" s="59"/>
      <c r="K407" s="59"/>
      <c r="M407" s="59"/>
      <c r="N407" s="685"/>
      <c r="O407" s="686"/>
      <c r="P407" s="59"/>
      <c r="Q407" s="59"/>
      <c r="R407" s="60">
        <v>154</v>
      </c>
    </row>
    <row r="408" spans="4:22" x14ac:dyDescent="0.35">
      <c r="F408" s="60">
        <v>153</v>
      </c>
      <c r="G408" s="59"/>
      <c r="H408" s="685"/>
      <c r="I408" s="686"/>
      <c r="J408" s="59"/>
      <c r="K408" s="59"/>
      <c r="M408" s="59"/>
      <c r="N408" s="685"/>
      <c r="O408" s="686"/>
      <c r="P408" s="59"/>
      <c r="Q408" s="59"/>
      <c r="R408" s="60">
        <v>153</v>
      </c>
    </row>
    <row r="409" spans="4:22" x14ac:dyDescent="0.35">
      <c r="F409" s="60">
        <v>152</v>
      </c>
      <c r="G409" s="59"/>
      <c r="H409" s="685"/>
      <c r="I409" s="686"/>
      <c r="J409" s="59"/>
      <c r="K409" s="59"/>
      <c r="M409" s="59"/>
      <c r="N409" s="685"/>
      <c r="O409" s="686"/>
      <c r="P409" s="59"/>
      <c r="Q409" s="59"/>
      <c r="R409" s="60">
        <v>152</v>
      </c>
    </row>
    <row r="410" spans="4:22" x14ac:dyDescent="0.35">
      <c r="F410" s="60">
        <v>151</v>
      </c>
      <c r="G410" s="59"/>
      <c r="H410" s="685"/>
      <c r="I410" s="686"/>
      <c r="J410" s="59"/>
      <c r="K410" s="59"/>
      <c r="M410" s="59"/>
      <c r="N410" s="685"/>
      <c r="O410" s="686"/>
      <c r="P410" s="59"/>
      <c r="Q410" s="59"/>
      <c r="R410" s="60">
        <v>151</v>
      </c>
    </row>
    <row r="411" spans="4:22" x14ac:dyDescent="0.35">
      <c r="D411" s="486"/>
      <c r="E411" s="486"/>
      <c r="F411" s="60">
        <v>150</v>
      </c>
      <c r="G411" s="59"/>
      <c r="H411" s="685"/>
      <c r="I411" s="686"/>
      <c r="J411" s="59"/>
      <c r="K411" s="59"/>
      <c r="M411" s="59"/>
      <c r="N411" s="685"/>
      <c r="O411" s="686"/>
      <c r="P411" s="59"/>
      <c r="Q411" s="59"/>
      <c r="R411" s="60">
        <v>150</v>
      </c>
      <c r="S411" s="487"/>
      <c r="T411" s="487"/>
      <c r="U411" s="487"/>
      <c r="V411" s="487"/>
    </row>
    <row r="412" spans="4:22" x14ac:dyDescent="0.35">
      <c r="F412" s="60">
        <v>149</v>
      </c>
      <c r="G412" s="59"/>
      <c r="H412" s="685"/>
      <c r="I412" s="686"/>
      <c r="J412" s="59"/>
      <c r="K412" s="59"/>
      <c r="M412" s="59"/>
      <c r="N412" s="685"/>
      <c r="O412" s="686"/>
      <c r="P412" s="59"/>
      <c r="Q412" s="59"/>
      <c r="R412" s="60">
        <v>149</v>
      </c>
    </row>
    <row r="413" spans="4:22" x14ac:dyDescent="0.35">
      <c r="F413" s="60">
        <v>148</v>
      </c>
      <c r="G413" s="59"/>
      <c r="H413" s="685"/>
      <c r="I413" s="686"/>
      <c r="J413" s="59"/>
      <c r="K413" s="59"/>
      <c r="M413" s="59"/>
      <c r="N413" s="685"/>
      <c r="O413" s="686"/>
      <c r="P413" s="59"/>
      <c r="Q413" s="59"/>
      <c r="R413" s="60">
        <v>148</v>
      </c>
    </row>
    <row r="414" spans="4:22" x14ac:dyDescent="0.35">
      <c r="F414" s="60">
        <v>147</v>
      </c>
      <c r="G414" s="59"/>
      <c r="H414" s="685"/>
      <c r="I414" s="686"/>
      <c r="J414" s="59"/>
      <c r="K414" s="59"/>
      <c r="M414" s="59"/>
      <c r="N414" s="685"/>
      <c r="O414" s="686"/>
      <c r="P414" s="59"/>
      <c r="Q414" s="59"/>
      <c r="R414" s="60">
        <v>147</v>
      </c>
    </row>
    <row r="415" spans="4:22" x14ac:dyDescent="0.35">
      <c r="F415" s="60">
        <v>146</v>
      </c>
      <c r="G415" s="59"/>
      <c r="H415" s="685"/>
      <c r="I415" s="686"/>
      <c r="J415" s="59"/>
      <c r="K415" s="59"/>
      <c r="M415" s="59"/>
      <c r="N415" s="685"/>
      <c r="O415" s="686"/>
      <c r="P415" s="59"/>
      <c r="Q415" s="59"/>
      <c r="R415" s="60">
        <v>146</v>
      </c>
    </row>
    <row r="416" spans="4:22" x14ac:dyDescent="0.35">
      <c r="F416" s="60">
        <v>145</v>
      </c>
      <c r="G416" s="59"/>
      <c r="H416" s="685"/>
      <c r="I416" s="686"/>
      <c r="J416" s="59"/>
      <c r="K416" s="59"/>
      <c r="M416" s="59"/>
      <c r="N416" s="685"/>
      <c r="O416" s="686"/>
      <c r="P416" s="59"/>
      <c r="Q416" s="59"/>
      <c r="R416" s="60">
        <v>145</v>
      </c>
    </row>
    <row r="417" spans="6:18" x14ac:dyDescent="0.35">
      <c r="F417" s="60">
        <v>144</v>
      </c>
      <c r="G417" s="59"/>
      <c r="H417" s="685"/>
      <c r="I417" s="686"/>
      <c r="J417" s="59"/>
      <c r="K417" s="59"/>
      <c r="M417" s="59"/>
      <c r="N417" s="685"/>
      <c r="O417" s="686"/>
      <c r="P417" s="59"/>
      <c r="Q417" s="59"/>
      <c r="R417" s="60">
        <v>144</v>
      </c>
    </row>
    <row r="418" spans="6:18" x14ac:dyDescent="0.35">
      <c r="F418" s="60">
        <v>143</v>
      </c>
      <c r="G418" s="59"/>
      <c r="H418" s="685"/>
      <c r="I418" s="686"/>
      <c r="J418" s="59"/>
      <c r="K418" s="59"/>
      <c r="M418" s="59"/>
      <c r="N418" s="685"/>
      <c r="O418" s="686"/>
      <c r="P418" s="59"/>
      <c r="Q418" s="59"/>
      <c r="R418" s="60">
        <v>143</v>
      </c>
    </row>
    <row r="419" spans="6:18" x14ac:dyDescent="0.35">
      <c r="F419" s="60">
        <v>142</v>
      </c>
      <c r="G419" s="59"/>
      <c r="H419" s="685"/>
      <c r="I419" s="686"/>
      <c r="J419" s="59"/>
      <c r="K419" s="59"/>
      <c r="M419" s="59"/>
      <c r="N419" s="685"/>
      <c r="O419" s="686"/>
      <c r="P419" s="59"/>
      <c r="Q419" s="59"/>
      <c r="R419" s="60">
        <v>142</v>
      </c>
    </row>
    <row r="420" spans="6:18" x14ac:dyDescent="0.35">
      <c r="F420" s="60">
        <v>141</v>
      </c>
      <c r="G420" s="59"/>
      <c r="H420" s="685"/>
      <c r="I420" s="686"/>
      <c r="J420" s="59"/>
      <c r="K420" s="59"/>
      <c r="M420" s="59"/>
      <c r="N420" s="685"/>
      <c r="O420" s="686"/>
      <c r="P420" s="59"/>
      <c r="Q420" s="59"/>
      <c r="R420" s="60">
        <v>141</v>
      </c>
    </row>
    <row r="421" spans="6:18" x14ac:dyDescent="0.35">
      <c r="F421" s="60">
        <v>140</v>
      </c>
      <c r="G421" s="59"/>
      <c r="H421" s="685"/>
      <c r="I421" s="686"/>
      <c r="J421" s="59"/>
      <c r="K421" s="59"/>
      <c r="M421" s="59"/>
      <c r="N421" s="685"/>
      <c r="O421" s="686"/>
      <c r="P421" s="59"/>
      <c r="Q421" s="59"/>
      <c r="R421" s="60">
        <v>140</v>
      </c>
    </row>
    <row r="422" spans="6:18" x14ac:dyDescent="0.35">
      <c r="F422" s="60">
        <v>139</v>
      </c>
      <c r="G422" s="59"/>
      <c r="H422" s="685"/>
      <c r="I422" s="686"/>
      <c r="J422" s="59"/>
      <c r="K422" s="59"/>
      <c r="M422" s="59"/>
      <c r="N422" s="685"/>
      <c r="O422" s="686"/>
      <c r="P422" s="59"/>
      <c r="Q422" s="59"/>
      <c r="R422" s="60">
        <v>139</v>
      </c>
    </row>
    <row r="423" spans="6:18" x14ac:dyDescent="0.35">
      <c r="F423" s="60">
        <v>138</v>
      </c>
      <c r="G423" s="59"/>
      <c r="H423" s="685"/>
      <c r="I423" s="686"/>
      <c r="J423" s="59"/>
      <c r="K423" s="59"/>
      <c r="M423" s="59"/>
      <c r="N423" s="685"/>
      <c r="O423" s="686"/>
      <c r="P423" s="59"/>
      <c r="Q423" s="59"/>
      <c r="R423" s="60">
        <v>138</v>
      </c>
    </row>
    <row r="424" spans="6:18" x14ac:dyDescent="0.35">
      <c r="F424" s="60">
        <v>137</v>
      </c>
      <c r="G424" s="59"/>
      <c r="H424" s="685"/>
      <c r="I424" s="686"/>
      <c r="J424" s="59"/>
      <c r="K424" s="59"/>
      <c r="M424" s="59"/>
      <c r="N424" s="685"/>
      <c r="O424" s="686"/>
      <c r="P424" s="59"/>
      <c r="Q424" s="59"/>
      <c r="R424" s="60">
        <v>137</v>
      </c>
    </row>
    <row r="425" spans="6:18" x14ac:dyDescent="0.35">
      <c r="F425" s="60">
        <v>136</v>
      </c>
      <c r="G425" s="59"/>
      <c r="H425" s="685"/>
      <c r="I425" s="686"/>
      <c r="J425" s="59"/>
      <c r="K425" s="59"/>
      <c r="M425" s="59"/>
      <c r="N425" s="685"/>
      <c r="O425" s="686"/>
      <c r="P425" s="59"/>
      <c r="Q425" s="59"/>
      <c r="R425" s="60">
        <v>136</v>
      </c>
    </row>
    <row r="426" spans="6:18" x14ac:dyDescent="0.35">
      <c r="F426" s="60">
        <v>135</v>
      </c>
      <c r="G426" s="59"/>
      <c r="H426" s="685"/>
      <c r="I426" s="686"/>
      <c r="J426" s="59"/>
      <c r="K426" s="59"/>
      <c r="M426" s="59"/>
      <c r="N426" s="685"/>
      <c r="O426" s="686"/>
      <c r="P426" s="59"/>
      <c r="Q426" s="59"/>
      <c r="R426" s="60">
        <v>135</v>
      </c>
    </row>
    <row r="427" spans="6:18" x14ac:dyDescent="0.35">
      <c r="F427" s="60">
        <v>134</v>
      </c>
      <c r="G427" s="59"/>
      <c r="H427" s="685"/>
      <c r="I427" s="686"/>
      <c r="J427" s="59"/>
      <c r="K427" s="59"/>
      <c r="M427" s="59"/>
      <c r="N427" s="685"/>
      <c r="O427" s="686"/>
      <c r="P427" s="59"/>
      <c r="Q427" s="59"/>
      <c r="R427" s="60">
        <v>134</v>
      </c>
    </row>
    <row r="428" spans="6:18" x14ac:dyDescent="0.35">
      <c r="F428" s="60">
        <v>133</v>
      </c>
      <c r="G428" s="59"/>
      <c r="H428" s="685"/>
      <c r="I428" s="686"/>
      <c r="J428" s="59"/>
      <c r="K428" s="59"/>
      <c r="M428" s="59"/>
      <c r="N428" s="685"/>
      <c r="O428" s="686"/>
      <c r="P428" s="59"/>
      <c r="Q428" s="59"/>
      <c r="R428" s="60">
        <v>133</v>
      </c>
    </row>
    <row r="429" spans="6:18" x14ac:dyDescent="0.35">
      <c r="F429" s="60">
        <v>132</v>
      </c>
      <c r="G429" s="59"/>
      <c r="H429" s="685"/>
      <c r="I429" s="686"/>
      <c r="J429" s="59"/>
      <c r="K429" s="59"/>
      <c r="M429" s="59"/>
      <c r="N429" s="685"/>
      <c r="O429" s="686"/>
      <c r="P429" s="59"/>
      <c r="Q429" s="59"/>
      <c r="R429" s="60">
        <v>132</v>
      </c>
    </row>
    <row r="430" spans="6:18" x14ac:dyDescent="0.35">
      <c r="F430" s="60">
        <v>131</v>
      </c>
      <c r="G430" s="59"/>
      <c r="H430" s="685"/>
      <c r="I430" s="686"/>
      <c r="J430" s="59"/>
      <c r="K430" s="59"/>
      <c r="M430" s="59"/>
      <c r="N430" s="685"/>
      <c r="O430" s="686"/>
      <c r="P430" s="59"/>
      <c r="Q430" s="59"/>
      <c r="R430" s="60">
        <v>131</v>
      </c>
    </row>
    <row r="431" spans="6:18" x14ac:dyDescent="0.35">
      <c r="F431" s="60">
        <v>130</v>
      </c>
      <c r="G431" s="59"/>
      <c r="H431" s="685"/>
      <c r="I431" s="686"/>
      <c r="J431" s="59"/>
      <c r="K431" s="59"/>
      <c r="M431" s="59"/>
      <c r="N431" s="685"/>
      <c r="O431" s="686"/>
      <c r="P431" s="59"/>
      <c r="Q431" s="59"/>
      <c r="R431" s="60">
        <v>130</v>
      </c>
    </row>
    <row r="432" spans="6:18" x14ac:dyDescent="0.35">
      <c r="F432" s="60">
        <v>129</v>
      </c>
      <c r="G432" s="59"/>
      <c r="H432" s="685"/>
      <c r="I432" s="686"/>
      <c r="J432" s="59"/>
      <c r="K432" s="59"/>
      <c r="M432" s="59"/>
      <c r="N432" s="685"/>
      <c r="O432" s="686"/>
      <c r="P432" s="59"/>
      <c r="Q432" s="59"/>
      <c r="R432" s="60">
        <v>129</v>
      </c>
    </row>
    <row r="433" spans="6:18" x14ac:dyDescent="0.35">
      <c r="F433" s="60">
        <v>128</v>
      </c>
      <c r="G433" s="59"/>
      <c r="H433" s="685"/>
      <c r="I433" s="686"/>
      <c r="J433" s="59"/>
      <c r="K433" s="59"/>
      <c r="M433" s="59"/>
      <c r="N433" s="685"/>
      <c r="O433" s="686"/>
      <c r="P433" s="59"/>
      <c r="Q433" s="59"/>
      <c r="R433" s="60">
        <v>128</v>
      </c>
    </row>
    <row r="434" spans="6:18" x14ac:dyDescent="0.35">
      <c r="F434" s="60">
        <v>127</v>
      </c>
      <c r="G434" s="59"/>
      <c r="H434" s="685"/>
      <c r="I434" s="686"/>
      <c r="J434" s="59"/>
      <c r="K434" s="59"/>
      <c r="M434" s="59"/>
      <c r="N434" s="685"/>
      <c r="O434" s="686"/>
      <c r="P434" s="59"/>
      <c r="Q434" s="59"/>
      <c r="R434" s="60">
        <v>127</v>
      </c>
    </row>
    <row r="435" spans="6:18" x14ac:dyDescent="0.35">
      <c r="F435" s="60">
        <v>126</v>
      </c>
      <c r="G435" s="59"/>
      <c r="H435" s="685"/>
      <c r="I435" s="686"/>
      <c r="J435" s="59"/>
      <c r="K435" s="59"/>
      <c r="M435" s="59"/>
      <c r="N435" s="685"/>
      <c r="O435" s="686"/>
      <c r="P435" s="59"/>
      <c r="Q435" s="59"/>
      <c r="R435" s="60">
        <v>126</v>
      </c>
    </row>
    <row r="436" spans="6:18" x14ac:dyDescent="0.35">
      <c r="F436" s="60">
        <v>125</v>
      </c>
      <c r="G436" s="59"/>
      <c r="H436" s="685"/>
      <c r="I436" s="686"/>
      <c r="J436" s="59"/>
      <c r="K436" s="59"/>
      <c r="M436" s="59"/>
      <c r="N436" s="685"/>
      <c r="O436" s="686"/>
      <c r="P436" s="59"/>
      <c r="Q436" s="59"/>
      <c r="R436" s="60">
        <v>125</v>
      </c>
    </row>
    <row r="437" spans="6:18" x14ac:dyDescent="0.35">
      <c r="F437" s="60">
        <v>124</v>
      </c>
      <c r="G437" s="59"/>
      <c r="H437" s="685"/>
      <c r="I437" s="686"/>
      <c r="J437" s="59"/>
      <c r="K437" s="59"/>
      <c r="M437" s="59"/>
      <c r="N437" s="685"/>
      <c r="O437" s="686"/>
      <c r="P437" s="59"/>
      <c r="Q437" s="59"/>
      <c r="R437" s="60">
        <v>124</v>
      </c>
    </row>
    <row r="438" spans="6:18" x14ac:dyDescent="0.35">
      <c r="F438" s="60">
        <v>123</v>
      </c>
      <c r="G438" s="59"/>
      <c r="H438" s="685"/>
      <c r="I438" s="686"/>
      <c r="J438" s="59"/>
      <c r="K438" s="59"/>
      <c r="M438" s="59"/>
      <c r="N438" s="685"/>
      <c r="O438" s="686"/>
      <c r="P438" s="59"/>
      <c r="Q438" s="59"/>
      <c r="R438" s="60">
        <v>123</v>
      </c>
    </row>
    <row r="439" spans="6:18" x14ac:dyDescent="0.35">
      <c r="F439" s="60">
        <v>122</v>
      </c>
      <c r="G439" s="59"/>
      <c r="H439" s="685"/>
      <c r="I439" s="686"/>
      <c r="J439" s="59"/>
      <c r="K439" s="59"/>
      <c r="M439" s="59"/>
      <c r="N439" s="685"/>
      <c r="O439" s="686"/>
      <c r="P439" s="59"/>
      <c r="Q439" s="59"/>
      <c r="R439" s="60">
        <v>122</v>
      </c>
    </row>
    <row r="440" spans="6:18" x14ac:dyDescent="0.35">
      <c r="F440" s="60">
        <v>121</v>
      </c>
      <c r="G440" s="59"/>
      <c r="H440" s="685"/>
      <c r="I440" s="686"/>
      <c r="J440" s="59"/>
      <c r="K440" s="59"/>
      <c r="M440" s="59"/>
      <c r="N440" s="685"/>
      <c r="O440" s="686"/>
      <c r="P440" s="59"/>
      <c r="Q440" s="59"/>
      <c r="R440" s="60">
        <v>121</v>
      </c>
    </row>
    <row r="441" spans="6:18" x14ac:dyDescent="0.35">
      <c r="F441" s="60">
        <v>120</v>
      </c>
      <c r="G441" s="59"/>
      <c r="H441" s="685"/>
      <c r="I441" s="686"/>
      <c r="J441" s="59"/>
      <c r="K441" s="59"/>
      <c r="M441" s="59"/>
      <c r="N441" s="685"/>
      <c r="O441" s="686"/>
      <c r="P441" s="59"/>
      <c r="Q441" s="59"/>
      <c r="R441" s="60">
        <v>120</v>
      </c>
    </row>
    <row r="442" spans="6:18" x14ac:dyDescent="0.35">
      <c r="F442" s="60">
        <v>119</v>
      </c>
      <c r="G442" s="59"/>
      <c r="H442" s="685"/>
      <c r="I442" s="686"/>
      <c r="J442" s="59"/>
      <c r="K442" s="59"/>
      <c r="M442" s="59"/>
      <c r="N442" s="685"/>
      <c r="O442" s="686"/>
      <c r="P442" s="59"/>
      <c r="Q442" s="59"/>
      <c r="R442" s="60">
        <v>119</v>
      </c>
    </row>
    <row r="443" spans="6:18" x14ac:dyDescent="0.35">
      <c r="F443" s="60">
        <v>118</v>
      </c>
      <c r="G443" s="59"/>
      <c r="H443" s="685"/>
      <c r="I443" s="686"/>
      <c r="J443" s="59"/>
      <c r="K443" s="59"/>
      <c r="M443" s="59"/>
      <c r="N443" s="685"/>
      <c r="O443" s="686"/>
      <c r="P443" s="59"/>
      <c r="Q443" s="59"/>
      <c r="R443" s="60">
        <v>118</v>
      </c>
    </row>
    <row r="444" spans="6:18" x14ac:dyDescent="0.35">
      <c r="F444" s="60">
        <v>117</v>
      </c>
      <c r="G444" s="59"/>
      <c r="H444" s="685"/>
      <c r="I444" s="686"/>
      <c r="J444" s="59"/>
      <c r="K444" s="59"/>
      <c r="M444" s="59"/>
      <c r="N444" s="685"/>
      <c r="O444" s="686"/>
      <c r="P444" s="59"/>
      <c r="Q444" s="59"/>
      <c r="R444" s="60">
        <v>117</v>
      </c>
    </row>
    <row r="445" spans="6:18" x14ac:dyDescent="0.35">
      <c r="F445" s="60">
        <v>116</v>
      </c>
      <c r="G445" s="59"/>
      <c r="H445" s="685"/>
      <c r="I445" s="686"/>
      <c r="J445" s="59"/>
      <c r="K445" s="59"/>
      <c r="M445" s="59"/>
      <c r="N445" s="685"/>
      <c r="O445" s="686"/>
      <c r="P445" s="59"/>
      <c r="Q445" s="59"/>
      <c r="R445" s="60">
        <v>116</v>
      </c>
    </row>
    <row r="446" spans="6:18" x14ac:dyDescent="0.35">
      <c r="F446" s="60">
        <v>115</v>
      </c>
      <c r="G446" s="59"/>
      <c r="H446" s="685"/>
      <c r="I446" s="686"/>
      <c r="J446" s="59"/>
      <c r="K446" s="59"/>
      <c r="M446" s="59"/>
      <c r="N446" s="685"/>
      <c r="O446" s="686"/>
      <c r="P446" s="59"/>
      <c r="Q446" s="59"/>
      <c r="R446" s="60">
        <v>115</v>
      </c>
    </row>
    <row r="447" spans="6:18" x14ac:dyDescent="0.35">
      <c r="F447" s="60">
        <v>114</v>
      </c>
      <c r="G447" s="59"/>
      <c r="H447" s="685"/>
      <c r="I447" s="686"/>
      <c r="J447" s="59"/>
      <c r="K447" s="59"/>
      <c r="M447" s="59"/>
      <c r="N447" s="685"/>
      <c r="O447" s="686"/>
      <c r="P447" s="59"/>
      <c r="Q447" s="59"/>
      <c r="R447" s="60">
        <v>114</v>
      </c>
    </row>
    <row r="448" spans="6:18" x14ac:dyDescent="0.35">
      <c r="F448" s="60">
        <v>113</v>
      </c>
      <c r="G448" s="59"/>
      <c r="H448" s="685"/>
      <c r="I448" s="686"/>
      <c r="J448" s="59"/>
      <c r="K448" s="59"/>
      <c r="M448" s="59"/>
      <c r="N448" s="685"/>
      <c r="O448" s="686"/>
      <c r="P448" s="59"/>
      <c r="Q448" s="59"/>
      <c r="R448" s="60">
        <v>113</v>
      </c>
    </row>
    <row r="449" spans="4:22" x14ac:dyDescent="0.35">
      <c r="F449" s="60">
        <v>112</v>
      </c>
      <c r="G449" s="59"/>
      <c r="H449" s="685"/>
      <c r="I449" s="686"/>
      <c r="J449" s="59"/>
      <c r="K449" s="59"/>
      <c r="M449" s="59"/>
      <c r="N449" s="685"/>
      <c r="O449" s="686"/>
      <c r="P449" s="59"/>
      <c r="Q449" s="59"/>
      <c r="R449" s="60">
        <v>112</v>
      </c>
    </row>
    <row r="450" spans="4:22" x14ac:dyDescent="0.35">
      <c r="F450" s="60">
        <v>111</v>
      </c>
      <c r="G450" s="59"/>
      <c r="H450" s="685"/>
      <c r="I450" s="686"/>
      <c r="J450" s="59"/>
      <c r="K450" s="59"/>
      <c r="M450" s="59"/>
      <c r="N450" s="685"/>
      <c r="O450" s="686"/>
      <c r="P450" s="59"/>
      <c r="Q450" s="59"/>
      <c r="R450" s="60">
        <v>111</v>
      </c>
    </row>
    <row r="451" spans="4:22" x14ac:dyDescent="0.35">
      <c r="F451" s="60">
        <v>110</v>
      </c>
      <c r="G451" s="59"/>
      <c r="H451" s="685"/>
      <c r="I451" s="686"/>
      <c r="J451" s="59"/>
      <c r="K451" s="59"/>
      <c r="M451" s="59"/>
      <c r="N451" s="685"/>
      <c r="O451" s="686"/>
      <c r="P451" s="59"/>
      <c r="Q451" s="59"/>
      <c r="R451" s="60">
        <v>110</v>
      </c>
    </row>
    <row r="452" spans="4:22" x14ac:dyDescent="0.35">
      <c r="F452" s="60">
        <v>109</v>
      </c>
      <c r="G452" s="59"/>
      <c r="H452" s="685"/>
      <c r="I452" s="686"/>
      <c r="J452" s="59"/>
      <c r="K452" s="59"/>
      <c r="M452" s="59"/>
      <c r="N452" s="685"/>
      <c r="O452" s="686"/>
      <c r="P452" s="59"/>
      <c r="Q452" s="59"/>
      <c r="R452" s="60">
        <v>109</v>
      </c>
    </row>
    <row r="453" spans="4:22" x14ac:dyDescent="0.35">
      <c r="F453" s="60">
        <v>108</v>
      </c>
      <c r="G453" s="59"/>
      <c r="H453" s="685"/>
      <c r="I453" s="686"/>
      <c r="J453" s="59"/>
      <c r="K453" s="59"/>
      <c r="M453" s="59"/>
      <c r="N453" s="685"/>
      <c r="O453" s="686"/>
      <c r="P453" s="59"/>
      <c r="Q453" s="59"/>
      <c r="R453" s="60">
        <v>108</v>
      </c>
    </row>
    <row r="454" spans="4:22" x14ac:dyDescent="0.35">
      <c r="F454" s="60">
        <v>107</v>
      </c>
      <c r="G454" s="59"/>
      <c r="H454" s="685"/>
      <c r="I454" s="686"/>
      <c r="J454" s="59"/>
      <c r="K454" s="59"/>
      <c r="M454" s="59"/>
      <c r="N454" s="685"/>
      <c r="O454" s="686"/>
      <c r="P454" s="59"/>
      <c r="Q454" s="59"/>
      <c r="R454" s="60">
        <v>107</v>
      </c>
    </row>
    <row r="455" spans="4:22" x14ac:dyDescent="0.35">
      <c r="F455" s="60">
        <v>106</v>
      </c>
      <c r="G455" s="59"/>
      <c r="H455" s="685"/>
      <c r="I455" s="686"/>
      <c r="J455" s="59"/>
      <c r="K455" s="59"/>
      <c r="M455" s="59"/>
      <c r="N455" s="685"/>
      <c r="O455" s="686"/>
      <c r="P455" s="59"/>
      <c r="Q455" s="59"/>
      <c r="R455" s="60">
        <v>106</v>
      </c>
    </row>
    <row r="456" spans="4:22" x14ac:dyDescent="0.35">
      <c r="F456" s="60">
        <v>105</v>
      </c>
      <c r="G456" s="59"/>
      <c r="H456" s="685"/>
      <c r="I456" s="686"/>
      <c r="J456" s="59"/>
      <c r="K456" s="59"/>
      <c r="M456" s="59"/>
      <c r="N456" s="685"/>
      <c r="O456" s="686"/>
      <c r="P456" s="59"/>
      <c r="Q456" s="59"/>
      <c r="R456" s="60">
        <v>105</v>
      </c>
    </row>
    <row r="457" spans="4:22" x14ac:dyDescent="0.35">
      <c r="F457" s="60">
        <v>104</v>
      </c>
      <c r="G457" s="59"/>
      <c r="H457" s="685"/>
      <c r="I457" s="686"/>
      <c r="J457" s="59"/>
      <c r="K457" s="59"/>
      <c r="M457" s="59"/>
      <c r="N457" s="685"/>
      <c r="O457" s="686"/>
      <c r="P457" s="59"/>
      <c r="Q457" s="59"/>
      <c r="R457" s="60">
        <v>104</v>
      </c>
    </row>
    <row r="458" spans="4:22" x14ac:dyDescent="0.35">
      <c r="F458" s="60">
        <v>103</v>
      </c>
      <c r="G458" s="59"/>
      <c r="H458" s="685"/>
      <c r="I458" s="686"/>
      <c r="J458" s="59"/>
      <c r="K458" s="59"/>
      <c r="M458" s="59"/>
      <c r="N458" s="685"/>
      <c r="O458" s="686"/>
      <c r="P458" s="59"/>
      <c r="Q458" s="59"/>
      <c r="R458" s="60">
        <v>103</v>
      </c>
    </row>
    <row r="459" spans="4:22" x14ac:dyDescent="0.35">
      <c r="F459" s="60">
        <v>102</v>
      </c>
      <c r="G459" s="59"/>
      <c r="H459" s="685"/>
      <c r="I459" s="686"/>
      <c r="J459" s="59"/>
      <c r="K459" s="59"/>
      <c r="M459" s="59"/>
      <c r="N459" s="685"/>
      <c r="O459" s="686"/>
      <c r="P459" s="59"/>
      <c r="Q459" s="59"/>
      <c r="R459" s="60">
        <v>102</v>
      </c>
    </row>
    <row r="460" spans="4:22" x14ac:dyDescent="0.35">
      <c r="F460" s="60">
        <v>101</v>
      </c>
      <c r="G460" s="59"/>
      <c r="H460" s="685"/>
      <c r="I460" s="686"/>
      <c r="J460" s="59"/>
      <c r="K460" s="59"/>
      <c r="M460" s="59"/>
      <c r="N460" s="685"/>
      <c r="O460" s="686"/>
      <c r="P460" s="59"/>
      <c r="Q460" s="59"/>
      <c r="R460" s="60">
        <v>101</v>
      </c>
    </row>
    <row r="461" spans="4:22" x14ac:dyDescent="0.35">
      <c r="D461" s="470"/>
      <c r="E461" s="470"/>
      <c r="F461" s="60">
        <v>100</v>
      </c>
      <c r="G461" s="59"/>
      <c r="H461" s="685"/>
      <c r="I461" s="686"/>
      <c r="J461" s="59"/>
      <c r="K461" s="59"/>
      <c r="M461" s="59"/>
      <c r="N461" s="685"/>
      <c r="O461" s="686"/>
      <c r="P461" s="59"/>
      <c r="Q461" s="59"/>
      <c r="R461" s="60">
        <v>100</v>
      </c>
      <c r="S461" s="485"/>
      <c r="T461" s="485"/>
      <c r="U461" s="485"/>
      <c r="V461" s="485"/>
    </row>
    <row r="462" spans="4:22" x14ac:dyDescent="0.35">
      <c r="F462" s="60">
        <v>99</v>
      </c>
      <c r="G462" s="59"/>
      <c r="H462" s="685"/>
      <c r="I462" s="686"/>
      <c r="J462" s="59"/>
      <c r="K462" s="59"/>
      <c r="M462" s="59"/>
      <c r="N462" s="685"/>
      <c r="O462" s="686"/>
      <c r="P462" s="59"/>
      <c r="Q462" s="59"/>
      <c r="R462" s="60">
        <v>99</v>
      </c>
    </row>
    <row r="463" spans="4:22" x14ac:dyDescent="0.35">
      <c r="F463" s="60">
        <v>98</v>
      </c>
      <c r="G463" s="59"/>
      <c r="H463" s="685"/>
      <c r="I463" s="686"/>
      <c r="J463" s="59"/>
      <c r="K463" s="59"/>
      <c r="M463" s="59"/>
      <c r="N463" s="685"/>
      <c r="O463" s="686"/>
      <c r="P463" s="59"/>
      <c r="Q463" s="59"/>
      <c r="R463" s="60">
        <v>98</v>
      </c>
    </row>
    <row r="464" spans="4:22" x14ac:dyDescent="0.35">
      <c r="F464" s="60">
        <v>97</v>
      </c>
      <c r="G464" s="59"/>
      <c r="H464" s="685"/>
      <c r="I464" s="686"/>
      <c r="J464" s="59"/>
      <c r="K464" s="59"/>
      <c r="M464" s="59"/>
      <c r="N464" s="685"/>
      <c r="O464" s="686"/>
      <c r="P464" s="59"/>
      <c r="Q464" s="59"/>
      <c r="R464" s="60">
        <v>97</v>
      </c>
    </row>
    <row r="465" spans="6:18" x14ac:dyDescent="0.35">
      <c r="F465" s="60">
        <v>96</v>
      </c>
      <c r="G465" s="59"/>
      <c r="H465" s="685"/>
      <c r="I465" s="686"/>
      <c r="J465" s="59"/>
      <c r="K465" s="59"/>
      <c r="M465" s="59"/>
      <c r="N465" s="685"/>
      <c r="O465" s="686"/>
      <c r="P465" s="59"/>
      <c r="Q465" s="59"/>
      <c r="R465" s="60">
        <v>96</v>
      </c>
    </row>
    <row r="466" spans="6:18" x14ac:dyDescent="0.35">
      <c r="F466" s="60">
        <v>95</v>
      </c>
      <c r="G466" s="59"/>
      <c r="H466" s="685"/>
      <c r="I466" s="686"/>
      <c r="J466" s="59"/>
      <c r="K466" s="59"/>
      <c r="M466" s="59"/>
      <c r="N466" s="685"/>
      <c r="O466" s="686"/>
      <c r="P466" s="59"/>
      <c r="Q466" s="59"/>
      <c r="R466" s="60">
        <v>95</v>
      </c>
    </row>
    <row r="467" spans="6:18" x14ac:dyDescent="0.35">
      <c r="F467" s="60">
        <v>94</v>
      </c>
      <c r="G467" s="59"/>
      <c r="H467" s="685"/>
      <c r="I467" s="686"/>
      <c r="J467" s="59"/>
      <c r="K467" s="59"/>
      <c r="M467" s="59"/>
      <c r="N467" s="685"/>
      <c r="O467" s="686"/>
      <c r="P467" s="59"/>
      <c r="Q467" s="59"/>
      <c r="R467" s="60">
        <v>94</v>
      </c>
    </row>
    <row r="468" spans="6:18" x14ac:dyDescent="0.35">
      <c r="F468" s="60">
        <v>93</v>
      </c>
      <c r="G468" s="59"/>
      <c r="H468" s="685"/>
      <c r="I468" s="686"/>
      <c r="J468" s="59"/>
      <c r="K468" s="59"/>
      <c r="M468" s="59"/>
      <c r="N468" s="685"/>
      <c r="O468" s="686"/>
      <c r="P468" s="59"/>
      <c r="Q468" s="59"/>
      <c r="R468" s="60">
        <v>93</v>
      </c>
    </row>
    <row r="469" spans="6:18" x14ac:dyDescent="0.35">
      <c r="F469" s="60">
        <v>92</v>
      </c>
      <c r="G469" s="59"/>
      <c r="H469" s="685"/>
      <c r="I469" s="686"/>
      <c r="J469" s="59"/>
      <c r="K469" s="59"/>
      <c r="M469" s="59"/>
      <c r="N469" s="685"/>
      <c r="O469" s="686"/>
      <c r="P469" s="59"/>
      <c r="Q469" s="59"/>
      <c r="R469" s="60">
        <v>92</v>
      </c>
    </row>
    <row r="470" spans="6:18" x14ac:dyDescent="0.35">
      <c r="F470" s="60">
        <v>91</v>
      </c>
      <c r="G470" s="59"/>
      <c r="H470" s="685"/>
      <c r="I470" s="686"/>
      <c r="J470" s="59"/>
      <c r="K470" s="59"/>
      <c r="M470" s="59"/>
      <c r="N470" s="685"/>
      <c r="O470" s="686"/>
      <c r="P470" s="59"/>
      <c r="Q470" s="59"/>
      <c r="R470" s="60">
        <v>91</v>
      </c>
    </row>
    <row r="471" spans="6:18" x14ac:dyDescent="0.35">
      <c r="F471" s="60">
        <v>90</v>
      </c>
      <c r="G471" s="59"/>
      <c r="H471" s="685"/>
      <c r="I471" s="686"/>
      <c r="J471" s="59"/>
      <c r="K471" s="59"/>
      <c r="M471" s="59"/>
      <c r="N471" s="685"/>
      <c r="O471" s="686"/>
      <c r="P471" s="59"/>
      <c r="Q471" s="59"/>
      <c r="R471" s="60">
        <v>90</v>
      </c>
    </row>
    <row r="472" spans="6:18" x14ac:dyDescent="0.35">
      <c r="F472" s="60">
        <v>89</v>
      </c>
      <c r="G472" s="59"/>
      <c r="H472" s="685"/>
      <c r="I472" s="686"/>
      <c r="J472" s="59"/>
      <c r="K472" s="59"/>
      <c r="M472" s="59"/>
      <c r="N472" s="685"/>
      <c r="O472" s="686"/>
      <c r="P472" s="59"/>
      <c r="Q472" s="59"/>
      <c r="R472" s="60">
        <v>89</v>
      </c>
    </row>
    <row r="473" spans="6:18" x14ac:dyDescent="0.35">
      <c r="F473" s="60">
        <v>88</v>
      </c>
      <c r="G473" s="59"/>
      <c r="H473" s="685"/>
      <c r="I473" s="686"/>
      <c r="J473" s="59"/>
      <c r="K473" s="59"/>
      <c r="M473" s="59"/>
      <c r="N473" s="685"/>
      <c r="O473" s="686"/>
      <c r="P473" s="59"/>
      <c r="Q473" s="59"/>
      <c r="R473" s="60">
        <v>88</v>
      </c>
    </row>
    <row r="474" spans="6:18" x14ac:dyDescent="0.35">
      <c r="F474" s="60">
        <v>87</v>
      </c>
      <c r="G474" s="59"/>
      <c r="H474" s="685"/>
      <c r="I474" s="686"/>
      <c r="J474" s="59"/>
      <c r="K474" s="59"/>
      <c r="M474" s="59"/>
      <c r="N474" s="685"/>
      <c r="O474" s="686"/>
      <c r="P474" s="59"/>
      <c r="Q474" s="59"/>
      <c r="R474" s="60">
        <v>87</v>
      </c>
    </row>
    <row r="475" spans="6:18" x14ac:dyDescent="0.35">
      <c r="F475" s="60">
        <v>86</v>
      </c>
      <c r="G475" s="59"/>
      <c r="H475" s="685"/>
      <c r="I475" s="686"/>
      <c r="J475" s="59"/>
      <c r="K475" s="59"/>
      <c r="M475" s="59"/>
      <c r="N475" s="685"/>
      <c r="O475" s="686"/>
      <c r="P475" s="59"/>
      <c r="Q475" s="59"/>
      <c r="R475" s="60">
        <v>86</v>
      </c>
    </row>
    <row r="476" spans="6:18" x14ac:dyDescent="0.35">
      <c r="F476" s="60">
        <v>85</v>
      </c>
      <c r="G476" s="59"/>
      <c r="H476" s="685"/>
      <c r="I476" s="686"/>
      <c r="J476" s="59"/>
      <c r="K476" s="59"/>
      <c r="M476" s="59"/>
      <c r="N476" s="685"/>
      <c r="O476" s="686"/>
      <c r="P476" s="59"/>
      <c r="Q476" s="59"/>
      <c r="R476" s="60">
        <v>85</v>
      </c>
    </row>
    <row r="477" spans="6:18" x14ac:dyDescent="0.35">
      <c r="F477" s="60">
        <v>84</v>
      </c>
      <c r="G477" s="59"/>
      <c r="H477" s="685"/>
      <c r="I477" s="686"/>
      <c r="J477" s="59"/>
      <c r="K477" s="59"/>
      <c r="M477" s="59"/>
      <c r="N477" s="685"/>
      <c r="O477" s="686"/>
      <c r="P477" s="59"/>
      <c r="Q477" s="59"/>
      <c r="R477" s="60">
        <v>84</v>
      </c>
    </row>
    <row r="478" spans="6:18" x14ac:dyDescent="0.35">
      <c r="F478" s="60">
        <v>83</v>
      </c>
      <c r="G478" s="59"/>
      <c r="H478" s="685"/>
      <c r="I478" s="686"/>
      <c r="J478" s="59"/>
      <c r="K478" s="59"/>
      <c r="M478" s="59"/>
      <c r="N478" s="685"/>
      <c r="O478" s="686"/>
      <c r="P478" s="59"/>
      <c r="Q478" s="59"/>
      <c r="R478" s="60">
        <v>83</v>
      </c>
    </row>
    <row r="479" spans="6:18" x14ac:dyDescent="0.35">
      <c r="F479" s="60">
        <v>82</v>
      </c>
      <c r="G479" s="59"/>
      <c r="H479" s="685"/>
      <c r="I479" s="686"/>
      <c r="J479" s="59"/>
      <c r="K479" s="59"/>
      <c r="M479" s="59"/>
      <c r="N479" s="685"/>
      <c r="O479" s="686"/>
      <c r="P479" s="59"/>
      <c r="Q479" s="59"/>
      <c r="R479" s="60">
        <v>82</v>
      </c>
    </row>
    <row r="480" spans="6:18" x14ac:dyDescent="0.35">
      <c r="F480" s="60">
        <v>81</v>
      </c>
      <c r="G480" s="59"/>
      <c r="H480" s="685"/>
      <c r="I480" s="686"/>
      <c r="J480" s="59"/>
      <c r="K480" s="59"/>
      <c r="M480" s="59"/>
      <c r="N480" s="685"/>
      <c r="O480" s="686"/>
      <c r="P480" s="59"/>
      <c r="Q480" s="59"/>
      <c r="R480" s="60">
        <v>81</v>
      </c>
    </row>
    <row r="481" spans="6:18" x14ac:dyDescent="0.35">
      <c r="F481" s="60">
        <v>80</v>
      </c>
      <c r="G481" s="59"/>
      <c r="H481" s="685"/>
      <c r="I481" s="686"/>
      <c r="J481" s="59"/>
      <c r="K481" s="59"/>
      <c r="M481" s="59"/>
      <c r="N481" s="685"/>
      <c r="O481" s="686"/>
      <c r="P481" s="59"/>
      <c r="Q481" s="59"/>
      <c r="R481" s="60">
        <v>80</v>
      </c>
    </row>
    <row r="482" spans="6:18" x14ac:dyDescent="0.35">
      <c r="F482" s="60">
        <v>79</v>
      </c>
      <c r="G482" s="59"/>
      <c r="H482" s="685"/>
      <c r="I482" s="686"/>
      <c r="J482" s="59"/>
      <c r="K482" s="59"/>
      <c r="M482" s="59"/>
      <c r="N482" s="685"/>
      <c r="O482" s="686"/>
      <c r="P482" s="59"/>
      <c r="Q482" s="59"/>
      <c r="R482" s="60">
        <v>79</v>
      </c>
    </row>
    <row r="483" spans="6:18" x14ac:dyDescent="0.35">
      <c r="F483" s="60">
        <v>78</v>
      </c>
      <c r="G483" s="59"/>
      <c r="H483" s="685"/>
      <c r="I483" s="686"/>
      <c r="J483" s="59"/>
      <c r="K483" s="59"/>
      <c r="M483" s="59"/>
      <c r="N483" s="685"/>
      <c r="O483" s="686"/>
      <c r="P483" s="59"/>
      <c r="Q483" s="59"/>
      <c r="R483" s="60">
        <v>78</v>
      </c>
    </row>
    <row r="484" spans="6:18" x14ac:dyDescent="0.35">
      <c r="F484" s="60">
        <v>77</v>
      </c>
      <c r="G484" s="59"/>
      <c r="H484" s="685"/>
      <c r="I484" s="686"/>
      <c r="J484" s="59"/>
      <c r="K484" s="59"/>
      <c r="M484" s="59"/>
      <c r="N484" s="685"/>
      <c r="O484" s="686"/>
      <c r="P484" s="59"/>
      <c r="Q484" s="59"/>
      <c r="R484" s="60">
        <v>77</v>
      </c>
    </row>
    <row r="485" spans="6:18" x14ac:dyDescent="0.35">
      <c r="F485" s="60">
        <v>76</v>
      </c>
      <c r="G485" s="59"/>
      <c r="H485" s="685"/>
      <c r="I485" s="686"/>
      <c r="J485" s="59"/>
      <c r="K485" s="59"/>
      <c r="M485" s="59"/>
      <c r="N485" s="685"/>
      <c r="O485" s="686"/>
      <c r="P485" s="59"/>
      <c r="Q485" s="59"/>
      <c r="R485" s="60">
        <v>76</v>
      </c>
    </row>
    <row r="486" spans="6:18" x14ac:dyDescent="0.35">
      <c r="F486" s="60">
        <v>75</v>
      </c>
      <c r="G486" s="59"/>
      <c r="H486" s="685"/>
      <c r="I486" s="686"/>
      <c r="J486" s="59"/>
      <c r="K486" s="59"/>
      <c r="M486" s="59"/>
      <c r="N486" s="685"/>
      <c r="O486" s="686"/>
      <c r="P486" s="59"/>
      <c r="Q486" s="59"/>
      <c r="R486" s="60">
        <v>75</v>
      </c>
    </row>
    <row r="487" spans="6:18" x14ac:dyDescent="0.35">
      <c r="F487" s="60">
        <v>74</v>
      </c>
      <c r="G487" s="59"/>
      <c r="H487" s="685"/>
      <c r="I487" s="686"/>
      <c r="J487" s="59"/>
      <c r="K487" s="59"/>
      <c r="M487" s="59"/>
      <c r="N487" s="685"/>
      <c r="O487" s="686"/>
      <c r="P487" s="59"/>
      <c r="Q487" s="59"/>
      <c r="R487" s="60">
        <v>74</v>
      </c>
    </row>
    <row r="488" spans="6:18" x14ac:dyDescent="0.35">
      <c r="F488" s="60">
        <v>73</v>
      </c>
      <c r="G488" s="59"/>
      <c r="H488" s="685"/>
      <c r="I488" s="686"/>
      <c r="J488" s="59"/>
      <c r="K488" s="59"/>
      <c r="M488" s="59"/>
      <c r="N488" s="685"/>
      <c r="O488" s="686"/>
      <c r="P488" s="59"/>
      <c r="Q488" s="59"/>
      <c r="R488" s="60">
        <v>73</v>
      </c>
    </row>
    <row r="489" spans="6:18" x14ac:dyDescent="0.35">
      <c r="F489" s="60">
        <v>72</v>
      </c>
      <c r="G489" s="59"/>
      <c r="H489" s="685"/>
      <c r="I489" s="686"/>
      <c r="J489" s="59"/>
      <c r="K489" s="59"/>
      <c r="M489" s="59"/>
      <c r="N489" s="685"/>
      <c r="O489" s="686"/>
      <c r="P489" s="59"/>
      <c r="Q489" s="59"/>
      <c r="R489" s="60">
        <v>72</v>
      </c>
    </row>
    <row r="490" spans="6:18" x14ac:dyDescent="0.35">
      <c r="F490" s="60">
        <v>71</v>
      </c>
      <c r="G490" s="59"/>
      <c r="H490" s="685"/>
      <c r="I490" s="686"/>
      <c r="J490" s="59"/>
      <c r="K490" s="59"/>
      <c r="M490" s="59"/>
      <c r="N490" s="685"/>
      <c r="O490" s="686"/>
      <c r="P490" s="59"/>
      <c r="Q490" s="59"/>
      <c r="R490" s="60">
        <v>71</v>
      </c>
    </row>
    <row r="491" spans="6:18" x14ac:dyDescent="0.35">
      <c r="F491" s="60">
        <v>70</v>
      </c>
      <c r="G491" s="59"/>
      <c r="H491" s="685"/>
      <c r="I491" s="686"/>
      <c r="J491" s="59"/>
      <c r="K491" s="59"/>
      <c r="M491" s="59"/>
      <c r="N491" s="685"/>
      <c r="O491" s="686"/>
      <c r="P491" s="59"/>
      <c r="Q491" s="59"/>
      <c r="R491" s="60">
        <v>70</v>
      </c>
    </row>
    <row r="492" spans="6:18" x14ac:dyDescent="0.35">
      <c r="F492" s="60">
        <v>69</v>
      </c>
      <c r="G492" s="59"/>
      <c r="H492" s="685"/>
      <c r="I492" s="686"/>
      <c r="J492" s="59"/>
      <c r="K492" s="59"/>
      <c r="M492" s="59"/>
      <c r="N492" s="685"/>
      <c r="O492" s="686"/>
      <c r="P492" s="59"/>
      <c r="Q492" s="59"/>
      <c r="R492" s="60">
        <v>69</v>
      </c>
    </row>
    <row r="493" spans="6:18" x14ac:dyDescent="0.35">
      <c r="F493" s="60">
        <v>68</v>
      </c>
      <c r="G493" s="59"/>
      <c r="H493" s="685"/>
      <c r="I493" s="686"/>
      <c r="J493" s="59"/>
      <c r="K493" s="59"/>
      <c r="M493" s="59"/>
      <c r="N493" s="685"/>
      <c r="O493" s="686"/>
      <c r="P493" s="59"/>
      <c r="Q493" s="59"/>
      <c r="R493" s="60">
        <v>68</v>
      </c>
    </row>
    <row r="494" spans="6:18" x14ac:dyDescent="0.35">
      <c r="F494" s="60">
        <v>67</v>
      </c>
      <c r="G494" s="59"/>
      <c r="H494" s="685"/>
      <c r="I494" s="686"/>
      <c r="J494" s="59"/>
      <c r="K494" s="59"/>
      <c r="M494" s="59"/>
      <c r="N494" s="685"/>
      <c r="O494" s="686"/>
      <c r="P494" s="59"/>
      <c r="Q494" s="59"/>
      <c r="R494" s="60">
        <v>67</v>
      </c>
    </row>
    <row r="495" spans="6:18" x14ac:dyDescent="0.35">
      <c r="F495" s="60">
        <v>66</v>
      </c>
      <c r="G495" s="59"/>
      <c r="H495" s="685"/>
      <c r="I495" s="686"/>
      <c r="J495" s="59"/>
      <c r="K495" s="59"/>
      <c r="M495" s="59"/>
      <c r="N495" s="685"/>
      <c r="O495" s="686"/>
      <c r="P495" s="59"/>
      <c r="Q495" s="59"/>
      <c r="R495" s="60">
        <v>66</v>
      </c>
    </row>
    <row r="496" spans="6:18" x14ac:dyDescent="0.35">
      <c r="F496" s="60">
        <v>65</v>
      </c>
      <c r="G496" s="59"/>
      <c r="H496" s="685"/>
      <c r="I496" s="686"/>
      <c r="J496" s="59"/>
      <c r="K496" s="59"/>
      <c r="M496" s="59"/>
      <c r="N496" s="685"/>
      <c r="O496" s="686"/>
      <c r="P496" s="59"/>
      <c r="Q496" s="59"/>
      <c r="R496" s="60">
        <v>65</v>
      </c>
    </row>
    <row r="497" spans="4:22" x14ac:dyDescent="0.35">
      <c r="F497" s="60">
        <v>64</v>
      </c>
      <c r="G497" s="59"/>
      <c r="H497" s="685"/>
      <c r="I497" s="686"/>
      <c r="J497" s="59"/>
      <c r="K497" s="59"/>
      <c r="M497" s="59"/>
      <c r="N497" s="685"/>
      <c r="O497" s="686"/>
      <c r="P497" s="59"/>
      <c r="Q497" s="59"/>
      <c r="R497" s="60">
        <v>64</v>
      </c>
    </row>
    <row r="498" spans="4:22" x14ac:dyDescent="0.35">
      <c r="F498" s="60">
        <v>63</v>
      </c>
      <c r="G498" s="59"/>
      <c r="H498" s="685"/>
      <c r="I498" s="686"/>
      <c r="J498" s="59"/>
      <c r="K498" s="59"/>
      <c r="M498" s="59"/>
      <c r="N498" s="685"/>
      <c r="O498" s="686"/>
      <c r="P498" s="59"/>
      <c r="Q498" s="59"/>
      <c r="R498" s="60">
        <v>63</v>
      </c>
    </row>
    <row r="499" spans="4:22" x14ac:dyDescent="0.35">
      <c r="F499" s="60">
        <v>62</v>
      </c>
      <c r="G499" s="59"/>
      <c r="H499" s="685"/>
      <c r="I499" s="686"/>
      <c r="J499" s="59"/>
      <c r="K499" s="59"/>
      <c r="M499" s="59"/>
      <c r="N499" s="685"/>
      <c r="O499" s="686"/>
      <c r="P499" s="59"/>
      <c r="Q499" s="59"/>
      <c r="R499" s="60">
        <v>62</v>
      </c>
    </row>
    <row r="500" spans="4:22" x14ac:dyDescent="0.35">
      <c r="F500" s="60">
        <v>61</v>
      </c>
      <c r="G500" s="59"/>
      <c r="H500" s="685"/>
      <c r="I500" s="686"/>
      <c r="J500" s="59"/>
      <c r="K500" s="59"/>
      <c r="M500" s="59"/>
      <c r="N500" s="685"/>
      <c r="O500" s="686"/>
      <c r="P500" s="59"/>
      <c r="Q500" s="59"/>
      <c r="R500" s="60">
        <v>61</v>
      </c>
    </row>
    <row r="501" spans="4:22" x14ac:dyDescent="0.35">
      <c r="F501" s="60">
        <v>60</v>
      </c>
      <c r="G501" s="59"/>
      <c r="H501" s="685"/>
      <c r="I501" s="686"/>
      <c r="J501" s="59"/>
      <c r="K501" s="59"/>
      <c r="M501" s="59"/>
      <c r="N501" s="685"/>
      <c r="O501" s="686"/>
      <c r="P501" s="59"/>
      <c r="Q501" s="59"/>
      <c r="R501" s="60">
        <v>60</v>
      </c>
    </row>
    <row r="502" spans="4:22" x14ac:dyDescent="0.35">
      <c r="F502" s="60">
        <v>59</v>
      </c>
      <c r="G502" s="59"/>
      <c r="H502" s="685"/>
      <c r="I502" s="686"/>
      <c r="J502" s="59"/>
      <c r="K502" s="59"/>
      <c r="M502" s="59"/>
      <c r="N502" s="685"/>
      <c r="O502" s="686"/>
      <c r="P502" s="59"/>
      <c r="Q502" s="59"/>
      <c r="R502" s="60">
        <v>59</v>
      </c>
    </row>
    <row r="503" spans="4:22" x14ac:dyDescent="0.35">
      <c r="F503" s="60">
        <v>58</v>
      </c>
      <c r="G503" s="59"/>
      <c r="H503" s="685"/>
      <c r="I503" s="686"/>
      <c r="J503" s="59"/>
      <c r="K503" s="59"/>
      <c r="M503" s="59"/>
      <c r="N503" s="685"/>
      <c r="O503" s="686"/>
      <c r="P503" s="59"/>
      <c r="Q503" s="59"/>
      <c r="R503" s="60">
        <v>58</v>
      </c>
    </row>
    <row r="504" spans="4:22" x14ac:dyDescent="0.35">
      <c r="F504" s="60">
        <v>57</v>
      </c>
      <c r="G504" s="59"/>
      <c r="H504" s="685"/>
      <c r="I504" s="686"/>
      <c r="J504" s="59"/>
      <c r="K504" s="59"/>
      <c r="M504" s="59"/>
      <c r="N504" s="685"/>
      <c r="O504" s="686"/>
      <c r="P504" s="59"/>
      <c r="Q504" s="59"/>
      <c r="R504" s="60">
        <v>57</v>
      </c>
    </row>
    <row r="505" spans="4:22" x14ac:dyDescent="0.35">
      <c r="F505" s="60">
        <v>56</v>
      </c>
      <c r="G505" s="59"/>
      <c r="H505" s="685"/>
      <c r="I505" s="686"/>
      <c r="J505" s="59"/>
      <c r="K505" s="59"/>
      <c r="M505" s="59"/>
      <c r="N505" s="685"/>
      <c r="O505" s="686"/>
      <c r="P505" s="59"/>
      <c r="Q505" s="59"/>
      <c r="R505" s="60">
        <v>56</v>
      </c>
    </row>
    <row r="506" spans="4:22" x14ac:dyDescent="0.35">
      <c r="F506" s="60">
        <v>55</v>
      </c>
      <c r="G506" s="59"/>
      <c r="H506" s="685"/>
      <c r="I506" s="686"/>
      <c r="J506" s="59"/>
      <c r="K506" s="59"/>
      <c r="M506" s="59"/>
      <c r="N506" s="685"/>
      <c r="O506" s="686"/>
      <c r="P506" s="59"/>
      <c r="Q506" s="59"/>
      <c r="R506" s="60">
        <v>55</v>
      </c>
    </row>
    <row r="507" spans="4:22" x14ac:dyDescent="0.35">
      <c r="F507" s="60">
        <v>54</v>
      </c>
      <c r="G507" s="59"/>
      <c r="H507" s="685"/>
      <c r="I507" s="686"/>
      <c r="J507" s="59"/>
      <c r="K507" s="59"/>
      <c r="M507" s="59"/>
      <c r="N507" s="685"/>
      <c r="O507" s="686"/>
      <c r="P507" s="59"/>
      <c r="Q507" s="59"/>
      <c r="R507" s="60">
        <v>54</v>
      </c>
    </row>
    <row r="508" spans="4:22" x14ac:dyDescent="0.35">
      <c r="F508" s="60">
        <v>53</v>
      </c>
      <c r="G508" s="59"/>
      <c r="H508" s="685"/>
      <c r="I508" s="686"/>
      <c r="J508" s="59"/>
      <c r="K508" s="59"/>
      <c r="M508" s="59"/>
      <c r="N508" s="685"/>
      <c r="O508" s="686"/>
      <c r="P508" s="59"/>
      <c r="Q508" s="59"/>
      <c r="R508" s="60">
        <v>53</v>
      </c>
    </row>
    <row r="509" spans="4:22" x14ac:dyDescent="0.35">
      <c r="F509" s="60">
        <v>52</v>
      </c>
      <c r="G509" s="59"/>
      <c r="H509" s="685"/>
      <c r="I509" s="686"/>
      <c r="J509" s="59"/>
      <c r="K509" s="59"/>
      <c r="M509" s="59"/>
      <c r="N509" s="685"/>
      <c r="O509" s="686"/>
      <c r="P509" s="59"/>
      <c r="Q509" s="59"/>
      <c r="R509" s="60">
        <v>52</v>
      </c>
    </row>
    <row r="510" spans="4:22" x14ac:dyDescent="0.35">
      <c r="F510" s="60">
        <v>51</v>
      </c>
      <c r="G510" s="59"/>
      <c r="H510" s="685"/>
      <c r="I510" s="686"/>
      <c r="J510" s="59"/>
      <c r="K510" s="59"/>
      <c r="M510" s="59"/>
      <c r="N510" s="685"/>
      <c r="O510" s="686"/>
      <c r="P510" s="59"/>
      <c r="Q510" s="59"/>
      <c r="R510" s="60">
        <v>51</v>
      </c>
    </row>
    <row r="511" spans="4:22" x14ac:dyDescent="0.35">
      <c r="D511" s="486"/>
      <c r="E511" s="486"/>
      <c r="F511" s="60">
        <v>50</v>
      </c>
      <c r="G511" s="59"/>
      <c r="H511" s="685"/>
      <c r="I511" s="686"/>
      <c r="J511" s="59"/>
      <c r="K511" s="59"/>
      <c r="M511" s="59"/>
      <c r="N511" s="685"/>
      <c r="O511" s="686"/>
      <c r="P511" s="59"/>
      <c r="Q511" s="59"/>
      <c r="R511" s="60">
        <v>50</v>
      </c>
      <c r="S511" s="487"/>
      <c r="T511" s="487"/>
      <c r="U511" s="487"/>
      <c r="V511" s="487"/>
    </row>
    <row r="512" spans="4:22" x14ac:dyDescent="0.35">
      <c r="F512" s="60">
        <v>49</v>
      </c>
      <c r="G512" s="59"/>
      <c r="H512" s="685"/>
      <c r="I512" s="686"/>
      <c r="J512" s="59"/>
      <c r="K512" s="59"/>
      <c r="M512" s="59"/>
      <c r="N512" s="685"/>
      <c r="O512" s="686"/>
      <c r="P512" s="59"/>
      <c r="Q512" s="59"/>
      <c r="R512" s="60">
        <v>49</v>
      </c>
    </row>
    <row r="513" spans="6:18" x14ac:dyDescent="0.35">
      <c r="F513" s="60">
        <v>48</v>
      </c>
      <c r="G513" s="59"/>
      <c r="H513" s="685"/>
      <c r="I513" s="686"/>
      <c r="J513" s="59"/>
      <c r="K513" s="59"/>
      <c r="M513" s="59"/>
      <c r="N513" s="685"/>
      <c r="O513" s="686"/>
      <c r="P513" s="59"/>
      <c r="Q513" s="59"/>
      <c r="R513" s="60">
        <v>48</v>
      </c>
    </row>
    <row r="514" spans="6:18" x14ac:dyDescent="0.35">
      <c r="F514" s="60">
        <v>47</v>
      </c>
      <c r="G514" s="59"/>
      <c r="H514" s="685"/>
      <c r="I514" s="686"/>
      <c r="J514" s="59"/>
      <c r="K514" s="59"/>
      <c r="M514" s="59"/>
      <c r="N514" s="685"/>
      <c r="O514" s="686"/>
      <c r="P514" s="59"/>
      <c r="Q514" s="59"/>
      <c r="R514" s="60">
        <v>47</v>
      </c>
    </row>
    <row r="515" spans="6:18" x14ac:dyDescent="0.35">
      <c r="F515" s="60">
        <v>46</v>
      </c>
      <c r="G515" s="59"/>
      <c r="H515" s="685"/>
      <c r="I515" s="686"/>
      <c r="J515" s="59"/>
      <c r="K515" s="59"/>
      <c r="M515" s="59"/>
      <c r="N515" s="685"/>
      <c r="O515" s="686"/>
      <c r="P515" s="59"/>
      <c r="Q515" s="59"/>
      <c r="R515" s="60">
        <v>46</v>
      </c>
    </row>
    <row r="516" spans="6:18" x14ac:dyDescent="0.35">
      <c r="F516" s="60">
        <v>45</v>
      </c>
      <c r="G516" s="59"/>
      <c r="H516" s="685"/>
      <c r="I516" s="686"/>
      <c r="J516" s="59"/>
      <c r="K516" s="59"/>
      <c r="M516" s="59"/>
      <c r="N516" s="685"/>
      <c r="O516" s="686"/>
      <c r="P516" s="59"/>
      <c r="Q516" s="59"/>
      <c r="R516" s="60">
        <v>45</v>
      </c>
    </row>
    <row r="517" spans="6:18" x14ac:dyDescent="0.35">
      <c r="F517" s="60">
        <v>44</v>
      </c>
      <c r="G517" s="59"/>
      <c r="H517" s="685"/>
      <c r="I517" s="686"/>
      <c r="J517" s="59"/>
      <c r="K517" s="59"/>
      <c r="M517" s="59"/>
      <c r="N517" s="685"/>
      <c r="O517" s="686"/>
      <c r="P517" s="59"/>
      <c r="Q517" s="59"/>
      <c r="R517" s="60">
        <v>44</v>
      </c>
    </row>
    <row r="518" spans="6:18" x14ac:dyDescent="0.35">
      <c r="F518" s="60">
        <v>43</v>
      </c>
      <c r="G518" s="59"/>
      <c r="H518" s="685"/>
      <c r="I518" s="686"/>
      <c r="J518" s="59"/>
      <c r="K518" s="59"/>
      <c r="M518" s="59"/>
      <c r="N518" s="685"/>
      <c r="O518" s="686"/>
      <c r="P518" s="59"/>
      <c r="Q518" s="59"/>
      <c r="R518" s="60">
        <v>43</v>
      </c>
    </row>
    <row r="519" spans="6:18" x14ac:dyDescent="0.35">
      <c r="F519" s="60">
        <v>42</v>
      </c>
      <c r="G519" s="59"/>
      <c r="H519" s="685"/>
      <c r="I519" s="686"/>
      <c r="J519" s="59"/>
      <c r="K519" s="59"/>
      <c r="M519" s="59"/>
      <c r="N519" s="685"/>
      <c r="O519" s="686"/>
      <c r="P519" s="59"/>
      <c r="Q519" s="59"/>
      <c r="R519" s="60">
        <v>42</v>
      </c>
    </row>
    <row r="520" spans="6:18" x14ac:dyDescent="0.35">
      <c r="F520" s="60">
        <v>41</v>
      </c>
      <c r="G520" s="59"/>
      <c r="H520" s="685"/>
      <c r="I520" s="686"/>
      <c r="J520" s="59"/>
      <c r="K520" s="59"/>
      <c r="M520" s="59"/>
      <c r="N520" s="685"/>
      <c r="O520" s="686"/>
      <c r="P520" s="59"/>
      <c r="Q520" s="59"/>
      <c r="R520" s="60">
        <v>41</v>
      </c>
    </row>
    <row r="521" spans="6:18" x14ac:dyDescent="0.35">
      <c r="F521" s="60">
        <v>40</v>
      </c>
      <c r="G521" s="59"/>
      <c r="H521" s="685"/>
      <c r="I521" s="686"/>
      <c r="J521" s="59"/>
      <c r="K521" s="59"/>
      <c r="M521" s="59"/>
      <c r="N521" s="685"/>
      <c r="O521" s="686"/>
      <c r="P521" s="59"/>
      <c r="Q521" s="59"/>
      <c r="R521" s="60">
        <v>40</v>
      </c>
    </row>
    <row r="522" spans="6:18" x14ac:dyDescent="0.35">
      <c r="F522" s="60">
        <v>39</v>
      </c>
      <c r="G522" s="59"/>
      <c r="H522" s="685"/>
      <c r="I522" s="686"/>
      <c r="J522" s="59"/>
      <c r="K522" s="59"/>
      <c r="M522" s="59"/>
      <c r="N522" s="685"/>
      <c r="O522" s="686"/>
      <c r="P522" s="59"/>
      <c r="Q522" s="59"/>
      <c r="R522" s="60">
        <v>39</v>
      </c>
    </row>
    <row r="523" spans="6:18" x14ac:dyDescent="0.35">
      <c r="F523" s="60">
        <v>38</v>
      </c>
      <c r="G523" s="59"/>
      <c r="H523" s="685"/>
      <c r="I523" s="686"/>
      <c r="J523" s="59"/>
      <c r="K523" s="59"/>
      <c r="M523" s="59"/>
      <c r="N523" s="685"/>
      <c r="O523" s="686"/>
      <c r="P523" s="59"/>
      <c r="Q523" s="59"/>
      <c r="R523" s="60">
        <v>38</v>
      </c>
    </row>
    <row r="524" spans="6:18" x14ac:dyDescent="0.35">
      <c r="F524" s="60">
        <v>37</v>
      </c>
      <c r="G524" s="59"/>
      <c r="H524" s="685"/>
      <c r="I524" s="686"/>
      <c r="J524" s="59"/>
      <c r="K524" s="59"/>
      <c r="M524" s="59"/>
      <c r="N524" s="685"/>
      <c r="O524" s="686"/>
      <c r="P524" s="59"/>
      <c r="Q524" s="59"/>
      <c r="R524" s="60">
        <v>37</v>
      </c>
    </row>
    <row r="525" spans="6:18" x14ac:dyDescent="0.35">
      <c r="F525" s="60">
        <v>36</v>
      </c>
      <c r="G525" s="59"/>
      <c r="H525" s="685"/>
      <c r="I525" s="686"/>
      <c r="J525" s="59"/>
      <c r="K525" s="59"/>
      <c r="M525" s="59"/>
      <c r="N525" s="685"/>
      <c r="O525" s="686"/>
      <c r="P525" s="59"/>
      <c r="Q525" s="59"/>
      <c r="R525" s="60">
        <v>36</v>
      </c>
    </row>
    <row r="526" spans="6:18" x14ac:dyDescent="0.35">
      <c r="F526" s="60">
        <v>35</v>
      </c>
      <c r="G526" s="59"/>
      <c r="H526" s="685"/>
      <c r="I526" s="686"/>
      <c r="J526" s="59"/>
      <c r="K526" s="59"/>
      <c r="M526" s="59"/>
      <c r="N526" s="685"/>
      <c r="O526" s="686"/>
      <c r="P526" s="59"/>
      <c r="Q526" s="59"/>
      <c r="R526" s="60">
        <v>35</v>
      </c>
    </row>
    <row r="527" spans="6:18" x14ac:dyDescent="0.35">
      <c r="F527" s="60">
        <v>34</v>
      </c>
      <c r="G527" s="59"/>
      <c r="H527" s="685"/>
      <c r="I527" s="686"/>
      <c r="J527" s="59"/>
      <c r="K527" s="59"/>
      <c r="M527" s="59"/>
      <c r="N527" s="685"/>
      <c r="O527" s="686"/>
      <c r="P527" s="59"/>
      <c r="Q527" s="59"/>
      <c r="R527" s="60">
        <v>34</v>
      </c>
    </row>
    <row r="528" spans="6:18" x14ac:dyDescent="0.35">
      <c r="F528" s="60">
        <v>33</v>
      </c>
      <c r="G528" s="59"/>
      <c r="H528" s="685"/>
      <c r="I528" s="686"/>
      <c r="J528" s="59"/>
      <c r="K528" s="59"/>
      <c r="M528" s="59"/>
      <c r="N528" s="685"/>
      <c r="O528" s="686"/>
      <c r="P528" s="59"/>
      <c r="Q528" s="59"/>
      <c r="R528" s="60">
        <v>33</v>
      </c>
    </row>
    <row r="529" spans="6:18" x14ac:dyDescent="0.35">
      <c r="F529" s="60">
        <v>32</v>
      </c>
      <c r="G529" s="59"/>
      <c r="H529" s="685"/>
      <c r="I529" s="686"/>
      <c r="J529" s="59"/>
      <c r="K529" s="59"/>
      <c r="M529" s="59"/>
      <c r="N529" s="685"/>
      <c r="O529" s="686"/>
      <c r="P529" s="59"/>
      <c r="Q529" s="59"/>
      <c r="R529" s="60">
        <v>32</v>
      </c>
    </row>
    <row r="530" spans="6:18" x14ac:dyDescent="0.35">
      <c r="F530" s="60">
        <v>31</v>
      </c>
      <c r="G530" s="59"/>
      <c r="H530" s="685"/>
      <c r="I530" s="686"/>
      <c r="J530" s="59"/>
      <c r="K530" s="59"/>
      <c r="M530" s="59"/>
      <c r="N530" s="685"/>
      <c r="O530" s="686"/>
      <c r="P530" s="59"/>
      <c r="Q530" s="59"/>
      <c r="R530" s="60">
        <v>31</v>
      </c>
    </row>
    <row r="531" spans="6:18" x14ac:dyDescent="0.35">
      <c r="F531" s="60">
        <v>30</v>
      </c>
      <c r="G531" s="59"/>
      <c r="H531" s="685"/>
      <c r="I531" s="686"/>
      <c r="J531" s="59"/>
      <c r="K531" s="59"/>
      <c r="M531" s="59"/>
      <c r="N531" s="685"/>
      <c r="O531" s="686"/>
      <c r="P531" s="59"/>
      <c r="Q531" s="59"/>
      <c r="R531" s="60">
        <v>30</v>
      </c>
    </row>
    <row r="532" spans="6:18" x14ac:dyDescent="0.35">
      <c r="F532" s="60">
        <v>29</v>
      </c>
      <c r="G532" s="59"/>
      <c r="H532" s="685"/>
      <c r="I532" s="686"/>
      <c r="J532" s="59"/>
      <c r="K532" s="59"/>
      <c r="M532" s="59"/>
      <c r="N532" s="685"/>
      <c r="O532" s="686"/>
      <c r="P532" s="59"/>
      <c r="Q532" s="59"/>
      <c r="R532" s="60">
        <v>29</v>
      </c>
    </row>
    <row r="533" spans="6:18" x14ac:dyDescent="0.35">
      <c r="F533" s="60">
        <v>28</v>
      </c>
      <c r="G533" s="59"/>
      <c r="H533" s="685"/>
      <c r="I533" s="686"/>
      <c r="J533" s="59"/>
      <c r="K533" s="59"/>
      <c r="M533" s="59"/>
      <c r="N533" s="685"/>
      <c r="O533" s="686"/>
      <c r="P533" s="59"/>
      <c r="Q533" s="59"/>
      <c r="R533" s="60">
        <v>28</v>
      </c>
    </row>
    <row r="534" spans="6:18" x14ac:dyDescent="0.35">
      <c r="F534" s="60">
        <v>27</v>
      </c>
      <c r="G534" s="59"/>
      <c r="H534" s="685"/>
      <c r="I534" s="686"/>
      <c r="J534" s="59"/>
      <c r="K534" s="59"/>
      <c r="M534" s="59"/>
      <c r="N534" s="685"/>
      <c r="O534" s="686"/>
      <c r="P534" s="59"/>
      <c r="Q534" s="59"/>
      <c r="R534" s="60">
        <v>27</v>
      </c>
    </row>
    <row r="535" spans="6:18" x14ac:dyDescent="0.35">
      <c r="F535" s="60">
        <v>26</v>
      </c>
      <c r="G535" s="59"/>
      <c r="H535" s="685"/>
      <c r="I535" s="686"/>
      <c r="J535" s="59"/>
      <c r="K535" s="59"/>
      <c r="M535" s="59"/>
      <c r="N535" s="685"/>
      <c r="O535" s="686"/>
      <c r="P535" s="59"/>
      <c r="Q535" s="59"/>
      <c r="R535" s="60">
        <v>26</v>
      </c>
    </row>
    <row r="536" spans="6:18" x14ac:dyDescent="0.35">
      <c r="F536" s="60">
        <v>25</v>
      </c>
      <c r="G536" s="59"/>
      <c r="H536" s="685"/>
      <c r="I536" s="686"/>
      <c r="J536" s="59"/>
      <c r="K536" s="59"/>
      <c r="M536" s="59"/>
      <c r="N536" s="685"/>
      <c r="O536" s="686"/>
      <c r="P536" s="59"/>
      <c r="Q536" s="59"/>
      <c r="R536" s="60">
        <v>25</v>
      </c>
    </row>
    <row r="537" spans="6:18" x14ac:dyDescent="0.35">
      <c r="F537" s="60">
        <v>24</v>
      </c>
      <c r="G537" s="59"/>
      <c r="H537" s="685"/>
      <c r="I537" s="686"/>
      <c r="J537" s="59"/>
      <c r="K537" s="59"/>
      <c r="M537" s="59"/>
      <c r="N537" s="685"/>
      <c r="O537" s="686"/>
      <c r="P537" s="59"/>
      <c r="Q537" s="59"/>
      <c r="R537" s="60">
        <v>24</v>
      </c>
    </row>
    <row r="538" spans="6:18" x14ac:dyDescent="0.35">
      <c r="F538" s="60">
        <v>23</v>
      </c>
      <c r="G538" s="59"/>
      <c r="H538" s="685"/>
      <c r="I538" s="686"/>
      <c r="J538" s="59"/>
      <c r="K538" s="59"/>
      <c r="M538" s="59"/>
      <c r="N538" s="685"/>
      <c r="O538" s="686"/>
      <c r="P538" s="59"/>
      <c r="Q538" s="59"/>
      <c r="R538" s="60">
        <v>23</v>
      </c>
    </row>
    <row r="539" spans="6:18" x14ac:dyDescent="0.35">
      <c r="F539" s="60">
        <v>22</v>
      </c>
      <c r="G539" s="59"/>
      <c r="H539" s="685"/>
      <c r="I539" s="686"/>
      <c r="J539" s="59"/>
      <c r="K539" s="59"/>
      <c r="M539" s="59"/>
      <c r="N539" s="685"/>
      <c r="O539" s="686"/>
      <c r="P539" s="59"/>
      <c r="Q539" s="59"/>
      <c r="R539" s="60">
        <v>22</v>
      </c>
    </row>
    <row r="540" spans="6:18" x14ac:dyDescent="0.35">
      <c r="F540" s="60">
        <v>21</v>
      </c>
      <c r="G540" s="59"/>
      <c r="H540" s="685"/>
      <c r="I540" s="686"/>
      <c r="J540" s="59"/>
      <c r="K540" s="59"/>
      <c r="M540" s="59"/>
      <c r="N540" s="685"/>
      <c r="O540" s="686"/>
      <c r="P540" s="59"/>
      <c r="Q540" s="59"/>
      <c r="R540" s="60">
        <v>21</v>
      </c>
    </row>
    <row r="541" spans="6:18" x14ac:dyDescent="0.35">
      <c r="F541" s="60">
        <v>20</v>
      </c>
      <c r="G541" s="59"/>
      <c r="H541" s="685"/>
      <c r="I541" s="686"/>
      <c r="J541" s="59"/>
      <c r="K541" s="59"/>
      <c r="M541" s="59"/>
      <c r="N541" s="685"/>
      <c r="O541" s="686"/>
      <c r="P541" s="59"/>
      <c r="Q541" s="59"/>
      <c r="R541" s="60">
        <v>20</v>
      </c>
    </row>
    <row r="542" spans="6:18" x14ac:dyDescent="0.35">
      <c r="F542" s="60">
        <v>19</v>
      </c>
      <c r="G542" s="59"/>
      <c r="H542" s="685"/>
      <c r="I542" s="686"/>
      <c r="J542" s="59"/>
      <c r="K542" s="59"/>
      <c r="M542" s="59"/>
      <c r="N542" s="685"/>
      <c r="O542" s="686"/>
      <c r="P542" s="59"/>
      <c r="Q542" s="59"/>
      <c r="R542" s="60">
        <v>19</v>
      </c>
    </row>
    <row r="543" spans="6:18" x14ac:dyDescent="0.35">
      <c r="F543" s="60">
        <v>18</v>
      </c>
      <c r="G543" s="59"/>
      <c r="H543" s="685"/>
      <c r="I543" s="686"/>
      <c r="J543" s="59"/>
      <c r="K543" s="59"/>
      <c r="M543" s="59"/>
      <c r="N543" s="685"/>
      <c r="O543" s="686"/>
      <c r="P543" s="59"/>
      <c r="Q543" s="59"/>
      <c r="R543" s="60">
        <v>18</v>
      </c>
    </row>
    <row r="544" spans="6:18" x14ac:dyDescent="0.35">
      <c r="F544" s="60">
        <v>17</v>
      </c>
      <c r="G544" s="59"/>
      <c r="H544" s="685"/>
      <c r="I544" s="686"/>
      <c r="J544" s="59"/>
      <c r="K544" s="59"/>
      <c r="M544" s="59"/>
      <c r="N544" s="685"/>
      <c r="O544" s="686"/>
      <c r="P544" s="59"/>
      <c r="Q544" s="59"/>
      <c r="R544" s="60">
        <v>17</v>
      </c>
    </row>
    <row r="545" spans="6:18" x14ac:dyDescent="0.35">
      <c r="F545" s="60">
        <v>16</v>
      </c>
      <c r="G545" s="59"/>
      <c r="H545" s="685"/>
      <c r="I545" s="686"/>
      <c r="J545" s="59"/>
      <c r="K545" s="59"/>
      <c r="M545" s="59"/>
      <c r="N545" s="685"/>
      <c r="O545" s="686"/>
      <c r="P545" s="59"/>
      <c r="Q545" s="59"/>
      <c r="R545" s="60">
        <v>16</v>
      </c>
    </row>
    <row r="546" spans="6:18" x14ac:dyDescent="0.35">
      <c r="F546" s="60">
        <v>15</v>
      </c>
      <c r="G546" s="59"/>
      <c r="H546" s="685"/>
      <c r="I546" s="686"/>
      <c r="J546" s="59"/>
      <c r="K546" s="59"/>
      <c r="M546" s="59"/>
      <c r="N546" s="685"/>
      <c r="O546" s="686"/>
      <c r="P546" s="59"/>
      <c r="Q546" s="59"/>
      <c r="R546" s="60">
        <v>15</v>
      </c>
    </row>
    <row r="547" spans="6:18" x14ac:dyDescent="0.35">
      <c r="F547" s="60">
        <v>14</v>
      </c>
      <c r="G547" s="59"/>
      <c r="H547" s="685"/>
      <c r="I547" s="686"/>
      <c r="J547" s="59"/>
      <c r="K547" s="59"/>
      <c r="M547" s="59"/>
      <c r="N547" s="685"/>
      <c r="O547" s="686"/>
      <c r="P547" s="59"/>
      <c r="Q547" s="59"/>
      <c r="R547" s="60">
        <v>14</v>
      </c>
    </row>
    <row r="548" spans="6:18" x14ac:dyDescent="0.35">
      <c r="F548" s="60">
        <v>13</v>
      </c>
      <c r="G548" s="59"/>
      <c r="H548" s="685"/>
      <c r="I548" s="686"/>
      <c r="J548" s="59"/>
      <c r="K548" s="59"/>
      <c r="M548" s="59"/>
      <c r="N548" s="685"/>
      <c r="O548" s="686"/>
      <c r="P548" s="59"/>
      <c r="Q548" s="59"/>
      <c r="R548" s="60">
        <v>13</v>
      </c>
    </row>
    <row r="549" spans="6:18" x14ac:dyDescent="0.35">
      <c r="F549" s="60">
        <v>12</v>
      </c>
      <c r="G549" s="59"/>
      <c r="H549" s="685"/>
      <c r="I549" s="686"/>
      <c r="J549" s="59"/>
      <c r="K549" s="59"/>
      <c r="M549" s="59"/>
      <c r="N549" s="685"/>
      <c r="O549" s="686"/>
      <c r="P549" s="59"/>
      <c r="Q549" s="59"/>
      <c r="R549" s="60">
        <v>12</v>
      </c>
    </row>
    <row r="550" spans="6:18" x14ac:dyDescent="0.35">
      <c r="F550" s="60">
        <v>11</v>
      </c>
      <c r="G550" s="59"/>
      <c r="H550" s="685"/>
      <c r="I550" s="686"/>
      <c r="J550" s="59"/>
      <c r="K550" s="59"/>
      <c r="M550" s="59"/>
      <c r="N550" s="685"/>
      <c r="O550" s="686"/>
      <c r="P550" s="59"/>
      <c r="Q550" s="59"/>
      <c r="R550" s="60">
        <v>11</v>
      </c>
    </row>
    <row r="551" spans="6:18" x14ac:dyDescent="0.35">
      <c r="F551" s="60">
        <v>10</v>
      </c>
      <c r="G551" s="59"/>
      <c r="H551" s="685"/>
      <c r="I551" s="686"/>
      <c r="J551" s="59"/>
      <c r="K551" s="59"/>
      <c r="M551" s="59"/>
      <c r="N551" s="685"/>
      <c r="O551" s="686"/>
      <c r="P551" s="59"/>
      <c r="Q551" s="59"/>
      <c r="R551" s="60">
        <v>10</v>
      </c>
    </row>
    <row r="552" spans="6:18" x14ac:dyDescent="0.35">
      <c r="F552" s="60">
        <v>9</v>
      </c>
      <c r="G552" s="59"/>
      <c r="H552" s="685"/>
      <c r="I552" s="686"/>
      <c r="J552" s="59"/>
      <c r="K552" s="59"/>
      <c r="M552" s="59"/>
      <c r="N552" s="685"/>
      <c r="O552" s="686"/>
      <c r="P552" s="59"/>
      <c r="Q552" s="59"/>
      <c r="R552" s="60">
        <v>9</v>
      </c>
    </row>
    <row r="553" spans="6:18" x14ac:dyDescent="0.35">
      <c r="F553" s="60">
        <v>8</v>
      </c>
      <c r="G553" s="59"/>
      <c r="H553" s="685"/>
      <c r="I553" s="686"/>
      <c r="J553" s="59"/>
      <c r="K553" s="59"/>
      <c r="M553" s="59"/>
      <c r="N553" s="685"/>
      <c r="O553" s="686"/>
      <c r="P553" s="59"/>
      <c r="Q553" s="59"/>
      <c r="R553" s="60">
        <v>8</v>
      </c>
    </row>
    <row r="554" spans="6:18" x14ac:dyDescent="0.35">
      <c r="F554" s="60">
        <v>7</v>
      </c>
      <c r="G554" s="59"/>
      <c r="H554" s="685"/>
      <c r="I554" s="686"/>
      <c r="J554" s="59"/>
      <c r="K554" s="59"/>
      <c r="M554" s="59"/>
      <c r="N554" s="685"/>
      <c r="O554" s="686"/>
      <c r="P554" s="59"/>
      <c r="Q554" s="59"/>
      <c r="R554" s="60">
        <v>7</v>
      </c>
    </row>
    <row r="555" spans="6:18" x14ac:dyDescent="0.35">
      <c r="F555" s="60">
        <v>6</v>
      </c>
      <c r="G555" s="59"/>
      <c r="H555" s="685"/>
      <c r="I555" s="686"/>
      <c r="J555" s="59"/>
      <c r="K555" s="59"/>
      <c r="M555" s="59"/>
      <c r="N555" s="685"/>
      <c r="O555" s="686"/>
      <c r="P555" s="59"/>
      <c r="Q555" s="59"/>
      <c r="R555" s="60">
        <v>6</v>
      </c>
    </row>
    <row r="556" spans="6:18" x14ac:dyDescent="0.35">
      <c r="F556" s="60">
        <v>5</v>
      </c>
      <c r="G556" s="59"/>
      <c r="H556" s="685"/>
      <c r="I556" s="686"/>
      <c r="J556" s="59"/>
      <c r="K556" s="59"/>
      <c r="M556" s="59"/>
      <c r="N556" s="685"/>
      <c r="O556" s="686"/>
      <c r="P556" s="59"/>
      <c r="Q556" s="59"/>
      <c r="R556" s="60">
        <v>5</v>
      </c>
    </row>
    <row r="557" spans="6:18" x14ac:dyDescent="0.35">
      <c r="F557" s="60">
        <v>4</v>
      </c>
      <c r="G557" s="59"/>
      <c r="H557" s="685"/>
      <c r="I557" s="686"/>
      <c r="J557" s="59"/>
      <c r="K557" s="59"/>
      <c r="M557" s="59"/>
      <c r="N557" s="685"/>
      <c r="O557" s="686"/>
      <c r="P557" s="59"/>
      <c r="Q557" s="59"/>
      <c r="R557" s="60">
        <v>4</v>
      </c>
    </row>
    <row r="558" spans="6:18" x14ac:dyDescent="0.35">
      <c r="F558" s="60">
        <v>3</v>
      </c>
      <c r="G558" s="59"/>
      <c r="H558" s="685"/>
      <c r="I558" s="686"/>
      <c r="J558" s="59"/>
      <c r="K558" s="59"/>
      <c r="M558" s="59"/>
      <c r="N558" s="685"/>
      <c r="O558" s="686"/>
      <c r="P558" s="59"/>
      <c r="Q558" s="59"/>
      <c r="R558" s="60">
        <v>3</v>
      </c>
    </row>
    <row r="559" spans="6:18" x14ac:dyDescent="0.35">
      <c r="F559" s="60">
        <v>2</v>
      </c>
      <c r="G559" s="59"/>
      <c r="H559" s="685"/>
      <c r="I559" s="686"/>
      <c r="J559" s="59"/>
      <c r="K559" s="59"/>
      <c r="M559" s="59"/>
      <c r="N559" s="685"/>
      <c r="O559" s="686"/>
      <c r="P559" s="59"/>
      <c r="Q559" s="59"/>
      <c r="R559" s="60">
        <v>2</v>
      </c>
    </row>
    <row r="560" spans="6:18" x14ac:dyDescent="0.35">
      <c r="F560" s="60">
        <v>1</v>
      </c>
      <c r="G560" s="59"/>
      <c r="H560" s="685"/>
      <c r="I560" s="686"/>
      <c r="J560" s="59"/>
      <c r="K560" s="59"/>
      <c r="M560" s="59"/>
      <c r="N560" s="685"/>
      <c r="O560" s="686"/>
      <c r="P560" s="59"/>
      <c r="Q560" s="59"/>
      <c r="R560" s="60">
        <v>1</v>
      </c>
    </row>
    <row r="561" spans="7:17" x14ac:dyDescent="0.35">
      <c r="G561" s="62">
        <v>1</v>
      </c>
      <c r="H561" s="687">
        <v>2</v>
      </c>
      <c r="I561" s="687"/>
      <c r="J561" s="62">
        <v>3</v>
      </c>
      <c r="K561" s="474">
        <v>3.7</v>
      </c>
      <c r="L561" s="24"/>
      <c r="M561" s="62">
        <v>1</v>
      </c>
      <c r="N561" s="62">
        <v>2</v>
      </c>
      <c r="O561" s="62"/>
      <c r="P561" s="62">
        <v>3</v>
      </c>
      <c r="Q561" s="474">
        <v>3.7</v>
      </c>
    </row>
    <row r="562" spans="7:17" x14ac:dyDescent="0.35">
      <c r="G562" s="55" t="s">
        <v>172</v>
      </c>
      <c r="H562" s="55"/>
      <c r="I562" s="55"/>
      <c r="J562" s="55"/>
      <c r="K562" s="55"/>
      <c r="M562" s="55" t="s">
        <v>172</v>
      </c>
    </row>
    <row r="563" spans="7:17" x14ac:dyDescent="0.35">
      <c r="G563" s="55" t="s">
        <v>171</v>
      </c>
      <c r="H563" s="55"/>
      <c r="I563" s="55"/>
      <c r="J563" s="55"/>
      <c r="K563" s="54"/>
      <c r="L563" s="54"/>
      <c r="M563" s="55" t="s">
        <v>14</v>
      </c>
    </row>
  </sheetData>
  <mergeCells count="1079">
    <mergeCell ref="D8:D9"/>
    <mergeCell ref="C9:C10"/>
    <mergeCell ref="A14:B14"/>
    <mergeCell ref="F14:V14"/>
    <mergeCell ref="H18:I18"/>
    <mergeCell ref="H45:I45"/>
    <mergeCell ref="H46:I46"/>
    <mergeCell ref="H47:I47"/>
    <mergeCell ref="H48:I48"/>
    <mergeCell ref="H49:I4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39:I39"/>
    <mergeCell ref="H30:I30"/>
    <mergeCell ref="H31:I31"/>
    <mergeCell ref="H32:I32"/>
    <mergeCell ref="H33:I33"/>
    <mergeCell ref="H34:I34"/>
    <mergeCell ref="N39:O39"/>
    <mergeCell ref="N40:O40"/>
    <mergeCell ref="N44:O44"/>
    <mergeCell ref="N45:O45"/>
    <mergeCell ref="N46:O46"/>
    <mergeCell ref="N47:O47"/>
    <mergeCell ref="N48:O48"/>
    <mergeCell ref="H60:I60"/>
    <mergeCell ref="H61:I61"/>
    <mergeCell ref="H62:I62"/>
    <mergeCell ref="H63:I63"/>
    <mergeCell ref="H64:I64"/>
    <mergeCell ref="H55:I55"/>
    <mergeCell ref="H56:I56"/>
    <mergeCell ref="H57:I57"/>
    <mergeCell ref="H58:I58"/>
    <mergeCell ref="H59:I59"/>
    <mergeCell ref="H50:I50"/>
    <mergeCell ref="H51:I51"/>
    <mergeCell ref="H52:I52"/>
    <mergeCell ref="H53:I53"/>
    <mergeCell ref="H54:I54"/>
    <mergeCell ref="H25:I25"/>
    <mergeCell ref="H26:I26"/>
    <mergeCell ref="H27:I27"/>
    <mergeCell ref="H28:I28"/>
    <mergeCell ref="H29:I29"/>
    <mergeCell ref="H80:I80"/>
    <mergeCell ref="H81:I81"/>
    <mergeCell ref="H82:I82"/>
    <mergeCell ref="H83:I83"/>
    <mergeCell ref="H84:I84"/>
    <mergeCell ref="H75:I75"/>
    <mergeCell ref="H76:I76"/>
    <mergeCell ref="H77:I77"/>
    <mergeCell ref="H78:I78"/>
    <mergeCell ref="H79:I79"/>
    <mergeCell ref="H70:I70"/>
    <mergeCell ref="H71:I71"/>
    <mergeCell ref="H72:I72"/>
    <mergeCell ref="H73:I73"/>
    <mergeCell ref="H74:I74"/>
    <mergeCell ref="H65:I65"/>
    <mergeCell ref="H66:I66"/>
    <mergeCell ref="H67:I67"/>
    <mergeCell ref="H68:I68"/>
    <mergeCell ref="H69:I69"/>
    <mergeCell ref="H100:I100"/>
    <mergeCell ref="H101:I101"/>
    <mergeCell ref="H102:I102"/>
    <mergeCell ref="H103:I103"/>
    <mergeCell ref="H104:I104"/>
    <mergeCell ref="H95:I95"/>
    <mergeCell ref="H96:I96"/>
    <mergeCell ref="H97:I97"/>
    <mergeCell ref="H98:I98"/>
    <mergeCell ref="H99:I99"/>
    <mergeCell ref="H90:I90"/>
    <mergeCell ref="H91:I91"/>
    <mergeCell ref="H92:I92"/>
    <mergeCell ref="H93:I93"/>
    <mergeCell ref="H94:I94"/>
    <mergeCell ref="H85:I85"/>
    <mergeCell ref="H86:I86"/>
    <mergeCell ref="H87:I87"/>
    <mergeCell ref="H88:I88"/>
    <mergeCell ref="H89:I89"/>
    <mergeCell ref="H120:I120"/>
    <mergeCell ref="H121:I121"/>
    <mergeCell ref="H122:I122"/>
    <mergeCell ref="H123:I123"/>
    <mergeCell ref="H124:I124"/>
    <mergeCell ref="H115:I115"/>
    <mergeCell ref="H116:I116"/>
    <mergeCell ref="H117:I117"/>
    <mergeCell ref="H118:I118"/>
    <mergeCell ref="H119:I119"/>
    <mergeCell ref="H110:I110"/>
    <mergeCell ref="H111:I111"/>
    <mergeCell ref="H112:I112"/>
    <mergeCell ref="H113:I113"/>
    <mergeCell ref="H114:I114"/>
    <mergeCell ref="H105:I105"/>
    <mergeCell ref="H106:I106"/>
    <mergeCell ref="H107:I107"/>
    <mergeCell ref="H108:I108"/>
    <mergeCell ref="H109:I109"/>
    <mergeCell ref="H140:I140"/>
    <mergeCell ref="H141:I141"/>
    <mergeCell ref="H142:I142"/>
    <mergeCell ref="H143:I143"/>
    <mergeCell ref="H144:I144"/>
    <mergeCell ref="H135:I135"/>
    <mergeCell ref="H136:I136"/>
    <mergeCell ref="H137:I137"/>
    <mergeCell ref="H138:I138"/>
    <mergeCell ref="H139:I139"/>
    <mergeCell ref="H130:I130"/>
    <mergeCell ref="H131:I131"/>
    <mergeCell ref="H132:I132"/>
    <mergeCell ref="H133:I133"/>
    <mergeCell ref="H134:I134"/>
    <mergeCell ref="H125:I125"/>
    <mergeCell ref="H126:I126"/>
    <mergeCell ref="H127:I127"/>
    <mergeCell ref="H128:I128"/>
    <mergeCell ref="H129:I129"/>
    <mergeCell ref="H160:I160"/>
    <mergeCell ref="H161:I161"/>
    <mergeCell ref="H162:I162"/>
    <mergeCell ref="H163:I163"/>
    <mergeCell ref="H164:I164"/>
    <mergeCell ref="H155:I155"/>
    <mergeCell ref="H156:I156"/>
    <mergeCell ref="H157:I157"/>
    <mergeCell ref="H158:I158"/>
    <mergeCell ref="H159:I159"/>
    <mergeCell ref="H150:I150"/>
    <mergeCell ref="H151:I151"/>
    <mergeCell ref="H152:I152"/>
    <mergeCell ref="H153:I153"/>
    <mergeCell ref="H154:I154"/>
    <mergeCell ref="H145:I145"/>
    <mergeCell ref="H146:I146"/>
    <mergeCell ref="H147:I147"/>
    <mergeCell ref="H148:I148"/>
    <mergeCell ref="H149:I149"/>
    <mergeCell ref="H180:I180"/>
    <mergeCell ref="H181:I181"/>
    <mergeCell ref="H182:I182"/>
    <mergeCell ref="H183:I183"/>
    <mergeCell ref="H184:I184"/>
    <mergeCell ref="H175:I175"/>
    <mergeCell ref="H176:I176"/>
    <mergeCell ref="H177:I177"/>
    <mergeCell ref="H178:I178"/>
    <mergeCell ref="H179:I179"/>
    <mergeCell ref="H170:I170"/>
    <mergeCell ref="H171:I171"/>
    <mergeCell ref="H172:I172"/>
    <mergeCell ref="H173:I173"/>
    <mergeCell ref="H174:I174"/>
    <mergeCell ref="H165:I165"/>
    <mergeCell ref="H166:I166"/>
    <mergeCell ref="H167:I167"/>
    <mergeCell ref="H168:I168"/>
    <mergeCell ref="H169:I169"/>
    <mergeCell ref="H200:I200"/>
    <mergeCell ref="H201:I201"/>
    <mergeCell ref="H202:I202"/>
    <mergeCell ref="H203:I203"/>
    <mergeCell ref="H204:I204"/>
    <mergeCell ref="H195:I195"/>
    <mergeCell ref="H196:I196"/>
    <mergeCell ref="H197:I197"/>
    <mergeCell ref="H198:I198"/>
    <mergeCell ref="H199:I199"/>
    <mergeCell ref="H190:I190"/>
    <mergeCell ref="H191:I191"/>
    <mergeCell ref="H192:I192"/>
    <mergeCell ref="H193:I193"/>
    <mergeCell ref="H194:I194"/>
    <mergeCell ref="H185:I185"/>
    <mergeCell ref="H186:I186"/>
    <mergeCell ref="H187:I187"/>
    <mergeCell ref="H188:I188"/>
    <mergeCell ref="H189:I189"/>
    <mergeCell ref="H220:I220"/>
    <mergeCell ref="H221:I221"/>
    <mergeCell ref="H222:I222"/>
    <mergeCell ref="H223:I223"/>
    <mergeCell ref="H224:I224"/>
    <mergeCell ref="H215:I215"/>
    <mergeCell ref="H216:I216"/>
    <mergeCell ref="H217:I217"/>
    <mergeCell ref="H218:I218"/>
    <mergeCell ref="H219:I219"/>
    <mergeCell ref="H210:I210"/>
    <mergeCell ref="H211:I211"/>
    <mergeCell ref="H212:I212"/>
    <mergeCell ref="H213:I213"/>
    <mergeCell ref="H214:I214"/>
    <mergeCell ref="H205:I205"/>
    <mergeCell ref="H206:I206"/>
    <mergeCell ref="H207:I207"/>
    <mergeCell ref="H208:I208"/>
    <mergeCell ref="H209:I209"/>
    <mergeCell ref="H240:I240"/>
    <mergeCell ref="H241:I241"/>
    <mergeCell ref="H242:I242"/>
    <mergeCell ref="H243:I243"/>
    <mergeCell ref="H244:I244"/>
    <mergeCell ref="H235:I235"/>
    <mergeCell ref="H236:I236"/>
    <mergeCell ref="H237:I237"/>
    <mergeCell ref="H238:I238"/>
    <mergeCell ref="H239:I239"/>
    <mergeCell ref="H230:I230"/>
    <mergeCell ref="H231:I231"/>
    <mergeCell ref="H232:I232"/>
    <mergeCell ref="H233:I233"/>
    <mergeCell ref="H234:I234"/>
    <mergeCell ref="H225:I225"/>
    <mergeCell ref="H226:I226"/>
    <mergeCell ref="H227:I227"/>
    <mergeCell ref="H228:I228"/>
    <mergeCell ref="H229:I229"/>
    <mergeCell ref="H260:I260"/>
    <mergeCell ref="H261:I261"/>
    <mergeCell ref="H262:I262"/>
    <mergeCell ref="H263:I263"/>
    <mergeCell ref="H264:I264"/>
    <mergeCell ref="H255:I255"/>
    <mergeCell ref="H256:I256"/>
    <mergeCell ref="H257:I257"/>
    <mergeCell ref="H258:I258"/>
    <mergeCell ref="H259:I259"/>
    <mergeCell ref="H250:I250"/>
    <mergeCell ref="H251:I251"/>
    <mergeCell ref="H252:I252"/>
    <mergeCell ref="H253:I253"/>
    <mergeCell ref="H254:I254"/>
    <mergeCell ref="H245:I245"/>
    <mergeCell ref="H246:I246"/>
    <mergeCell ref="H247:I247"/>
    <mergeCell ref="H248:I248"/>
    <mergeCell ref="H249:I249"/>
    <mergeCell ref="H280:I280"/>
    <mergeCell ref="H281:I281"/>
    <mergeCell ref="H282:I282"/>
    <mergeCell ref="H283:I283"/>
    <mergeCell ref="H284:I284"/>
    <mergeCell ref="H275:I275"/>
    <mergeCell ref="H276:I276"/>
    <mergeCell ref="H277:I277"/>
    <mergeCell ref="H278:I278"/>
    <mergeCell ref="H279:I279"/>
    <mergeCell ref="H270:I270"/>
    <mergeCell ref="H271:I271"/>
    <mergeCell ref="H272:I272"/>
    <mergeCell ref="H273:I273"/>
    <mergeCell ref="H274:I274"/>
    <mergeCell ref="H265:I265"/>
    <mergeCell ref="H266:I266"/>
    <mergeCell ref="H267:I267"/>
    <mergeCell ref="H268:I268"/>
    <mergeCell ref="H269:I269"/>
    <mergeCell ref="H300:I300"/>
    <mergeCell ref="H301:I301"/>
    <mergeCell ref="H302:I302"/>
    <mergeCell ref="H303:I303"/>
    <mergeCell ref="H304:I304"/>
    <mergeCell ref="H295:I295"/>
    <mergeCell ref="H296:I296"/>
    <mergeCell ref="H297:I297"/>
    <mergeCell ref="H298:I298"/>
    <mergeCell ref="H299:I299"/>
    <mergeCell ref="H290:I290"/>
    <mergeCell ref="H291:I291"/>
    <mergeCell ref="H292:I292"/>
    <mergeCell ref="H293:I293"/>
    <mergeCell ref="H294:I294"/>
    <mergeCell ref="H285:I285"/>
    <mergeCell ref="H286:I286"/>
    <mergeCell ref="H287:I287"/>
    <mergeCell ref="H288:I288"/>
    <mergeCell ref="H289:I289"/>
    <mergeCell ref="H320:I320"/>
    <mergeCell ref="H321:I321"/>
    <mergeCell ref="H322:I322"/>
    <mergeCell ref="H323:I323"/>
    <mergeCell ref="H324:I324"/>
    <mergeCell ref="H315:I315"/>
    <mergeCell ref="H316:I316"/>
    <mergeCell ref="H317:I317"/>
    <mergeCell ref="H318:I318"/>
    <mergeCell ref="H319:I319"/>
    <mergeCell ref="H310:I310"/>
    <mergeCell ref="H311:I311"/>
    <mergeCell ref="H312:I312"/>
    <mergeCell ref="H313:I313"/>
    <mergeCell ref="H314:I314"/>
    <mergeCell ref="H305:I305"/>
    <mergeCell ref="H306:I306"/>
    <mergeCell ref="H307:I307"/>
    <mergeCell ref="H308:I308"/>
    <mergeCell ref="H309:I309"/>
    <mergeCell ref="H340:I340"/>
    <mergeCell ref="H341:I341"/>
    <mergeCell ref="H342:I342"/>
    <mergeCell ref="H343:I343"/>
    <mergeCell ref="H344:I344"/>
    <mergeCell ref="H335:I335"/>
    <mergeCell ref="H336:I336"/>
    <mergeCell ref="H337:I337"/>
    <mergeCell ref="H338:I338"/>
    <mergeCell ref="H339:I339"/>
    <mergeCell ref="H330:I330"/>
    <mergeCell ref="H331:I331"/>
    <mergeCell ref="H332:I332"/>
    <mergeCell ref="H333:I333"/>
    <mergeCell ref="H334:I334"/>
    <mergeCell ref="H325:I325"/>
    <mergeCell ref="H326:I326"/>
    <mergeCell ref="H327:I327"/>
    <mergeCell ref="H328:I328"/>
    <mergeCell ref="H329:I329"/>
    <mergeCell ref="H360:I360"/>
    <mergeCell ref="H361:I361"/>
    <mergeCell ref="H362:I362"/>
    <mergeCell ref="H363:I363"/>
    <mergeCell ref="H364:I364"/>
    <mergeCell ref="H355:I355"/>
    <mergeCell ref="H356:I356"/>
    <mergeCell ref="H357:I357"/>
    <mergeCell ref="H358:I358"/>
    <mergeCell ref="H359:I359"/>
    <mergeCell ref="H350:I350"/>
    <mergeCell ref="H351:I351"/>
    <mergeCell ref="H352:I352"/>
    <mergeCell ref="H353:I353"/>
    <mergeCell ref="H354:I354"/>
    <mergeCell ref="H345:I345"/>
    <mergeCell ref="H346:I346"/>
    <mergeCell ref="H347:I347"/>
    <mergeCell ref="H348:I348"/>
    <mergeCell ref="H349:I349"/>
    <mergeCell ref="H380:I380"/>
    <mergeCell ref="H381:I381"/>
    <mergeCell ref="H382:I382"/>
    <mergeCell ref="H383:I383"/>
    <mergeCell ref="H384:I384"/>
    <mergeCell ref="H375:I375"/>
    <mergeCell ref="H376:I376"/>
    <mergeCell ref="H377:I377"/>
    <mergeCell ref="H378:I378"/>
    <mergeCell ref="H379:I379"/>
    <mergeCell ref="H370:I370"/>
    <mergeCell ref="H371:I371"/>
    <mergeCell ref="H372:I372"/>
    <mergeCell ref="H373:I373"/>
    <mergeCell ref="H374:I374"/>
    <mergeCell ref="H365:I365"/>
    <mergeCell ref="H366:I366"/>
    <mergeCell ref="H367:I367"/>
    <mergeCell ref="H368:I368"/>
    <mergeCell ref="H369:I369"/>
    <mergeCell ref="H400:I400"/>
    <mergeCell ref="H401:I401"/>
    <mergeCell ref="H402:I402"/>
    <mergeCell ref="H403:I403"/>
    <mergeCell ref="H404:I404"/>
    <mergeCell ref="H395:I395"/>
    <mergeCell ref="H396:I396"/>
    <mergeCell ref="H397:I397"/>
    <mergeCell ref="H398:I398"/>
    <mergeCell ref="H399:I399"/>
    <mergeCell ref="H390:I390"/>
    <mergeCell ref="H391:I391"/>
    <mergeCell ref="H392:I392"/>
    <mergeCell ref="H393:I393"/>
    <mergeCell ref="H394:I394"/>
    <mergeCell ref="H385:I385"/>
    <mergeCell ref="H386:I386"/>
    <mergeCell ref="H387:I387"/>
    <mergeCell ref="H388:I388"/>
    <mergeCell ref="H389:I389"/>
    <mergeCell ref="H420:I420"/>
    <mergeCell ref="H421:I421"/>
    <mergeCell ref="H422:I422"/>
    <mergeCell ref="H423:I423"/>
    <mergeCell ref="H424:I424"/>
    <mergeCell ref="H415:I415"/>
    <mergeCell ref="H416:I416"/>
    <mergeCell ref="H417:I417"/>
    <mergeCell ref="H418:I418"/>
    <mergeCell ref="H419:I419"/>
    <mergeCell ref="H410:I410"/>
    <mergeCell ref="H411:I411"/>
    <mergeCell ref="H412:I412"/>
    <mergeCell ref="H413:I413"/>
    <mergeCell ref="H414:I414"/>
    <mergeCell ref="H405:I405"/>
    <mergeCell ref="H406:I406"/>
    <mergeCell ref="H407:I407"/>
    <mergeCell ref="H408:I408"/>
    <mergeCell ref="H409:I409"/>
    <mergeCell ref="H440:I440"/>
    <mergeCell ref="H441:I441"/>
    <mergeCell ref="H442:I442"/>
    <mergeCell ref="H443:I443"/>
    <mergeCell ref="H444:I444"/>
    <mergeCell ref="H435:I435"/>
    <mergeCell ref="H436:I436"/>
    <mergeCell ref="H437:I437"/>
    <mergeCell ref="H438:I438"/>
    <mergeCell ref="H439:I439"/>
    <mergeCell ref="H430:I430"/>
    <mergeCell ref="H431:I431"/>
    <mergeCell ref="H432:I432"/>
    <mergeCell ref="H433:I433"/>
    <mergeCell ref="H434:I434"/>
    <mergeCell ref="H425:I425"/>
    <mergeCell ref="H426:I426"/>
    <mergeCell ref="H427:I427"/>
    <mergeCell ref="H428:I428"/>
    <mergeCell ref="H429:I429"/>
    <mergeCell ref="H460:I460"/>
    <mergeCell ref="H461:I461"/>
    <mergeCell ref="H462:I462"/>
    <mergeCell ref="H463:I463"/>
    <mergeCell ref="H464:I464"/>
    <mergeCell ref="H455:I455"/>
    <mergeCell ref="H456:I456"/>
    <mergeCell ref="H457:I457"/>
    <mergeCell ref="H458:I458"/>
    <mergeCell ref="H459:I459"/>
    <mergeCell ref="H450:I450"/>
    <mergeCell ref="H451:I451"/>
    <mergeCell ref="H452:I452"/>
    <mergeCell ref="H453:I453"/>
    <mergeCell ref="H454:I454"/>
    <mergeCell ref="H445:I445"/>
    <mergeCell ref="H446:I446"/>
    <mergeCell ref="H447:I447"/>
    <mergeCell ref="H448:I448"/>
    <mergeCell ref="H449:I449"/>
    <mergeCell ref="H480:I480"/>
    <mergeCell ref="H481:I481"/>
    <mergeCell ref="H482:I482"/>
    <mergeCell ref="H483:I483"/>
    <mergeCell ref="H484:I484"/>
    <mergeCell ref="H475:I475"/>
    <mergeCell ref="H476:I476"/>
    <mergeCell ref="H477:I477"/>
    <mergeCell ref="H478:I478"/>
    <mergeCell ref="H479:I479"/>
    <mergeCell ref="H470:I470"/>
    <mergeCell ref="H471:I471"/>
    <mergeCell ref="H472:I472"/>
    <mergeCell ref="H473:I473"/>
    <mergeCell ref="H474:I474"/>
    <mergeCell ref="H465:I465"/>
    <mergeCell ref="H466:I466"/>
    <mergeCell ref="H467:I467"/>
    <mergeCell ref="H468:I468"/>
    <mergeCell ref="H469:I469"/>
    <mergeCell ref="H500:I500"/>
    <mergeCell ref="H501:I501"/>
    <mergeCell ref="H502:I502"/>
    <mergeCell ref="H503:I503"/>
    <mergeCell ref="H504:I504"/>
    <mergeCell ref="H495:I495"/>
    <mergeCell ref="H496:I496"/>
    <mergeCell ref="H497:I497"/>
    <mergeCell ref="H498:I498"/>
    <mergeCell ref="H499:I499"/>
    <mergeCell ref="H490:I490"/>
    <mergeCell ref="H491:I491"/>
    <mergeCell ref="H492:I492"/>
    <mergeCell ref="H493:I493"/>
    <mergeCell ref="H494:I494"/>
    <mergeCell ref="H485:I485"/>
    <mergeCell ref="H486:I486"/>
    <mergeCell ref="H487:I487"/>
    <mergeCell ref="H488:I488"/>
    <mergeCell ref="H489:I489"/>
    <mergeCell ref="H523:I523"/>
    <mergeCell ref="H524:I524"/>
    <mergeCell ref="H515:I515"/>
    <mergeCell ref="H516:I516"/>
    <mergeCell ref="H517:I517"/>
    <mergeCell ref="H518:I518"/>
    <mergeCell ref="H519:I519"/>
    <mergeCell ref="H510:I510"/>
    <mergeCell ref="H511:I511"/>
    <mergeCell ref="H512:I512"/>
    <mergeCell ref="H513:I513"/>
    <mergeCell ref="H514:I514"/>
    <mergeCell ref="H505:I505"/>
    <mergeCell ref="H506:I506"/>
    <mergeCell ref="H507:I507"/>
    <mergeCell ref="H508:I508"/>
    <mergeCell ref="H509:I509"/>
    <mergeCell ref="H553:I553"/>
    <mergeCell ref="H554:I554"/>
    <mergeCell ref="H545:I545"/>
    <mergeCell ref="N59:O59"/>
    <mergeCell ref="N60:O60"/>
    <mergeCell ref="H546:I546"/>
    <mergeCell ref="H547:I547"/>
    <mergeCell ref="H548:I548"/>
    <mergeCell ref="H549:I549"/>
    <mergeCell ref="H540:I540"/>
    <mergeCell ref="H541:I541"/>
    <mergeCell ref="H542:I542"/>
    <mergeCell ref="H543:I543"/>
    <mergeCell ref="H544:I544"/>
    <mergeCell ref="H535:I535"/>
    <mergeCell ref="H536:I536"/>
    <mergeCell ref="H537:I537"/>
    <mergeCell ref="H538:I538"/>
    <mergeCell ref="H539:I539"/>
    <mergeCell ref="H530:I530"/>
    <mergeCell ref="H531:I531"/>
    <mergeCell ref="H532:I532"/>
    <mergeCell ref="H533:I533"/>
    <mergeCell ref="H534:I534"/>
    <mergeCell ref="H525:I525"/>
    <mergeCell ref="H526:I526"/>
    <mergeCell ref="H527:I527"/>
    <mergeCell ref="H528:I528"/>
    <mergeCell ref="H529:I529"/>
    <mergeCell ref="H520:I520"/>
    <mergeCell ref="H521:I521"/>
    <mergeCell ref="H522:I522"/>
    <mergeCell ref="N41:O41"/>
    <mergeCell ref="N42:O42"/>
    <mergeCell ref="N43:O43"/>
    <mergeCell ref="H560:I560"/>
    <mergeCell ref="H561:I561"/>
    <mergeCell ref="N18:O18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H555:I555"/>
    <mergeCell ref="H556:I556"/>
    <mergeCell ref="H557:I557"/>
    <mergeCell ref="H558:I558"/>
    <mergeCell ref="H559:I559"/>
    <mergeCell ref="H550:I550"/>
    <mergeCell ref="H551:I551"/>
    <mergeCell ref="H552:I552"/>
    <mergeCell ref="N64:O64"/>
    <mergeCell ref="N65:O65"/>
    <mergeCell ref="N66:O66"/>
    <mergeCell ref="N67:O67"/>
    <mergeCell ref="N68:O68"/>
    <mergeCell ref="N61:O61"/>
    <mergeCell ref="N62:O62"/>
    <mergeCell ref="N63:O63"/>
    <mergeCell ref="N54:O54"/>
    <mergeCell ref="N55:O55"/>
    <mergeCell ref="N56:O56"/>
    <mergeCell ref="N57:O57"/>
    <mergeCell ref="N58:O58"/>
    <mergeCell ref="N49:O49"/>
    <mergeCell ref="N50:O50"/>
    <mergeCell ref="N51:O51"/>
    <mergeCell ref="N52:O52"/>
    <mergeCell ref="N53:O53"/>
    <mergeCell ref="N84:O84"/>
    <mergeCell ref="N85:O85"/>
    <mergeCell ref="N86:O86"/>
    <mergeCell ref="N87:O87"/>
    <mergeCell ref="N88:O88"/>
    <mergeCell ref="N79:O79"/>
    <mergeCell ref="N80:O80"/>
    <mergeCell ref="N81:O81"/>
    <mergeCell ref="N82:O82"/>
    <mergeCell ref="N83:O83"/>
    <mergeCell ref="N74:O74"/>
    <mergeCell ref="N75:O75"/>
    <mergeCell ref="N76:O76"/>
    <mergeCell ref="N77:O77"/>
    <mergeCell ref="N78:O78"/>
    <mergeCell ref="N69:O69"/>
    <mergeCell ref="N70:O70"/>
    <mergeCell ref="N71:O71"/>
    <mergeCell ref="N72:O72"/>
    <mergeCell ref="N73:O73"/>
    <mergeCell ref="N104:O104"/>
    <mergeCell ref="N105:O105"/>
    <mergeCell ref="N106:O106"/>
    <mergeCell ref="N107:O107"/>
    <mergeCell ref="N108:O108"/>
    <mergeCell ref="N99:O99"/>
    <mergeCell ref="N100:O100"/>
    <mergeCell ref="N101:O101"/>
    <mergeCell ref="N102:O102"/>
    <mergeCell ref="N103:O103"/>
    <mergeCell ref="N94:O94"/>
    <mergeCell ref="N95:O95"/>
    <mergeCell ref="N96:O96"/>
    <mergeCell ref="N97:O97"/>
    <mergeCell ref="N98:O98"/>
    <mergeCell ref="N89:O89"/>
    <mergeCell ref="N90:O90"/>
    <mergeCell ref="N91:O91"/>
    <mergeCell ref="N92:O92"/>
    <mergeCell ref="N93:O93"/>
    <mergeCell ref="N124:O124"/>
    <mergeCell ref="N125:O125"/>
    <mergeCell ref="N126:O126"/>
    <mergeCell ref="N127:O127"/>
    <mergeCell ref="N128:O128"/>
    <mergeCell ref="N119:O119"/>
    <mergeCell ref="N120:O120"/>
    <mergeCell ref="N121:O121"/>
    <mergeCell ref="N122:O122"/>
    <mergeCell ref="N123:O123"/>
    <mergeCell ref="N114:O114"/>
    <mergeCell ref="N115:O115"/>
    <mergeCell ref="N116:O116"/>
    <mergeCell ref="N117:O117"/>
    <mergeCell ref="N118:O118"/>
    <mergeCell ref="N109:O109"/>
    <mergeCell ref="N110:O110"/>
    <mergeCell ref="N111:O111"/>
    <mergeCell ref="N112:O112"/>
    <mergeCell ref="N113:O113"/>
    <mergeCell ref="N144:O144"/>
    <mergeCell ref="N145:O145"/>
    <mergeCell ref="N146:O146"/>
    <mergeCell ref="N147:O147"/>
    <mergeCell ref="N148:O148"/>
    <mergeCell ref="N139:O139"/>
    <mergeCell ref="N140:O140"/>
    <mergeCell ref="N141:O141"/>
    <mergeCell ref="N142:O142"/>
    <mergeCell ref="N143:O143"/>
    <mergeCell ref="N134:O134"/>
    <mergeCell ref="N135:O135"/>
    <mergeCell ref="N136:O136"/>
    <mergeCell ref="N137:O137"/>
    <mergeCell ref="N138:O138"/>
    <mergeCell ref="N129:O129"/>
    <mergeCell ref="N130:O130"/>
    <mergeCell ref="N131:O131"/>
    <mergeCell ref="N132:O132"/>
    <mergeCell ref="N133:O133"/>
    <mergeCell ref="N164:O164"/>
    <mergeCell ref="N165:O165"/>
    <mergeCell ref="N166:O166"/>
    <mergeCell ref="N167:O167"/>
    <mergeCell ref="N168:O168"/>
    <mergeCell ref="N159:O159"/>
    <mergeCell ref="N160:O160"/>
    <mergeCell ref="N161:O161"/>
    <mergeCell ref="N162:O162"/>
    <mergeCell ref="N163:O163"/>
    <mergeCell ref="N154:O154"/>
    <mergeCell ref="N155:O155"/>
    <mergeCell ref="N156:O156"/>
    <mergeCell ref="N157:O157"/>
    <mergeCell ref="N158:O158"/>
    <mergeCell ref="N149:O149"/>
    <mergeCell ref="N150:O150"/>
    <mergeCell ref="N151:O151"/>
    <mergeCell ref="N152:O152"/>
    <mergeCell ref="N153:O153"/>
    <mergeCell ref="N184:O184"/>
    <mergeCell ref="N185:O185"/>
    <mergeCell ref="N186:O186"/>
    <mergeCell ref="N187:O187"/>
    <mergeCell ref="N188:O188"/>
    <mergeCell ref="N179:O179"/>
    <mergeCell ref="N180:O180"/>
    <mergeCell ref="N181:O181"/>
    <mergeCell ref="N182:O182"/>
    <mergeCell ref="N183:O183"/>
    <mergeCell ref="N174:O174"/>
    <mergeCell ref="N175:O175"/>
    <mergeCell ref="N176:O176"/>
    <mergeCell ref="N177:O177"/>
    <mergeCell ref="N178:O178"/>
    <mergeCell ref="N169:O169"/>
    <mergeCell ref="N170:O170"/>
    <mergeCell ref="N171:O171"/>
    <mergeCell ref="N172:O172"/>
    <mergeCell ref="N173:O173"/>
    <mergeCell ref="N204:O204"/>
    <mergeCell ref="N205:O205"/>
    <mergeCell ref="N206:O206"/>
    <mergeCell ref="N207:O207"/>
    <mergeCell ref="N208:O208"/>
    <mergeCell ref="N199:O199"/>
    <mergeCell ref="N200:O200"/>
    <mergeCell ref="N201:O201"/>
    <mergeCell ref="N202:O202"/>
    <mergeCell ref="N203:O203"/>
    <mergeCell ref="N194:O194"/>
    <mergeCell ref="N195:O195"/>
    <mergeCell ref="N196:O196"/>
    <mergeCell ref="N197:O197"/>
    <mergeCell ref="N198:O198"/>
    <mergeCell ref="N189:O189"/>
    <mergeCell ref="N190:O190"/>
    <mergeCell ref="N191:O191"/>
    <mergeCell ref="N192:O192"/>
    <mergeCell ref="N193:O193"/>
    <mergeCell ref="N224:O224"/>
    <mergeCell ref="N225:O225"/>
    <mergeCell ref="N226:O226"/>
    <mergeCell ref="N227:O227"/>
    <mergeCell ref="N228:O228"/>
    <mergeCell ref="N219:O219"/>
    <mergeCell ref="N220:O220"/>
    <mergeCell ref="N221:O221"/>
    <mergeCell ref="N222:O222"/>
    <mergeCell ref="N223:O223"/>
    <mergeCell ref="N214:O214"/>
    <mergeCell ref="N215:O215"/>
    <mergeCell ref="N216:O216"/>
    <mergeCell ref="N217:O217"/>
    <mergeCell ref="N218:O218"/>
    <mergeCell ref="N209:O209"/>
    <mergeCell ref="N210:O210"/>
    <mergeCell ref="N211:O211"/>
    <mergeCell ref="N212:O212"/>
    <mergeCell ref="N213:O213"/>
    <mergeCell ref="N244:O244"/>
    <mergeCell ref="N245:O245"/>
    <mergeCell ref="N246:O246"/>
    <mergeCell ref="N247:O247"/>
    <mergeCell ref="N248:O248"/>
    <mergeCell ref="N239:O239"/>
    <mergeCell ref="N240:O240"/>
    <mergeCell ref="N241:O241"/>
    <mergeCell ref="N242:O242"/>
    <mergeCell ref="N243:O243"/>
    <mergeCell ref="N234:O234"/>
    <mergeCell ref="N235:O235"/>
    <mergeCell ref="N236:O236"/>
    <mergeCell ref="N237:O237"/>
    <mergeCell ref="N238:O238"/>
    <mergeCell ref="N229:O229"/>
    <mergeCell ref="N230:O230"/>
    <mergeCell ref="N231:O231"/>
    <mergeCell ref="N232:O232"/>
    <mergeCell ref="N233:O233"/>
    <mergeCell ref="N264:O264"/>
    <mergeCell ref="N265:O265"/>
    <mergeCell ref="N266:O266"/>
    <mergeCell ref="N267:O267"/>
    <mergeCell ref="N268:O268"/>
    <mergeCell ref="N259:O259"/>
    <mergeCell ref="N260:O260"/>
    <mergeCell ref="N261:O261"/>
    <mergeCell ref="N262:O262"/>
    <mergeCell ref="N263:O263"/>
    <mergeCell ref="N254:O254"/>
    <mergeCell ref="N255:O255"/>
    <mergeCell ref="N256:O256"/>
    <mergeCell ref="N257:O257"/>
    <mergeCell ref="N258:O258"/>
    <mergeCell ref="N249:O249"/>
    <mergeCell ref="N250:O250"/>
    <mergeCell ref="N251:O251"/>
    <mergeCell ref="N252:O252"/>
    <mergeCell ref="N253:O253"/>
    <mergeCell ref="N284:O284"/>
    <mergeCell ref="N285:O285"/>
    <mergeCell ref="N286:O286"/>
    <mergeCell ref="N287:O287"/>
    <mergeCell ref="N288:O288"/>
    <mergeCell ref="N279:O279"/>
    <mergeCell ref="N280:O280"/>
    <mergeCell ref="N281:O281"/>
    <mergeCell ref="N282:O282"/>
    <mergeCell ref="N283:O283"/>
    <mergeCell ref="N274:O274"/>
    <mergeCell ref="N275:O275"/>
    <mergeCell ref="N276:O276"/>
    <mergeCell ref="N277:O277"/>
    <mergeCell ref="N278:O278"/>
    <mergeCell ref="N269:O269"/>
    <mergeCell ref="N270:O270"/>
    <mergeCell ref="N271:O271"/>
    <mergeCell ref="N272:O272"/>
    <mergeCell ref="N273:O273"/>
    <mergeCell ref="N304:O304"/>
    <mergeCell ref="N305:O305"/>
    <mergeCell ref="N306:O306"/>
    <mergeCell ref="N307:O307"/>
    <mergeCell ref="N308:O308"/>
    <mergeCell ref="N299:O299"/>
    <mergeCell ref="N300:O300"/>
    <mergeCell ref="N301:O301"/>
    <mergeCell ref="N302:O302"/>
    <mergeCell ref="N303:O303"/>
    <mergeCell ref="N294:O294"/>
    <mergeCell ref="N295:O295"/>
    <mergeCell ref="N296:O296"/>
    <mergeCell ref="N297:O297"/>
    <mergeCell ref="N298:O298"/>
    <mergeCell ref="N289:O289"/>
    <mergeCell ref="N290:O290"/>
    <mergeCell ref="N291:O291"/>
    <mergeCell ref="N292:O292"/>
    <mergeCell ref="N293:O293"/>
    <mergeCell ref="N324:O324"/>
    <mergeCell ref="N325:O325"/>
    <mergeCell ref="N326:O326"/>
    <mergeCell ref="N327:O327"/>
    <mergeCell ref="N328:O328"/>
    <mergeCell ref="N319:O319"/>
    <mergeCell ref="N320:O320"/>
    <mergeCell ref="N321:O321"/>
    <mergeCell ref="N322:O322"/>
    <mergeCell ref="N323:O323"/>
    <mergeCell ref="N314:O314"/>
    <mergeCell ref="N315:O315"/>
    <mergeCell ref="N316:O316"/>
    <mergeCell ref="N317:O317"/>
    <mergeCell ref="N318:O318"/>
    <mergeCell ref="N309:O309"/>
    <mergeCell ref="N310:O310"/>
    <mergeCell ref="N311:O311"/>
    <mergeCell ref="N312:O312"/>
    <mergeCell ref="N313:O313"/>
    <mergeCell ref="N344:O344"/>
    <mergeCell ref="N345:O345"/>
    <mergeCell ref="N346:O346"/>
    <mergeCell ref="N347:O347"/>
    <mergeCell ref="N348:O348"/>
    <mergeCell ref="N339:O339"/>
    <mergeCell ref="N340:O340"/>
    <mergeCell ref="N341:O341"/>
    <mergeCell ref="N342:O342"/>
    <mergeCell ref="N343:O343"/>
    <mergeCell ref="N334:O334"/>
    <mergeCell ref="N335:O335"/>
    <mergeCell ref="N336:O336"/>
    <mergeCell ref="N337:O337"/>
    <mergeCell ref="N338:O338"/>
    <mergeCell ref="N329:O329"/>
    <mergeCell ref="N330:O330"/>
    <mergeCell ref="N331:O331"/>
    <mergeCell ref="N332:O332"/>
    <mergeCell ref="N333:O333"/>
    <mergeCell ref="N364:O364"/>
    <mergeCell ref="N365:O365"/>
    <mergeCell ref="N366:O366"/>
    <mergeCell ref="N367:O367"/>
    <mergeCell ref="N368:O368"/>
    <mergeCell ref="N359:O359"/>
    <mergeCell ref="N360:O360"/>
    <mergeCell ref="N361:O361"/>
    <mergeCell ref="N362:O362"/>
    <mergeCell ref="N363:O363"/>
    <mergeCell ref="N354:O354"/>
    <mergeCell ref="N355:O355"/>
    <mergeCell ref="N356:O356"/>
    <mergeCell ref="N357:O357"/>
    <mergeCell ref="N358:O358"/>
    <mergeCell ref="N349:O349"/>
    <mergeCell ref="N350:O350"/>
    <mergeCell ref="N351:O351"/>
    <mergeCell ref="N352:O352"/>
    <mergeCell ref="N353:O353"/>
    <mergeCell ref="N384:O384"/>
    <mergeCell ref="N385:O385"/>
    <mergeCell ref="N386:O386"/>
    <mergeCell ref="N387:O387"/>
    <mergeCell ref="N388:O388"/>
    <mergeCell ref="N379:O379"/>
    <mergeCell ref="N380:O380"/>
    <mergeCell ref="N381:O381"/>
    <mergeCell ref="N382:O382"/>
    <mergeCell ref="N383:O383"/>
    <mergeCell ref="N374:O374"/>
    <mergeCell ref="N375:O375"/>
    <mergeCell ref="N376:O376"/>
    <mergeCell ref="N377:O377"/>
    <mergeCell ref="N378:O378"/>
    <mergeCell ref="N369:O369"/>
    <mergeCell ref="N370:O370"/>
    <mergeCell ref="N371:O371"/>
    <mergeCell ref="N372:O372"/>
    <mergeCell ref="N373:O373"/>
    <mergeCell ref="N404:O404"/>
    <mergeCell ref="N405:O405"/>
    <mergeCell ref="N406:O406"/>
    <mergeCell ref="N407:O407"/>
    <mergeCell ref="N408:O408"/>
    <mergeCell ref="N399:O399"/>
    <mergeCell ref="N400:O400"/>
    <mergeCell ref="N401:O401"/>
    <mergeCell ref="N402:O402"/>
    <mergeCell ref="N403:O403"/>
    <mergeCell ref="N394:O394"/>
    <mergeCell ref="N395:O395"/>
    <mergeCell ref="N396:O396"/>
    <mergeCell ref="N397:O397"/>
    <mergeCell ref="N398:O398"/>
    <mergeCell ref="N389:O389"/>
    <mergeCell ref="N390:O390"/>
    <mergeCell ref="N391:O391"/>
    <mergeCell ref="N392:O392"/>
    <mergeCell ref="N393:O393"/>
    <mergeCell ref="N424:O424"/>
    <mergeCell ref="N425:O425"/>
    <mergeCell ref="N426:O426"/>
    <mergeCell ref="N427:O427"/>
    <mergeCell ref="N428:O428"/>
    <mergeCell ref="N419:O419"/>
    <mergeCell ref="N420:O420"/>
    <mergeCell ref="N421:O421"/>
    <mergeCell ref="N422:O422"/>
    <mergeCell ref="N423:O423"/>
    <mergeCell ref="N414:O414"/>
    <mergeCell ref="N415:O415"/>
    <mergeCell ref="N416:O416"/>
    <mergeCell ref="N417:O417"/>
    <mergeCell ref="N418:O418"/>
    <mergeCell ref="N409:O409"/>
    <mergeCell ref="N410:O410"/>
    <mergeCell ref="N411:O411"/>
    <mergeCell ref="N412:O412"/>
    <mergeCell ref="N413:O413"/>
    <mergeCell ref="N444:O444"/>
    <mergeCell ref="N445:O445"/>
    <mergeCell ref="N446:O446"/>
    <mergeCell ref="N447:O447"/>
    <mergeCell ref="N448:O448"/>
    <mergeCell ref="N439:O439"/>
    <mergeCell ref="N440:O440"/>
    <mergeCell ref="N441:O441"/>
    <mergeCell ref="N442:O442"/>
    <mergeCell ref="N443:O443"/>
    <mergeCell ref="N434:O434"/>
    <mergeCell ref="N435:O435"/>
    <mergeCell ref="N436:O436"/>
    <mergeCell ref="N437:O437"/>
    <mergeCell ref="N438:O438"/>
    <mergeCell ref="N429:O429"/>
    <mergeCell ref="N430:O430"/>
    <mergeCell ref="N431:O431"/>
    <mergeCell ref="N432:O432"/>
    <mergeCell ref="N433:O433"/>
    <mergeCell ref="N464:O464"/>
    <mergeCell ref="N465:O465"/>
    <mergeCell ref="N466:O466"/>
    <mergeCell ref="N467:O467"/>
    <mergeCell ref="N468:O468"/>
    <mergeCell ref="N459:O459"/>
    <mergeCell ref="N460:O460"/>
    <mergeCell ref="N461:O461"/>
    <mergeCell ref="N462:O462"/>
    <mergeCell ref="N463:O463"/>
    <mergeCell ref="N454:O454"/>
    <mergeCell ref="N455:O455"/>
    <mergeCell ref="N456:O456"/>
    <mergeCell ref="N457:O457"/>
    <mergeCell ref="N458:O458"/>
    <mergeCell ref="N449:O449"/>
    <mergeCell ref="N450:O450"/>
    <mergeCell ref="N451:O451"/>
    <mergeCell ref="N452:O452"/>
    <mergeCell ref="N453:O453"/>
    <mergeCell ref="N484:O484"/>
    <mergeCell ref="N485:O485"/>
    <mergeCell ref="N486:O486"/>
    <mergeCell ref="N487:O487"/>
    <mergeCell ref="N488:O488"/>
    <mergeCell ref="N479:O479"/>
    <mergeCell ref="N480:O480"/>
    <mergeCell ref="N481:O481"/>
    <mergeCell ref="N482:O482"/>
    <mergeCell ref="N483:O483"/>
    <mergeCell ref="N474:O474"/>
    <mergeCell ref="N475:O475"/>
    <mergeCell ref="N476:O476"/>
    <mergeCell ref="N477:O477"/>
    <mergeCell ref="N478:O478"/>
    <mergeCell ref="N469:O469"/>
    <mergeCell ref="N470:O470"/>
    <mergeCell ref="N471:O471"/>
    <mergeCell ref="N472:O472"/>
    <mergeCell ref="N473:O473"/>
    <mergeCell ref="N504:O504"/>
    <mergeCell ref="N505:O505"/>
    <mergeCell ref="N506:O506"/>
    <mergeCell ref="N507:O507"/>
    <mergeCell ref="N508:O508"/>
    <mergeCell ref="N499:O499"/>
    <mergeCell ref="N500:O500"/>
    <mergeCell ref="N501:O501"/>
    <mergeCell ref="N502:O502"/>
    <mergeCell ref="N503:O503"/>
    <mergeCell ref="N494:O494"/>
    <mergeCell ref="N495:O495"/>
    <mergeCell ref="N496:O496"/>
    <mergeCell ref="N497:O497"/>
    <mergeCell ref="N498:O498"/>
    <mergeCell ref="N489:O489"/>
    <mergeCell ref="N490:O490"/>
    <mergeCell ref="N491:O491"/>
    <mergeCell ref="N492:O492"/>
    <mergeCell ref="N493:O493"/>
    <mergeCell ref="N533:O533"/>
    <mergeCell ref="N524:O524"/>
    <mergeCell ref="N525:O525"/>
    <mergeCell ref="N526:O526"/>
    <mergeCell ref="N527:O527"/>
    <mergeCell ref="N528:O528"/>
    <mergeCell ref="N519:O519"/>
    <mergeCell ref="N520:O520"/>
    <mergeCell ref="N521:O521"/>
    <mergeCell ref="N522:O522"/>
    <mergeCell ref="N523:O523"/>
    <mergeCell ref="N514:O514"/>
    <mergeCell ref="N515:O515"/>
    <mergeCell ref="N516:O516"/>
    <mergeCell ref="N517:O517"/>
    <mergeCell ref="N518:O518"/>
    <mergeCell ref="N509:O509"/>
    <mergeCell ref="N510:O510"/>
    <mergeCell ref="N511:O511"/>
    <mergeCell ref="N512:O512"/>
    <mergeCell ref="N513:O513"/>
    <mergeCell ref="A4:Z4"/>
    <mergeCell ref="N559:O559"/>
    <mergeCell ref="N560:O560"/>
    <mergeCell ref="N554:O554"/>
    <mergeCell ref="N555:O555"/>
    <mergeCell ref="N556:O556"/>
    <mergeCell ref="N557:O557"/>
    <mergeCell ref="N558:O558"/>
    <mergeCell ref="N549:O549"/>
    <mergeCell ref="N550:O550"/>
    <mergeCell ref="N551:O551"/>
    <mergeCell ref="N552:O552"/>
    <mergeCell ref="N553:O553"/>
    <mergeCell ref="N544:O544"/>
    <mergeCell ref="N545:O545"/>
    <mergeCell ref="N546:O546"/>
    <mergeCell ref="N547:O547"/>
    <mergeCell ref="N548:O548"/>
    <mergeCell ref="N539:O539"/>
    <mergeCell ref="N540:O540"/>
    <mergeCell ref="N541:O541"/>
    <mergeCell ref="N542:O542"/>
    <mergeCell ref="N543:O543"/>
    <mergeCell ref="N534:O534"/>
    <mergeCell ref="N535:O535"/>
    <mergeCell ref="N536:O536"/>
    <mergeCell ref="N537:O537"/>
    <mergeCell ref="N538:O538"/>
    <mergeCell ref="N529:O529"/>
    <mergeCell ref="N530:O530"/>
    <mergeCell ref="N531:O531"/>
    <mergeCell ref="N532:O53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ES112"/>
  <sheetViews>
    <sheetView zoomScale="10" zoomScaleNormal="10" workbookViewId="0">
      <selection activeCell="CP106" sqref="CP106"/>
    </sheetView>
  </sheetViews>
  <sheetFormatPr baseColWidth="10" defaultRowHeight="14.5" x14ac:dyDescent="0.35"/>
  <cols>
    <col min="1" max="1" width="9.81640625" customWidth="1"/>
    <col min="2" max="2" width="3.7265625" customWidth="1"/>
    <col min="3" max="3" width="9.453125" customWidth="1"/>
    <col min="4" max="32" width="3.7265625" customWidth="1"/>
    <col min="33" max="33" width="9.453125" customWidth="1"/>
    <col min="34" max="62" width="3.7265625" customWidth="1"/>
    <col min="63" max="63" width="9.453125" customWidth="1"/>
    <col min="64" max="92" width="3.7265625" customWidth="1"/>
    <col min="93" max="93" width="9.453125" customWidth="1"/>
    <col min="94" max="121" width="3.7265625" customWidth="1"/>
    <col min="122" max="122" width="5.54296875" customWidth="1"/>
    <col min="123" max="123" width="9.453125" customWidth="1"/>
    <col min="124" max="198" width="3.7265625" customWidth="1"/>
  </cols>
  <sheetData>
    <row r="1" spans="2:147" ht="15" thickBot="1" x14ac:dyDescent="0.4"/>
    <row r="2" spans="2:147" x14ac:dyDescent="0.35">
      <c r="B2" s="692" t="s">
        <v>131</v>
      </c>
      <c r="C2" s="488">
        <v>1</v>
      </c>
      <c r="D2" s="492"/>
      <c r="E2" s="493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493"/>
      <c r="X2" s="493"/>
      <c r="Y2" s="493"/>
      <c r="Z2" s="493"/>
      <c r="AA2" s="494"/>
      <c r="AF2" s="692" t="s">
        <v>131</v>
      </c>
      <c r="AG2" s="488">
        <v>1</v>
      </c>
      <c r="AH2" s="500"/>
      <c r="AI2" s="501"/>
      <c r="AJ2" s="501"/>
      <c r="AK2" s="501"/>
      <c r="AL2" s="501"/>
      <c r="AM2" s="501"/>
      <c r="AN2" s="501"/>
      <c r="AO2" s="501"/>
      <c r="AP2" s="501"/>
      <c r="AQ2" s="501"/>
      <c r="AR2" s="501"/>
      <c r="AS2" s="501"/>
      <c r="AT2" s="501"/>
      <c r="AU2" s="501"/>
      <c r="AV2" s="501"/>
      <c r="AW2" s="501"/>
      <c r="AX2" s="501"/>
      <c r="AY2" s="501"/>
      <c r="AZ2" s="501"/>
      <c r="BA2" s="501"/>
      <c r="BB2" s="501"/>
      <c r="BC2" s="501"/>
      <c r="BD2" s="501"/>
      <c r="BE2" s="502"/>
      <c r="BJ2" s="692" t="s">
        <v>131</v>
      </c>
      <c r="BK2" s="488">
        <v>1</v>
      </c>
      <c r="BL2" s="509"/>
      <c r="BM2" s="510"/>
      <c r="BN2" s="510"/>
      <c r="BO2" s="510"/>
      <c r="BP2" s="510"/>
      <c r="BQ2" s="510"/>
      <c r="BR2" s="510"/>
      <c r="BS2" s="510"/>
      <c r="BT2" s="510"/>
      <c r="BU2" s="510"/>
      <c r="BV2" s="510"/>
      <c r="BW2" s="510"/>
      <c r="BX2" s="510"/>
      <c r="BY2" s="510"/>
      <c r="BZ2" s="510"/>
      <c r="CA2" s="510"/>
      <c r="CB2" s="510"/>
      <c r="CC2" s="510"/>
      <c r="CD2" s="510"/>
      <c r="CE2" s="510"/>
      <c r="CF2" s="510"/>
      <c r="CG2" s="510"/>
      <c r="CH2" s="510"/>
      <c r="CI2" s="511"/>
      <c r="CN2" s="692" t="s">
        <v>131</v>
      </c>
      <c r="CO2" s="488">
        <v>1</v>
      </c>
      <c r="CP2" s="509"/>
      <c r="CQ2" s="510"/>
      <c r="CR2" s="510"/>
      <c r="CS2" s="510"/>
      <c r="CT2" s="510"/>
      <c r="CU2" s="510"/>
      <c r="CV2" s="510"/>
      <c r="CW2" s="510"/>
      <c r="CX2" s="510"/>
      <c r="CY2" s="510"/>
      <c r="CZ2" s="510"/>
      <c r="DA2" s="510"/>
      <c r="DB2" s="510"/>
      <c r="DC2" s="510"/>
      <c r="DD2" s="510"/>
      <c r="DE2" s="510"/>
      <c r="DF2" s="510"/>
      <c r="DG2" s="510"/>
      <c r="DH2" s="510"/>
      <c r="DI2" s="510"/>
      <c r="DJ2" s="510"/>
      <c r="DK2" s="510"/>
      <c r="DL2" s="510"/>
      <c r="DM2" s="511"/>
      <c r="DR2" s="692" t="s">
        <v>131</v>
      </c>
      <c r="DS2" s="488">
        <v>1</v>
      </c>
      <c r="DT2" s="509"/>
      <c r="DU2" s="510"/>
      <c r="DV2" s="510"/>
      <c r="DW2" s="510"/>
      <c r="DX2" s="510"/>
      <c r="DY2" s="510"/>
      <c r="DZ2" s="510"/>
      <c r="EA2" s="510"/>
      <c r="EB2" s="510"/>
      <c r="EC2" s="510"/>
      <c r="ED2" s="510"/>
      <c r="EE2" s="510"/>
      <c r="EF2" s="510"/>
      <c r="EG2" s="510"/>
      <c r="EH2" s="510"/>
      <c r="EI2" s="510"/>
      <c r="EJ2" s="510"/>
      <c r="EK2" s="510"/>
      <c r="EL2" s="510"/>
      <c r="EM2" s="510"/>
      <c r="EN2" s="510"/>
      <c r="EO2" s="510"/>
      <c r="EP2" s="510"/>
      <c r="EQ2" s="511"/>
    </row>
    <row r="3" spans="2:147" x14ac:dyDescent="0.35">
      <c r="B3" s="692"/>
      <c r="C3" s="488">
        <v>0.99</v>
      </c>
      <c r="D3" s="495"/>
      <c r="E3" s="491"/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  <c r="Z3" s="491"/>
      <c r="AA3" s="496"/>
      <c r="AF3" s="692"/>
      <c r="AG3" s="488">
        <v>0.99</v>
      </c>
      <c r="AH3" s="503"/>
      <c r="AI3" s="489"/>
      <c r="AJ3" s="489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89"/>
      <c r="AV3" s="489"/>
      <c r="AW3" s="489"/>
      <c r="AX3" s="489"/>
      <c r="AY3" s="489"/>
      <c r="AZ3" s="489"/>
      <c r="BA3" s="489"/>
      <c r="BB3" s="489"/>
      <c r="BC3" s="489"/>
      <c r="BD3" s="489"/>
      <c r="BE3" s="504"/>
      <c r="BJ3" s="692"/>
      <c r="BK3" s="488">
        <v>0.99</v>
      </c>
      <c r="BL3" s="512"/>
      <c r="BM3" s="513"/>
      <c r="BN3" s="513"/>
      <c r="BO3" s="513"/>
      <c r="BP3" s="513"/>
      <c r="BQ3" s="513"/>
      <c r="BR3" s="513"/>
      <c r="BS3" s="513"/>
      <c r="BT3" s="513"/>
      <c r="BU3" s="513"/>
      <c r="BV3" s="513"/>
      <c r="BW3" s="513"/>
      <c r="BX3" s="513"/>
      <c r="BY3" s="513"/>
      <c r="BZ3" s="513"/>
      <c r="CA3" s="513"/>
      <c r="CB3" s="513"/>
      <c r="CC3" s="513"/>
      <c r="CD3" s="513"/>
      <c r="CE3" s="513"/>
      <c r="CF3" s="513"/>
      <c r="CG3" s="513"/>
      <c r="CH3" s="513"/>
      <c r="CI3" s="514"/>
      <c r="CN3" s="692"/>
      <c r="CO3" s="488">
        <v>0.99</v>
      </c>
      <c r="CP3" s="512"/>
      <c r="CQ3" s="513"/>
      <c r="CR3" s="513"/>
      <c r="CS3" s="513"/>
      <c r="CT3" s="513"/>
      <c r="CU3" s="513"/>
      <c r="CV3" s="513"/>
      <c r="CW3" s="513"/>
      <c r="CX3" s="513"/>
      <c r="CY3" s="513"/>
      <c r="CZ3" s="513"/>
      <c r="DA3" s="513"/>
      <c r="DB3" s="513"/>
      <c r="DC3" s="513"/>
      <c r="DD3" s="513"/>
      <c r="DE3" s="513"/>
      <c r="DF3" s="513"/>
      <c r="DG3" s="513"/>
      <c r="DH3" s="513"/>
      <c r="DI3" s="513"/>
      <c r="DJ3" s="513"/>
      <c r="DK3" s="513"/>
      <c r="DL3" s="513"/>
      <c r="DM3" s="514"/>
      <c r="DR3" s="692"/>
      <c r="DS3" s="488">
        <v>0.99</v>
      </c>
      <c r="DT3" s="512"/>
      <c r="DU3" s="513"/>
      <c r="DV3" s="513"/>
      <c r="DW3" s="513"/>
      <c r="DX3" s="513"/>
      <c r="DY3" s="513"/>
      <c r="DZ3" s="513"/>
      <c r="EA3" s="513"/>
      <c r="EB3" s="513"/>
      <c r="EC3" s="513"/>
      <c r="ED3" s="513"/>
      <c r="EE3" s="513"/>
      <c r="EF3" s="513"/>
      <c r="EG3" s="513"/>
      <c r="EH3" s="513"/>
      <c r="EI3" s="513"/>
      <c r="EJ3" s="513"/>
      <c r="EK3" s="513"/>
      <c r="EL3" s="513"/>
      <c r="EM3" s="513"/>
      <c r="EN3" s="513"/>
      <c r="EO3" s="513"/>
      <c r="EP3" s="513"/>
      <c r="EQ3" s="514"/>
    </row>
    <row r="4" spans="2:147" x14ac:dyDescent="0.35">
      <c r="B4" s="692"/>
      <c r="C4" s="488">
        <v>0.98</v>
      </c>
      <c r="D4" s="495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  <c r="Z4" s="491"/>
      <c r="AA4" s="496"/>
      <c r="AF4" s="692"/>
      <c r="AG4" s="488">
        <v>0.98</v>
      </c>
      <c r="AH4" s="503"/>
      <c r="AI4" s="489"/>
      <c r="AJ4" s="489"/>
      <c r="AK4" s="489"/>
      <c r="AL4" s="489"/>
      <c r="AM4" s="489"/>
      <c r="AN4" s="489"/>
      <c r="AO4" s="489"/>
      <c r="AP4" s="489"/>
      <c r="AQ4" s="489"/>
      <c r="AR4" s="489"/>
      <c r="AS4" s="489"/>
      <c r="AT4" s="489"/>
      <c r="AU4" s="489"/>
      <c r="AV4" s="489"/>
      <c r="AW4" s="489"/>
      <c r="AX4" s="489"/>
      <c r="AY4" s="489"/>
      <c r="AZ4" s="489"/>
      <c r="BA4" s="489"/>
      <c r="BB4" s="489"/>
      <c r="BC4" s="489"/>
      <c r="BD4" s="489"/>
      <c r="BE4" s="504"/>
      <c r="BJ4" s="692"/>
      <c r="BK4" s="488">
        <v>0.98</v>
      </c>
      <c r="BL4" s="512"/>
      <c r="BM4" s="513"/>
      <c r="BN4" s="513"/>
      <c r="BO4" s="513"/>
      <c r="BP4" s="513"/>
      <c r="BQ4" s="513"/>
      <c r="BR4" s="513"/>
      <c r="BS4" s="513"/>
      <c r="BT4" s="513"/>
      <c r="BU4" s="513"/>
      <c r="BV4" s="513"/>
      <c r="BW4" s="513"/>
      <c r="BX4" s="513"/>
      <c r="BY4" s="513"/>
      <c r="BZ4" s="513"/>
      <c r="CA4" s="513"/>
      <c r="CB4" s="513"/>
      <c r="CC4" s="513"/>
      <c r="CD4" s="513"/>
      <c r="CE4" s="513"/>
      <c r="CF4" s="513"/>
      <c r="CG4" s="513"/>
      <c r="CH4" s="513"/>
      <c r="CI4" s="514"/>
      <c r="CN4" s="692"/>
      <c r="CO4" s="488">
        <v>0.98</v>
      </c>
      <c r="CP4" s="512"/>
      <c r="CQ4" s="513"/>
      <c r="CR4" s="513"/>
      <c r="CS4" s="513"/>
      <c r="CT4" s="513"/>
      <c r="CU4" s="513"/>
      <c r="CV4" s="513"/>
      <c r="CW4" s="513"/>
      <c r="CX4" s="513"/>
      <c r="CY4" s="513"/>
      <c r="CZ4" s="513"/>
      <c r="DA4" s="513"/>
      <c r="DB4" s="513"/>
      <c r="DC4" s="513"/>
      <c r="DD4" s="513"/>
      <c r="DE4" s="513"/>
      <c r="DF4" s="513"/>
      <c r="DG4" s="513"/>
      <c r="DH4" s="513"/>
      <c r="DI4" s="513"/>
      <c r="DJ4" s="513"/>
      <c r="DK4" s="513"/>
      <c r="DL4" s="513"/>
      <c r="DM4" s="514"/>
      <c r="DR4" s="692"/>
      <c r="DS4" s="488">
        <v>0.98</v>
      </c>
      <c r="DT4" s="512"/>
      <c r="DU4" s="513"/>
      <c r="DV4" s="513"/>
      <c r="DW4" s="513"/>
      <c r="DX4" s="513"/>
      <c r="DY4" s="513"/>
      <c r="DZ4" s="513"/>
      <c r="EA4" s="513"/>
      <c r="EB4" s="513"/>
      <c r="EC4" s="513"/>
      <c r="ED4" s="513"/>
      <c r="EE4" s="513"/>
      <c r="EF4" s="513"/>
      <c r="EG4" s="513"/>
      <c r="EH4" s="513"/>
      <c r="EI4" s="513"/>
      <c r="EJ4" s="513"/>
      <c r="EK4" s="513"/>
      <c r="EL4" s="513"/>
      <c r="EM4" s="513"/>
      <c r="EN4" s="513"/>
      <c r="EO4" s="513"/>
      <c r="EP4" s="513"/>
      <c r="EQ4" s="514"/>
    </row>
    <row r="5" spans="2:147" x14ac:dyDescent="0.35">
      <c r="B5" s="692"/>
      <c r="C5" s="488">
        <v>0.97</v>
      </c>
      <c r="D5" s="495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  <c r="Z5" s="491"/>
      <c r="AA5" s="496"/>
      <c r="AF5" s="692"/>
      <c r="AG5" s="488">
        <v>0.97</v>
      </c>
      <c r="AH5" s="503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  <c r="AT5" s="489"/>
      <c r="AU5" s="489"/>
      <c r="AV5" s="489"/>
      <c r="AW5" s="489"/>
      <c r="AX5" s="489"/>
      <c r="AY5" s="489"/>
      <c r="AZ5" s="489"/>
      <c r="BA5" s="489"/>
      <c r="BB5" s="489"/>
      <c r="BC5" s="489"/>
      <c r="BD5" s="489"/>
      <c r="BE5" s="504"/>
      <c r="BJ5" s="692"/>
      <c r="BK5" s="488">
        <v>0.97</v>
      </c>
      <c r="BL5" s="512"/>
      <c r="BM5" s="513"/>
      <c r="BN5" s="513"/>
      <c r="BO5" s="513"/>
      <c r="BP5" s="513"/>
      <c r="BQ5" s="513"/>
      <c r="BR5" s="513"/>
      <c r="BS5" s="513"/>
      <c r="BT5" s="513"/>
      <c r="BU5" s="513"/>
      <c r="BV5" s="513"/>
      <c r="BW5" s="513"/>
      <c r="BX5" s="513"/>
      <c r="BY5" s="513"/>
      <c r="BZ5" s="513"/>
      <c r="CA5" s="513"/>
      <c r="CB5" s="513"/>
      <c r="CC5" s="513"/>
      <c r="CD5" s="513"/>
      <c r="CE5" s="513"/>
      <c r="CF5" s="513"/>
      <c r="CG5" s="513"/>
      <c r="CH5" s="513"/>
      <c r="CI5" s="514"/>
      <c r="CN5" s="692"/>
      <c r="CO5" s="488">
        <v>0.97</v>
      </c>
      <c r="CP5" s="512"/>
      <c r="CQ5" s="513"/>
      <c r="CR5" s="513"/>
      <c r="CS5" s="513"/>
      <c r="CT5" s="513"/>
      <c r="CU5" s="513"/>
      <c r="CV5" s="513"/>
      <c r="CW5" s="513"/>
      <c r="CX5" s="513"/>
      <c r="CY5" s="513"/>
      <c r="CZ5" s="513"/>
      <c r="DA5" s="513"/>
      <c r="DB5" s="513"/>
      <c r="DC5" s="513"/>
      <c r="DD5" s="513"/>
      <c r="DE5" s="513"/>
      <c r="DF5" s="513"/>
      <c r="DG5" s="513"/>
      <c r="DH5" s="513"/>
      <c r="DI5" s="513"/>
      <c r="DJ5" s="513"/>
      <c r="DK5" s="513"/>
      <c r="DL5" s="513"/>
      <c r="DM5" s="514"/>
      <c r="DR5" s="692"/>
      <c r="DS5" s="488">
        <v>0.97</v>
      </c>
      <c r="DT5" s="512"/>
      <c r="DU5" s="513"/>
      <c r="DV5" s="513"/>
      <c r="DW5" s="513"/>
      <c r="DX5" s="513"/>
      <c r="DY5" s="513"/>
      <c r="DZ5" s="513"/>
      <c r="EA5" s="513"/>
      <c r="EB5" s="513"/>
      <c r="EC5" s="513"/>
      <c r="ED5" s="513"/>
      <c r="EE5" s="513"/>
      <c r="EF5" s="513"/>
      <c r="EG5" s="513"/>
      <c r="EH5" s="513"/>
      <c r="EI5" s="513"/>
      <c r="EJ5" s="513"/>
      <c r="EK5" s="513"/>
      <c r="EL5" s="513"/>
      <c r="EM5" s="513"/>
      <c r="EN5" s="513"/>
      <c r="EO5" s="513"/>
      <c r="EP5" s="513"/>
      <c r="EQ5" s="514"/>
    </row>
    <row r="6" spans="2:147" x14ac:dyDescent="0.35">
      <c r="B6" s="692"/>
      <c r="C6" s="488">
        <v>0.96</v>
      </c>
      <c r="D6" s="495"/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  <c r="Z6" s="491"/>
      <c r="AA6" s="496"/>
      <c r="AF6" s="692"/>
      <c r="AG6" s="488">
        <v>0.96</v>
      </c>
      <c r="AH6" s="503"/>
      <c r="AI6" s="489"/>
      <c r="AJ6" s="489"/>
      <c r="AK6" s="489"/>
      <c r="AL6" s="489"/>
      <c r="AM6" s="489"/>
      <c r="AN6" s="489"/>
      <c r="AO6" s="489"/>
      <c r="AP6" s="489"/>
      <c r="AQ6" s="489"/>
      <c r="AR6" s="489"/>
      <c r="AS6" s="489"/>
      <c r="AT6" s="489"/>
      <c r="AU6" s="489"/>
      <c r="AV6" s="489"/>
      <c r="AW6" s="489"/>
      <c r="AX6" s="489"/>
      <c r="AY6" s="489"/>
      <c r="AZ6" s="489"/>
      <c r="BA6" s="489"/>
      <c r="BB6" s="489"/>
      <c r="BC6" s="489"/>
      <c r="BD6" s="489"/>
      <c r="BE6" s="504"/>
      <c r="BJ6" s="692"/>
      <c r="BK6" s="488">
        <v>0.96</v>
      </c>
      <c r="BL6" s="512"/>
      <c r="BM6" s="513"/>
      <c r="BN6" s="513"/>
      <c r="BO6" s="513"/>
      <c r="BP6" s="513"/>
      <c r="BQ6" s="513"/>
      <c r="BR6" s="513"/>
      <c r="BS6" s="513"/>
      <c r="BT6" s="513"/>
      <c r="BU6" s="513"/>
      <c r="BV6" s="513"/>
      <c r="BW6" s="513"/>
      <c r="BX6" s="513"/>
      <c r="BY6" s="513"/>
      <c r="BZ6" s="513"/>
      <c r="CA6" s="513"/>
      <c r="CB6" s="513"/>
      <c r="CC6" s="513"/>
      <c r="CD6" s="513"/>
      <c r="CE6" s="513"/>
      <c r="CF6" s="513"/>
      <c r="CG6" s="513"/>
      <c r="CH6" s="513"/>
      <c r="CI6" s="514"/>
      <c r="CN6" s="692"/>
      <c r="CO6" s="488">
        <v>0.96</v>
      </c>
      <c r="CP6" s="512"/>
      <c r="CQ6" s="513"/>
      <c r="CR6" s="513"/>
      <c r="CS6" s="513"/>
      <c r="CT6" s="513"/>
      <c r="CU6" s="513"/>
      <c r="CV6" s="513"/>
      <c r="CW6" s="513"/>
      <c r="CX6" s="513"/>
      <c r="CY6" s="513"/>
      <c r="CZ6" s="513"/>
      <c r="DA6" s="513"/>
      <c r="DB6" s="513"/>
      <c r="DC6" s="513"/>
      <c r="DD6" s="513"/>
      <c r="DE6" s="513"/>
      <c r="DF6" s="513"/>
      <c r="DG6" s="513"/>
      <c r="DH6" s="513"/>
      <c r="DI6" s="513"/>
      <c r="DJ6" s="513"/>
      <c r="DK6" s="513"/>
      <c r="DL6" s="513"/>
      <c r="DM6" s="514"/>
      <c r="DR6" s="692"/>
      <c r="DS6" s="488">
        <v>0.96</v>
      </c>
      <c r="DT6" s="512"/>
      <c r="DU6" s="513"/>
      <c r="DV6" s="513"/>
      <c r="DW6" s="513"/>
      <c r="DX6" s="513"/>
      <c r="DY6" s="513"/>
      <c r="DZ6" s="513"/>
      <c r="EA6" s="513"/>
      <c r="EB6" s="513"/>
      <c r="EC6" s="513"/>
      <c r="ED6" s="513"/>
      <c r="EE6" s="513"/>
      <c r="EF6" s="513"/>
      <c r="EG6" s="513"/>
      <c r="EH6" s="513"/>
      <c r="EI6" s="513"/>
      <c r="EJ6" s="513"/>
      <c r="EK6" s="513"/>
      <c r="EL6" s="513"/>
      <c r="EM6" s="513"/>
      <c r="EN6" s="513"/>
      <c r="EO6" s="513"/>
      <c r="EP6" s="513"/>
      <c r="EQ6" s="514"/>
    </row>
    <row r="7" spans="2:147" x14ac:dyDescent="0.35">
      <c r="B7" s="692"/>
      <c r="C7" s="488">
        <v>0.95</v>
      </c>
      <c r="D7" s="495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6"/>
      <c r="AF7" s="692"/>
      <c r="AG7" s="488">
        <v>0.95</v>
      </c>
      <c r="AH7" s="503"/>
      <c r="AI7" s="489"/>
      <c r="AJ7" s="489"/>
      <c r="AK7" s="489"/>
      <c r="AL7" s="489"/>
      <c r="AM7" s="489"/>
      <c r="AN7" s="489"/>
      <c r="AO7" s="489"/>
      <c r="AP7" s="489"/>
      <c r="AQ7" s="489"/>
      <c r="AR7" s="489"/>
      <c r="AS7" s="489"/>
      <c r="AT7" s="489"/>
      <c r="AU7" s="489"/>
      <c r="AV7" s="489"/>
      <c r="AW7" s="489"/>
      <c r="AX7" s="489"/>
      <c r="AY7" s="489"/>
      <c r="AZ7" s="489"/>
      <c r="BA7" s="489"/>
      <c r="BB7" s="489"/>
      <c r="BC7" s="489"/>
      <c r="BD7" s="489"/>
      <c r="BE7" s="504"/>
      <c r="BJ7" s="692"/>
      <c r="BK7" s="488">
        <v>0.95</v>
      </c>
      <c r="BL7" s="512"/>
      <c r="BM7" s="513"/>
      <c r="BN7" s="513"/>
      <c r="BO7" s="513"/>
      <c r="BP7" s="513"/>
      <c r="BQ7" s="513"/>
      <c r="BR7" s="513"/>
      <c r="BS7" s="513"/>
      <c r="BT7" s="513"/>
      <c r="BU7" s="513"/>
      <c r="BV7" s="513"/>
      <c r="BW7" s="513"/>
      <c r="BX7" s="513"/>
      <c r="BY7" s="513"/>
      <c r="BZ7" s="513"/>
      <c r="CA7" s="513"/>
      <c r="CB7" s="513"/>
      <c r="CC7" s="513"/>
      <c r="CD7" s="513"/>
      <c r="CE7" s="513"/>
      <c r="CF7" s="513"/>
      <c r="CG7" s="513"/>
      <c r="CH7" s="513"/>
      <c r="CI7" s="514"/>
      <c r="CN7" s="692"/>
      <c r="CO7" s="488">
        <v>0.95</v>
      </c>
      <c r="CP7" s="512"/>
      <c r="CQ7" s="513"/>
      <c r="CR7" s="513"/>
      <c r="CS7" s="513"/>
      <c r="CT7" s="513"/>
      <c r="CU7" s="513"/>
      <c r="CV7" s="513"/>
      <c r="CW7" s="513"/>
      <c r="CX7" s="513"/>
      <c r="CY7" s="513"/>
      <c r="CZ7" s="513"/>
      <c r="DA7" s="513"/>
      <c r="DB7" s="513"/>
      <c r="DC7" s="513"/>
      <c r="DD7" s="513"/>
      <c r="DE7" s="513"/>
      <c r="DF7" s="513"/>
      <c r="DG7" s="513"/>
      <c r="DH7" s="513"/>
      <c r="DI7" s="513"/>
      <c r="DJ7" s="513"/>
      <c r="DK7" s="513"/>
      <c r="DL7" s="513"/>
      <c r="DM7" s="514"/>
      <c r="DR7" s="692"/>
      <c r="DS7" s="488">
        <v>0.95</v>
      </c>
      <c r="DT7" s="512"/>
      <c r="DU7" s="513"/>
      <c r="DV7" s="513"/>
      <c r="DW7" s="513"/>
      <c r="DX7" s="513"/>
      <c r="DY7" s="513"/>
      <c r="DZ7" s="513"/>
      <c r="EA7" s="513"/>
      <c r="EB7" s="513"/>
      <c r="EC7" s="513"/>
      <c r="ED7" s="513"/>
      <c r="EE7" s="513"/>
      <c r="EF7" s="513"/>
      <c r="EG7" s="513"/>
      <c r="EH7" s="513"/>
      <c r="EI7" s="513"/>
      <c r="EJ7" s="513"/>
      <c r="EK7" s="513"/>
      <c r="EL7" s="513"/>
      <c r="EM7" s="513"/>
      <c r="EN7" s="513"/>
      <c r="EO7" s="513"/>
      <c r="EP7" s="513"/>
      <c r="EQ7" s="514"/>
    </row>
    <row r="8" spans="2:147" x14ac:dyDescent="0.35">
      <c r="B8" s="692"/>
      <c r="C8" s="488">
        <v>0.94</v>
      </c>
      <c r="D8" s="495"/>
      <c r="E8" s="491"/>
      <c r="F8" s="491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  <c r="Z8" s="491"/>
      <c r="AA8" s="496"/>
      <c r="AF8" s="692"/>
      <c r="AG8" s="488">
        <v>0.94</v>
      </c>
      <c r="AH8" s="503"/>
      <c r="AI8" s="489"/>
      <c r="AJ8" s="489"/>
      <c r="AK8" s="489"/>
      <c r="AL8" s="489"/>
      <c r="AM8" s="489"/>
      <c r="AN8" s="489"/>
      <c r="AO8" s="489"/>
      <c r="AP8" s="489"/>
      <c r="AQ8" s="489"/>
      <c r="AR8" s="489"/>
      <c r="AS8" s="489"/>
      <c r="AT8" s="489"/>
      <c r="AU8" s="489"/>
      <c r="AV8" s="489"/>
      <c r="AW8" s="489"/>
      <c r="AX8" s="489"/>
      <c r="AY8" s="489"/>
      <c r="AZ8" s="489"/>
      <c r="BA8" s="489"/>
      <c r="BB8" s="489"/>
      <c r="BC8" s="489"/>
      <c r="BD8" s="489"/>
      <c r="BE8" s="504"/>
      <c r="BJ8" s="692"/>
      <c r="BK8" s="488">
        <v>0.94</v>
      </c>
      <c r="BL8" s="512"/>
      <c r="BM8" s="513"/>
      <c r="BN8" s="513"/>
      <c r="BO8" s="513"/>
      <c r="BP8" s="513"/>
      <c r="BQ8" s="513"/>
      <c r="BR8" s="513"/>
      <c r="BS8" s="513"/>
      <c r="BT8" s="513"/>
      <c r="BU8" s="513"/>
      <c r="BV8" s="513"/>
      <c r="BW8" s="513"/>
      <c r="BX8" s="513"/>
      <c r="BY8" s="513"/>
      <c r="BZ8" s="513"/>
      <c r="CA8" s="513"/>
      <c r="CB8" s="513"/>
      <c r="CC8" s="513"/>
      <c r="CD8" s="513"/>
      <c r="CE8" s="513"/>
      <c r="CF8" s="513"/>
      <c r="CG8" s="513"/>
      <c r="CH8" s="513"/>
      <c r="CI8" s="514"/>
      <c r="CN8" s="692"/>
      <c r="CO8" s="488">
        <v>0.94</v>
      </c>
      <c r="CP8" s="512"/>
      <c r="CQ8" s="513"/>
      <c r="CR8" s="513"/>
      <c r="CS8" s="513"/>
      <c r="CT8" s="513"/>
      <c r="CU8" s="513"/>
      <c r="CV8" s="513"/>
      <c r="CW8" s="513"/>
      <c r="CX8" s="513"/>
      <c r="CY8" s="513"/>
      <c r="CZ8" s="513"/>
      <c r="DA8" s="513"/>
      <c r="DB8" s="513"/>
      <c r="DC8" s="513"/>
      <c r="DD8" s="513"/>
      <c r="DE8" s="513"/>
      <c r="DF8" s="513"/>
      <c r="DG8" s="513"/>
      <c r="DH8" s="513"/>
      <c r="DI8" s="513"/>
      <c r="DJ8" s="513"/>
      <c r="DK8" s="513"/>
      <c r="DL8" s="513"/>
      <c r="DM8" s="514"/>
      <c r="DR8" s="692"/>
      <c r="DS8" s="488">
        <v>0.94</v>
      </c>
      <c r="DT8" s="512"/>
      <c r="DU8" s="513"/>
      <c r="DV8" s="513"/>
      <c r="DW8" s="513"/>
      <c r="DX8" s="513"/>
      <c r="DY8" s="513"/>
      <c r="DZ8" s="513"/>
      <c r="EA8" s="513"/>
      <c r="EB8" s="513"/>
      <c r="EC8" s="513"/>
      <c r="ED8" s="513"/>
      <c r="EE8" s="513"/>
      <c r="EF8" s="513"/>
      <c r="EG8" s="513"/>
      <c r="EH8" s="513"/>
      <c r="EI8" s="513"/>
      <c r="EJ8" s="513"/>
      <c r="EK8" s="513"/>
      <c r="EL8" s="513"/>
      <c r="EM8" s="513"/>
      <c r="EN8" s="513"/>
      <c r="EO8" s="513"/>
      <c r="EP8" s="513"/>
      <c r="EQ8" s="514"/>
    </row>
    <row r="9" spans="2:147" x14ac:dyDescent="0.35">
      <c r="B9" s="692"/>
      <c r="C9" s="488">
        <v>0.93</v>
      </c>
      <c r="D9" s="495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6"/>
      <c r="AF9" s="692"/>
      <c r="AG9" s="488">
        <v>0.93</v>
      </c>
      <c r="AH9" s="503"/>
      <c r="AI9" s="489"/>
      <c r="AJ9" s="489"/>
      <c r="AK9" s="489"/>
      <c r="AL9" s="489"/>
      <c r="AM9" s="489"/>
      <c r="AN9" s="489"/>
      <c r="AO9" s="489"/>
      <c r="AP9" s="489"/>
      <c r="AQ9" s="489"/>
      <c r="AR9" s="489"/>
      <c r="AS9" s="489"/>
      <c r="AT9" s="489"/>
      <c r="AU9" s="489"/>
      <c r="AV9" s="489"/>
      <c r="AW9" s="489"/>
      <c r="AX9" s="489"/>
      <c r="AY9" s="489"/>
      <c r="AZ9" s="489"/>
      <c r="BA9" s="489"/>
      <c r="BB9" s="489"/>
      <c r="BC9" s="489"/>
      <c r="BD9" s="489"/>
      <c r="BE9" s="504"/>
      <c r="BJ9" s="692"/>
      <c r="BK9" s="488">
        <v>0.93</v>
      </c>
      <c r="BL9" s="512"/>
      <c r="BM9" s="513"/>
      <c r="BN9" s="513"/>
      <c r="BO9" s="513"/>
      <c r="BP9" s="513"/>
      <c r="BQ9" s="513"/>
      <c r="BR9" s="513"/>
      <c r="BS9" s="513"/>
      <c r="BT9" s="513"/>
      <c r="BU9" s="513"/>
      <c r="BV9" s="513"/>
      <c r="BW9" s="513"/>
      <c r="BX9" s="513"/>
      <c r="BY9" s="513"/>
      <c r="BZ9" s="513"/>
      <c r="CA9" s="513"/>
      <c r="CB9" s="513"/>
      <c r="CC9" s="513"/>
      <c r="CD9" s="513"/>
      <c r="CE9" s="513"/>
      <c r="CF9" s="513"/>
      <c r="CG9" s="513"/>
      <c r="CH9" s="513"/>
      <c r="CI9" s="514"/>
      <c r="CN9" s="692"/>
      <c r="CO9" s="488">
        <v>0.93</v>
      </c>
      <c r="CP9" s="512"/>
      <c r="CQ9" s="513"/>
      <c r="CR9" s="513"/>
      <c r="CS9" s="513"/>
      <c r="CT9" s="513"/>
      <c r="CU9" s="513"/>
      <c r="CV9" s="513"/>
      <c r="CW9" s="513"/>
      <c r="CX9" s="513"/>
      <c r="CY9" s="513"/>
      <c r="CZ9" s="513"/>
      <c r="DA9" s="513"/>
      <c r="DB9" s="513"/>
      <c r="DC9" s="513"/>
      <c r="DD9" s="513"/>
      <c r="DE9" s="513"/>
      <c r="DF9" s="513"/>
      <c r="DG9" s="513"/>
      <c r="DH9" s="513"/>
      <c r="DI9" s="513"/>
      <c r="DJ9" s="513"/>
      <c r="DK9" s="513"/>
      <c r="DL9" s="513"/>
      <c r="DM9" s="514"/>
      <c r="DR9" s="692"/>
      <c r="DS9" s="488">
        <v>0.93</v>
      </c>
      <c r="DT9" s="512"/>
      <c r="DU9" s="513"/>
      <c r="DV9" s="513"/>
      <c r="DW9" s="513"/>
      <c r="DX9" s="513"/>
      <c r="DY9" s="513"/>
      <c r="DZ9" s="513"/>
      <c r="EA9" s="513"/>
      <c r="EB9" s="513"/>
      <c r="EC9" s="513"/>
      <c r="ED9" s="513"/>
      <c r="EE9" s="513"/>
      <c r="EF9" s="513"/>
      <c r="EG9" s="513"/>
      <c r="EH9" s="513"/>
      <c r="EI9" s="513"/>
      <c r="EJ9" s="513"/>
      <c r="EK9" s="513"/>
      <c r="EL9" s="513"/>
      <c r="EM9" s="513"/>
      <c r="EN9" s="513"/>
      <c r="EO9" s="513"/>
      <c r="EP9" s="513"/>
      <c r="EQ9" s="514"/>
    </row>
    <row r="10" spans="2:147" x14ac:dyDescent="0.35">
      <c r="C10" s="488">
        <v>0.92</v>
      </c>
      <c r="D10" s="495"/>
      <c r="E10" s="491"/>
      <c r="F10" s="491"/>
      <c r="G10" s="491"/>
      <c r="H10" s="491"/>
      <c r="I10" s="491"/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  <c r="Z10" s="491"/>
      <c r="AA10" s="496"/>
      <c r="AG10" s="488">
        <v>0.92</v>
      </c>
      <c r="AH10" s="503"/>
      <c r="AI10" s="489"/>
      <c r="AJ10" s="489"/>
      <c r="AK10" s="489"/>
      <c r="AL10" s="489"/>
      <c r="AM10" s="489"/>
      <c r="AN10" s="489"/>
      <c r="AO10" s="489"/>
      <c r="AP10" s="489"/>
      <c r="AQ10" s="489"/>
      <c r="AR10" s="489"/>
      <c r="AS10" s="489"/>
      <c r="AT10" s="489"/>
      <c r="AU10" s="489"/>
      <c r="AV10" s="489"/>
      <c r="AW10" s="489"/>
      <c r="AX10" s="489"/>
      <c r="AY10" s="489"/>
      <c r="AZ10" s="489"/>
      <c r="BA10" s="489"/>
      <c r="BB10" s="489"/>
      <c r="BC10" s="489"/>
      <c r="BD10" s="489"/>
      <c r="BE10" s="504"/>
      <c r="BK10" s="488">
        <v>0.92</v>
      </c>
      <c r="BL10" s="512"/>
      <c r="BM10" s="513"/>
      <c r="BN10" s="513"/>
      <c r="BO10" s="513"/>
      <c r="BP10" s="513"/>
      <c r="BQ10" s="513"/>
      <c r="BR10" s="513"/>
      <c r="BS10" s="513"/>
      <c r="BT10" s="513"/>
      <c r="BU10" s="513"/>
      <c r="BV10" s="513"/>
      <c r="BW10" s="513"/>
      <c r="BX10" s="513"/>
      <c r="BY10" s="513"/>
      <c r="BZ10" s="513"/>
      <c r="CA10" s="513"/>
      <c r="CB10" s="513"/>
      <c r="CC10" s="513"/>
      <c r="CD10" s="513"/>
      <c r="CE10" s="513"/>
      <c r="CF10" s="513"/>
      <c r="CG10" s="513"/>
      <c r="CH10" s="513"/>
      <c r="CI10" s="514"/>
      <c r="CO10" s="488">
        <v>0.92</v>
      </c>
      <c r="CP10" s="512"/>
      <c r="CQ10" s="513"/>
      <c r="CR10" s="513"/>
      <c r="CS10" s="513"/>
      <c r="CT10" s="513"/>
      <c r="CU10" s="513"/>
      <c r="CV10" s="513"/>
      <c r="CW10" s="513"/>
      <c r="CX10" s="513"/>
      <c r="CY10" s="513"/>
      <c r="CZ10" s="513"/>
      <c r="DA10" s="513"/>
      <c r="DB10" s="513"/>
      <c r="DC10" s="513"/>
      <c r="DD10" s="513"/>
      <c r="DE10" s="513"/>
      <c r="DF10" s="513"/>
      <c r="DG10" s="513"/>
      <c r="DH10" s="513"/>
      <c r="DI10" s="513"/>
      <c r="DJ10" s="513"/>
      <c r="DK10" s="513"/>
      <c r="DL10" s="513"/>
      <c r="DM10" s="514"/>
      <c r="DS10" s="488">
        <v>0.92</v>
      </c>
      <c r="DT10" s="512"/>
      <c r="DU10" s="513"/>
      <c r="DV10" s="513"/>
      <c r="DW10" s="513"/>
      <c r="DX10" s="513"/>
      <c r="DY10" s="513"/>
      <c r="DZ10" s="513"/>
      <c r="EA10" s="513"/>
      <c r="EB10" s="513"/>
      <c r="EC10" s="513"/>
      <c r="ED10" s="513"/>
      <c r="EE10" s="513"/>
      <c r="EF10" s="513"/>
      <c r="EG10" s="513"/>
      <c r="EH10" s="513"/>
      <c r="EI10" s="513"/>
      <c r="EJ10" s="513"/>
      <c r="EK10" s="513"/>
      <c r="EL10" s="513"/>
      <c r="EM10" s="513"/>
      <c r="EN10" s="513"/>
      <c r="EO10" s="513"/>
      <c r="EP10" s="513"/>
      <c r="EQ10" s="514"/>
    </row>
    <row r="11" spans="2:147" x14ac:dyDescent="0.35">
      <c r="C11" s="488">
        <v>0.91</v>
      </c>
      <c r="D11" s="495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  <c r="Z11" s="491"/>
      <c r="AA11" s="496"/>
      <c r="AG11" s="488">
        <v>0.91</v>
      </c>
      <c r="AH11" s="503"/>
      <c r="AI11" s="489"/>
      <c r="AJ11" s="489"/>
      <c r="AK11" s="489"/>
      <c r="AL11" s="489"/>
      <c r="AM11" s="489"/>
      <c r="AN11" s="489"/>
      <c r="AO11" s="489"/>
      <c r="AP11" s="489"/>
      <c r="AQ11" s="489"/>
      <c r="AR11" s="489"/>
      <c r="AS11" s="489"/>
      <c r="AT11" s="489"/>
      <c r="AU11" s="489"/>
      <c r="AV11" s="489"/>
      <c r="AW11" s="489"/>
      <c r="AX11" s="489"/>
      <c r="AY11" s="489"/>
      <c r="AZ11" s="489"/>
      <c r="BA11" s="489"/>
      <c r="BB11" s="489"/>
      <c r="BC11" s="489"/>
      <c r="BD11" s="489"/>
      <c r="BE11" s="504"/>
      <c r="BK11" s="488">
        <v>0.91</v>
      </c>
      <c r="BL11" s="512"/>
      <c r="BM11" s="513"/>
      <c r="BN11" s="513"/>
      <c r="BO11" s="513"/>
      <c r="BP11" s="513"/>
      <c r="BQ11" s="513"/>
      <c r="BR11" s="513"/>
      <c r="BS11" s="513"/>
      <c r="BT11" s="513"/>
      <c r="BU11" s="513"/>
      <c r="BV11" s="513"/>
      <c r="BW11" s="513"/>
      <c r="BX11" s="513"/>
      <c r="BY11" s="513"/>
      <c r="BZ11" s="513"/>
      <c r="CA11" s="513"/>
      <c r="CB11" s="513"/>
      <c r="CC11" s="513"/>
      <c r="CD11" s="513"/>
      <c r="CE11" s="513"/>
      <c r="CF11" s="513"/>
      <c r="CG11" s="513"/>
      <c r="CH11" s="513"/>
      <c r="CI11" s="514"/>
      <c r="CO11" s="488">
        <v>0.91</v>
      </c>
      <c r="CP11" s="512"/>
      <c r="CQ11" s="513"/>
      <c r="CR11" s="513"/>
      <c r="CS11" s="513"/>
      <c r="CT11" s="513"/>
      <c r="CU11" s="513"/>
      <c r="CV11" s="513"/>
      <c r="CW11" s="513"/>
      <c r="CX11" s="513"/>
      <c r="CY11" s="513"/>
      <c r="CZ11" s="513"/>
      <c r="DA11" s="513"/>
      <c r="DB11" s="513"/>
      <c r="DC11" s="513"/>
      <c r="DD11" s="513"/>
      <c r="DE11" s="513"/>
      <c r="DF11" s="513"/>
      <c r="DG11" s="513"/>
      <c r="DH11" s="513"/>
      <c r="DI11" s="513"/>
      <c r="DJ11" s="513"/>
      <c r="DK11" s="513"/>
      <c r="DL11" s="513"/>
      <c r="DM11" s="514"/>
      <c r="DS11" s="488">
        <v>0.91</v>
      </c>
      <c r="DT11" s="512"/>
      <c r="DU11" s="513"/>
      <c r="DV11" s="513"/>
      <c r="DW11" s="513"/>
      <c r="DX11" s="513"/>
      <c r="DY11" s="513"/>
      <c r="DZ11" s="513"/>
      <c r="EA11" s="513"/>
      <c r="EB11" s="513"/>
      <c r="EC11" s="513"/>
      <c r="ED11" s="513"/>
      <c r="EE11" s="513"/>
      <c r="EF11" s="513"/>
      <c r="EG11" s="513"/>
      <c r="EH11" s="513"/>
      <c r="EI11" s="513"/>
      <c r="EJ11" s="513"/>
      <c r="EK11" s="513"/>
      <c r="EL11" s="513"/>
      <c r="EM11" s="513"/>
      <c r="EN11" s="513"/>
      <c r="EO11" s="513"/>
      <c r="EP11" s="513"/>
      <c r="EQ11" s="514"/>
    </row>
    <row r="12" spans="2:147" x14ac:dyDescent="0.35">
      <c r="C12" s="488">
        <v>0.9</v>
      </c>
      <c r="D12" s="495"/>
      <c r="E12" s="491"/>
      <c r="F12" s="491"/>
      <c r="G12" s="491"/>
      <c r="H12" s="491"/>
      <c r="I12" s="491"/>
      <c r="J12" s="491"/>
      <c r="K12" s="491"/>
      <c r="L12" s="491"/>
      <c r="M12" s="491"/>
      <c r="N12" s="491"/>
      <c r="O12" s="491"/>
      <c r="P12" s="491"/>
      <c r="Q12" s="491"/>
      <c r="R12" s="491"/>
      <c r="S12" s="491"/>
      <c r="T12" s="491"/>
      <c r="U12" s="491"/>
      <c r="V12" s="491"/>
      <c r="W12" s="491"/>
      <c r="X12" s="491"/>
      <c r="Y12" s="491"/>
      <c r="Z12" s="491"/>
      <c r="AA12" s="496"/>
      <c r="AG12" s="488">
        <v>0.9</v>
      </c>
      <c r="AH12" s="503"/>
      <c r="AI12" s="489"/>
      <c r="AJ12" s="489"/>
      <c r="AK12" s="489"/>
      <c r="AL12" s="489"/>
      <c r="AM12" s="489"/>
      <c r="AN12" s="489"/>
      <c r="AO12" s="489"/>
      <c r="AP12" s="489"/>
      <c r="AQ12" s="489"/>
      <c r="AR12" s="489"/>
      <c r="AS12" s="489"/>
      <c r="AT12" s="489"/>
      <c r="AU12" s="489"/>
      <c r="AV12" s="489"/>
      <c r="AW12" s="489"/>
      <c r="AX12" s="489"/>
      <c r="AY12" s="489"/>
      <c r="AZ12" s="489"/>
      <c r="BA12" s="489"/>
      <c r="BB12" s="489"/>
      <c r="BC12" s="489"/>
      <c r="BD12" s="489"/>
      <c r="BE12" s="504"/>
      <c r="BK12" s="488">
        <v>0.9</v>
      </c>
      <c r="BL12" s="512"/>
      <c r="BM12" s="513"/>
      <c r="BN12" s="513"/>
      <c r="BO12" s="513"/>
      <c r="BP12" s="513"/>
      <c r="BQ12" s="513"/>
      <c r="BR12" s="513"/>
      <c r="BS12" s="513"/>
      <c r="BT12" s="513"/>
      <c r="BU12" s="513"/>
      <c r="BV12" s="513"/>
      <c r="BW12" s="513"/>
      <c r="BX12" s="513"/>
      <c r="BY12" s="513"/>
      <c r="BZ12" s="513"/>
      <c r="CA12" s="513"/>
      <c r="CB12" s="513"/>
      <c r="CC12" s="513"/>
      <c r="CD12" s="513"/>
      <c r="CE12" s="513"/>
      <c r="CF12" s="513"/>
      <c r="CG12" s="513"/>
      <c r="CH12" s="513"/>
      <c r="CI12" s="514"/>
      <c r="CO12" s="488">
        <v>0.9</v>
      </c>
      <c r="CP12" s="512"/>
      <c r="CQ12" s="513"/>
      <c r="CR12" s="513"/>
      <c r="CS12" s="513"/>
      <c r="CT12" s="513"/>
      <c r="CU12" s="513"/>
      <c r="CV12" s="513"/>
      <c r="CW12" s="513"/>
      <c r="CX12" s="513"/>
      <c r="CY12" s="513"/>
      <c r="CZ12" s="513"/>
      <c r="DA12" s="513"/>
      <c r="DB12" s="513"/>
      <c r="DC12" s="513"/>
      <c r="DD12" s="513"/>
      <c r="DE12" s="513"/>
      <c r="DF12" s="513"/>
      <c r="DG12" s="513"/>
      <c r="DH12" s="513"/>
      <c r="DI12" s="513"/>
      <c r="DJ12" s="513"/>
      <c r="DK12" s="513"/>
      <c r="DL12" s="513"/>
      <c r="DM12" s="514"/>
      <c r="DS12" s="488">
        <v>0.9</v>
      </c>
      <c r="DT12" s="512"/>
      <c r="DU12" s="513"/>
      <c r="DV12" s="513"/>
      <c r="DW12" s="513"/>
      <c r="DX12" s="513"/>
      <c r="DY12" s="513"/>
      <c r="DZ12" s="513"/>
      <c r="EA12" s="513"/>
      <c r="EB12" s="513"/>
      <c r="EC12" s="513"/>
      <c r="ED12" s="513"/>
      <c r="EE12" s="513"/>
      <c r="EF12" s="513"/>
      <c r="EG12" s="513"/>
      <c r="EH12" s="513"/>
      <c r="EI12" s="513"/>
      <c r="EJ12" s="513"/>
      <c r="EK12" s="513"/>
      <c r="EL12" s="513"/>
      <c r="EM12" s="513"/>
      <c r="EN12" s="513"/>
      <c r="EO12" s="513"/>
      <c r="EP12" s="513"/>
      <c r="EQ12" s="514"/>
    </row>
    <row r="13" spans="2:147" x14ac:dyDescent="0.35">
      <c r="C13" s="488">
        <v>0.89</v>
      </c>
      <c r="D13" s="495"/>
      <c r="E13" s="491"/>
      <c r="F13" s="491"/>
      <c r="G13" s="491"/>
      <c r="H13" s="491"/>
      <c r="I13" s="491"/>
      <c r="J13" s="491"/>
      <c r="K13" s="491"/>
      <c r="L13" s="491"/>
      <c r="M13" s="491"/>
      <c r="N13" s="491"/>
      <c r="O13" s="491"/>
      <c r="P13" s="491"/>
      <c r="Q13" s="491"/>
      <c r="R13" s="491"/>
      <c r="S13" s="491"/>
      <c r="T13" s="491"/>
      <c r="U13" s="491"/>
      <c r="V13" s="491"/>
      <c r="W13" s="491"/>
      <c r="X13" s="491"/>
      <c r="Y13" s="491"/>
      <c r="Z13" s="491"/>
      <c r="AA13" s="496"/>
      <c r="AG13" s="488">
        <v>0.89</v>
      </c>
      <c r="AH13" s="503"/>
      <c r="AI13" s="489"/>
      <c r="AJ13" s="489"/>
      <c r="AK13" s="489"/>
      <c r="AL13" s="489"/>
      <c r="AM13" s="489"/>
      <c r="AN13" s="489"/>
      <c r="AO13" s="489"/>
      <c r="AP13" s="489"/>
      <c r="AQ13" s="489"/>
      <c r="AR13" s="489"/>
      <c r="AS13" s="489"/>
      <c r="AT13" s="489"/>
      <c r="AU13" s="489"/>
      <c r="AV13" s="489"/>
      <c r="AW13" s="489"/>
      <c r="AX13" s="489"/>
      <c r="AY13" s="489"/>
      <c r="AZ13" s="489"/>
      <c r="BA13" s="489"/>
      <c r="BB13" s="489"/>
      <c r="BC13" s="489"/>
      <c r="BD13" s="489"/>
      <c r="BE13" s="504"/>
      <c r="BK13" s="488">
        <v>0.89</v>
      </c>
      <c r="BL13" s="512"/>
      <c r="BM13" s="513"/>
      <c r="BN13" s="513"/>
      <c r="BO13" s="513"/>
      <c r="BP13" s="513"/>
      <c r="BQ13" s="513"/>
      <c r="BR13" s="513"/>
      <c r="BS13" s="513"/>
      <c r="BT13" s="513"/>
      <c r="BU13" s="513"/>
      <c r="BV13" s="513"/>
      <c r="BW13" s="513"/>
      <c r="BX13" s="513"/>
      <c r="BY13" s="513"/>
      <c r="BZ13" s="513"/>
      <c r="CA13" s="513"/>
      <c r="CB13" s="513"/>
      <c r="CC13" s="513"/>
      <c r="CD13" s="513"/>
      <c r="CE13" s="513"/>
      <c r="CF13" s="513"/>
      <c r="CG13" s="513"/>
      <c r="CH13" s="513"/>
      <c r="CI13" s="514"/>
      <c r="CO13" s="488">
        <v>0.89</v>
      </c>
      <c r="CP13" s="512"/>
      <c r="CQ13" s="513"/>
      <c r="CR13" s="513"/>
      <c r="CS13" s="513"/>
      <c r="CT13" s="513"/>
      <c r="CU13" s="513"/>
      <c r="CV13" s="513"/>
      <c r="CW13" s="513"/>
      <c r="CX13" s="513"/>
      <c r="CY13" s="513"/>
      <c r="CZ13" s="513"/>
      <c r="DA13" s="513"/>
      <c r="DB13" s="513"/>
      <c r="DC13" s="513"/>
      <c r="DD13" s="513"/>
      <c r="DE13" s="513"/>
      <c r="DF13" s="513"/>
      <c r="DG13" s="513"/>
      <c r="DH13" s="513"/>
      <c r="DI13" s="513"/>
      <c r="DJ13" s="513"/>
      <c r="DK13" s="513"/>
      <c r="DL13" s="513"/>
      <c r="DM13" s="514"/>
      <c r="DS13" s="488">
        <v>0.89</v>
      </c>
      <c r="DT13" s="512"/>
      <c r="DU13" s="513"/>
      <c r="DV13" s="513"/>
      <c r="DW13" s="513"/>
      <c r="DX13" s="513"/>
      <c r="DY13" s="513"/>
      <c r="DZ13" s="513"/>
      <c r="EA13" s="513"/>
      <c r="EB13" s="513"/>
      <c r="EC13" s="513"/>
      <c r="ED13" s="513"/>
      <c r="EE13" s="513"/>
      <c r="EF13" s="513"/>
      <c r="EG13" s="513"/>
      <c r="EH13" s="513"/>
      <c r="EI13" s="513"/>
      <c r="EJ13" s="513"/>
      <c r="EK13" s="513"/>
      <c r="EL13" s="513"/>
      <c r="EM13" s="513"/>
      <c r="EN13" s="513"/>
      <c r="EO13" s="513"/>
      <c r="EP13" s="513"/>
      <c r="EQ13" s="514"/>
    </row>
    <row r="14" spans="2:147" x14ac:dyDescent="0.35">
      <c r="C14" s="488">
        <v>0.88</v>
      </c>
      <c r="D14" s="495"/>
      <c r="E14" s="491"/>
      <c r="F14" s="491"/>
      <c r="G14" s="491"/>
      <c r="H14" s="491"/>
      <c r="I14" s="491"/>
      <c r="J14" s="491"/>
      <c r="K14" s="491"/>
      <c r="L14" s="491"/>
      <c r="M14" s="491"/>
      <c r="N14" s="491"/>
      <c r="O14" s="491"/>
      <c r="P14" s="491"/>
      <c r="Q14" s="491"/>
      <c r="R14" s="491"/>
      <c r="S14" s="491"/>
      <c r="T14" s="491"/>
      <c r="U14" s="491"/>
      <c r="V14" s="491"/>
      <c r="W14" s="491"/>
      <c r="X14" s="491"/>
      <c r="Y14" s="491"/>
      <c r="Z14" s="491"/>
      <c r="AA14" s="496"/>
      <c r="AG14" s="488">
        <v>0.88</v>
      </c>
      <c r="AH14" s="503"/>
      <c r="AI14" s="489"/>
      <c r="AJ14" s="489"/>
      <c r="AK14" s="489"/>
      <c r="AL14" s="489"/>
      <c r="AM14" s="489"/>
      <c r="AN14" s="489"/>
      <c r="AO14" s="489"/>
      <c r="AP14" s="489"/>
      <c r="AQ14" s="489"/>
      <c r="AR14" s="489"/>
      <c r="AS14" s="489"/>
      <c r="AT14" s="489"/>
      <c r="AU14" s="489"/>
      <c r="AV14" s="489"/>
      <c r="AW14" s="489"/>
      <c r="AX14" s="489"/>
      <c r="AY14" s="489"/>
      <c r="AZ14" s="489"/>
      <c r="BA14" s="489"/>
      <c r="BB14" s="489"/>
      <c r="BC14" s="489"/>
      <c r="BD14" s="489"/>
      <c r="BE14" s="504"/>
      <c r="BK14" s="488">
        <v>0.88</v>
      </c>
      <c r="BL14" s="512"/>
      <c r="BM14" s="513"/>
      <c r="BN14" s="513"/>
      <c r="BO14" s="513"/>
      <c r="BP14" s="513"/>
      <c r="BQ14" s="513"/>
      <c r="BR14" s="513"/>
      <c r="BS14" s="513"/>
      <c r="BT14" s="513"/>
      <c r="BU14" s="513"/>
      <c r="BV14" s="513"/>
      <c r="BW14" s="513"/>
      <c r="BX14" s="513"/>
      <c r="BY14" s="513"/>
      <c r="BZ14" s="513"/>
      <c r="CA14" s="513"/>
      <c r="CB14" s="513"/>
      <c r="CC14" s="513"/>
      <c r="CD14" s="513"/>
      <c r="CE14" s="513"/>
      <c r="CF14" s="513"/>
      <c r="CG14" s="513"/>
      <c r="CH14" s="513"/>
      <c r="CI14" s="514"/>
      <c r="CO14" s="488">
        <v>0.88</v>
      </c>
      <c r="CP14" s="512"/>
      <c r="CQ14" s="513"/>
      <c r="CR14" s="513"/>
      <c r="CS14" s="513"/>
      <c r="CT14" s="513"/>
      <c r="CU14" s="513"/>
      <c r="CV14" s="513"/>
      <c r="CW14" s="513"/>
      <c r="CX14" s="513"/>
      <c r="CY14" s="513"/>
      <c r="CZ14" s="513"/>
      <c r="DA14" s="513"/>
      <c r="DB14" s="513"/>
      <c r="DC14" s="513"/>
      <c r="DD14" s="513"/>
      <c r="DE14" s="513"/>
      <c r="DF14" s="513"/>
      <c r="DG14" s="513"/>
      <c r="DH14" s="513"/>
      <c r="DI14" s="513"/>
      <c r="DJ14" s="513"/>
      <c r="DK14" s="513"/>
      <c r="DL14" s="513"/>
      <c r="DM14" s="514"/>
      <c r="DS14" s="488">
        <v>0.88</v>
      </c>
      <c r="DT14" s="512"/>
      <c r="DU14" s="513"/>
      <c r="DV14" s="513"/>
      <c r="DW14" s="513"/>
      <c r="DX14" s="513"/>
      <c r="DY14" s="513"/>
      <c r="DZ14" s="513"/>
      <c r="EA14" s="513"/>
      <c r="EB14" s="513"/>
      <c r="EC14" s="513"/>
      <c r="ED14" s="513"/>
      <c r="EE14" s="513"/>
      <c r="EF14" s="513"/>
      <c r="EG14" s="513"/>
      <c r="EH14" s="513"/>
      <c r="EI14" s="513"/>
      <c r="EJ14" s="513"/>
      <c r="EK14" s="513"/>
      <c r="EL14" s="513"/>
      <c r="EM14" s="513"/>
      <c r="EN14" s="513"/>
      <c r="EO14" s="513"/>
      <c r="EP14" s="513"/>
      <c r="EQ14" s="514"/>
    </row>
    <row r="15" spans="2:147" x14ac:dyDescent="0.35">
      <c r="C15" s="488">
        <v>0.87</v>
      </c>
      <c r="D15" s="495"/>
      <c r="E15" s="491"/>
      <c r="F15" s="491"/>
      <c r="G15" s="491"/>
      <c r="H15" s="491"/>
      <c r="I15" s="491"/>
      <c r="J15" s="491"/>
      <c r="K15" s="491"/>
      <c r="L15" s="491"/>
      <c r="M15" s="491"/>
      <c r="N15" s="491"/>
      <c r="O15" s="491"/>
      <c r="P15" s="491"/>
      <c r="Q15" s="491"/>
      <c r="R15" s="491"/>
      <c r="S15" s="491"/>
      <c r="T15" s="491"/>
      <c r="U15" s="491"/>
      <c r="V15" s="491"/>
      <c r="W15" s="491"/>
      <c r="X15" s="491"/>
      <c r="Y15" s="491"/>
      <c r="Z15" s="491"/>
      <c r="AA15" s="496"/>
      <c r="AG15" s="488">
        <v>0.87</v>
      </c>
      <c r="AH15" s="503"/>
      <c r="AI15" s="489"/>
      <c r="AJ15" s="489"/>
      <c r="AK15" s="489"/>
      <c r="AL15" s="489"/>
      <c r="AM15" s="489"/>
      <c r="AN15" s="489"/>
      <c r="AO15" s="489"/>
      <c r="AP15" s="489"/>
      <c r="AQ15" s="489"/>
      <c r="AR15" s="489"/>
      <c r="AS15" s="489"/>
      <c r="AT15" s="489"/>
      <c r="AU15" s="489"/>
      <c r="AV15" s="489"/>
      <c r="AW15" s="489"/>
      <c r="AX15" s="489"/>
      <c r="AY15" s="489"/>
      <c r="AZ15" s="489"/>
      <c r="BA15" s="489"/>
      <c r="BB15" s="489"/>
      <c r="BC15" s="489"/>
      <c r="BD15" s="489"/>
      <c r="BE15" s="504"/>
      <c r="BK15" s="488">
        <v>0.87</v>
      </c>
      <c r="BL15" s="512"/>
      <c r="BM15" s="513"/>
      <c r="BN15" s="513"/>
      <c r="BO15" s="513"/>
      <c r="BP15" s="513"/>
      <c r="BQ15" s="513"/>
      <c r="BR15" s="513"/>
      <c r="BS15" s="513"/>
      <c r="BT15" s="513"/>
      <c r="BU15" s="513"/>
      <c r="BV15" s="513"/>
      <c r="BW15" s="513"/>
      <c r="BX15" s="513"/>
      <c r="BY15" s="513"/>
      <c r="BZ15" s="513"/>
      <c r="CA15" s="513"/>
      <c r="CB15" s="513"/>
      <c r="CC15" s="513"/>
      <c r="CD15" s="513"/>
      <c r="CE15" s="513"/>
      <c r="CF15" s="513"/>
      <c r="CG15" s="513"/>
      <c r="CH15" s="513"/>
      <c r="CI15" s="514"/>
      <c r="CO15" s="488">
        <v>0.87</v>
      </c>
      <c r="CP15" s="512"/>
      <c r="CQ15" s="513"/>
      <c r="CR15" s="513"/>
      <c r="CS15" s="513"/>
      <c r="CT15" s="513"/>
      <c r="CU15" s="513"/>
      <c r="CV15" s="513"/>
      <c r="CW15" s="513"/>
      <c r="CX15" s="513"/>
      <c r="CY15" s="513"/>
      <c r="CZ15" s="513"/>
      <c r="DA15" s="513"/>
      <c r="DB15" s="513"/>
      <c r="DC15" s="513"/>
      <c r="DD15" s="513"/>
      <c r="DE15" s="513"/>
      <c r="DF15" s="513"/>
      <c r="DG15" s="513"/>
      <c r="DH15" s="513"/>
      <c r="DI15" s="513"/>
      <c r="DJ15" s="513"/>
      <c r="DK15" s="513"/>
      <c r="DL15" s="513"/>
      <c r="DM15" s="514"/>
      <c r="DS15" s="488">
        <v>0.87</v>
      </c>
      <c r="DT15" s="512"/>
      <c r="DU15" s="513"/>
      <c r="DV15" s="513"/>
      <c r="DW15" s="513"/>
      <c r="DX15" s="513"/>
      <c r="DY15" s="513"/>
      <c r="DZ15" s="513"/>
      <c r="EA15" s="513"/>
      <c r="EB15" s="513"/>
      <c r="EC15" s="513"/>
      <c r="ED15" s="513"/>
      <c r="EE15" s="513"/>
      <c r="EF15" s="513"/>
      <c r="EG15" s="513"/>
      <c r="EH15" s="513"/>
      <c r="EI15" s="513"/>
      <c r="EJ15" s="513"/>
      <c r="EK15" s="513"/>
      <c r="EL15" s="513"/>
      <c r="EM15" s="513"/>
      <c r="EN15" s="513"/>
      <c r="EO15" s="513"/>
      <c r="EP15" s="513"/>
      <c r="EQ15" s="514"/>
    </row>
    <row r="16" spans="2:147" x14ac:dyDescent="0.35">
      <c r="C16" s="488">
        <v>0.86</v>
      </c>
      <c r="D16" s="495"/>
      <c r="E16" s="491"/>
      <c r="F16" s="491"/>
      <c r="G16" s="491"/>
      <c r="H16" s="491"/>
      <c r="I16" s="491"/>
      <c r="J16" s="491"/>
      <c r="K16" s="491"/>
      <c r="L16" s="491"/>
      <c r="M16" s="491"/>
      <c r="N16" s="491"/>
      <c r="O16" s="491"/>
      <c r="P16" s="491"/>
      <c r="Q16" s="491"/>
      <c r="R16" s="491"/>
      <c r="S16" s="491"/>
      <c r="T16" s="491"/>
      <c r="U16" s="491"/>
      <c r="V16" s="491"/>
      <c r="W16" s="491"/>
      <c r="X16" s="491"/>
      <c r="Y16" s="491"/>
      <c r="Z16" s="491"/>
      <c r="AA16" s="496"/>
      <c r="AG16" s="488">
        <v>0.86</v>
      </c>
      <c r="AH16" s="503"/>
      <c r="AI16" s="489"/>
      <c r="AJ16" s="489"/>
      <c r="AK16" s="489"/>
      <c r="AL16" s="489"/>
      <c r="AM16" s="489"/>
      <c r="AN16" s="489"/>
      <c r="AO16" s="489"/>
      <c r="AP16" s="489"/>
      <c r="AQ16" s="489"/>
      <c r="AR16" s="489"/>
      <c r="AS16" s="489"/>
      <c r="AT16" s="489"/>
      <c r="AU16" s="489"/>
      <c r="AV16" s="489"/>
      <c r="AW16" s="489"/>
      <c r="AX16" s="489"/>
      <c r="AY16" s="489"/>
      <c r="AZ16" s="489"/>
      <c r="BA16" s="489"/>
      <c r="BB16" s="489"/>
      <c r="BC16" s="489"/>
      <c r="BD16" s="489"/>
      <c r="BE16" s="504"/>
      <c r="BK16" s="488">
        <v>0.86</v>
      </c>
      <c r="BL16" s="512"/>
      <c r="BM16" s="513"/>
      <c r="BN16" s="513"/>
      <c r="BO16" s="513"/>
      <c r="BP16" s="513"/>
      <c r="BQ16" s="513"/>
      <c r="BR16" s="513"/>
      <c r="BS16" s="513"/>
      <c r="BT16" s="513"/>
      <c r="BU16" s="513"/>
      <c r="BV16" s="513"/>
      <c r="BW16" s="513"/>
      <c r="BX16" s="513"/>
      <c r="BY16" s="513"/>
      <c r="BZ16" s="513"/>
      <c r="CA16" s="513"/>
      <c r="CB16" s="513"/>
      <c r="CC16" s="513"/>
      <c r="CD16" s="513"/>
      <c r="CE16" s="513"/>
      <c r="CF16" s="513"/>
      <c r="CG16" s="513"/>
      <c r="CH16" s="513"/>
      <c r="CI16" s="514"/>
      <c r="CO16" s="488">
        <v>0.86</v>
      </c>
      <c r="CP16" s="512"/>
      <c r="CQ16" s="513"/>
      <c r="CR16" s="513"/>
      <c r="CS16" s="513"/>
      <c r="CT16" s="513"/>
      <c r="CU16" s="513"/>
      <c r="CV16" s="513"/>
      <c r="CW16" s="513"/>
      <c r="CX16" s="513"/>
      <c r="CY16" s="513"/>
      <c r="CZ16" s="513"/>
      <c r="DA16" s="513"/>
      <c r="DB16" s="513"/>
      <c r="DC16" s="513"/>
      <c r="DD16" s="513"/>
      <c r="DE16" s="513"/>
      <c r="DF16" s="513"/>
      <c r="DG16" s="513"/>
      <c r="DH16" s="513"/>
      <c r="DI16" s="513"/>
      <c r="DJ16" s="513"/>
      <c r="DK16" s="513"/>
      <c r="DL16" s="513"/>
      <c r="DM16" s="514"/>
      <c r="DS16" s="488">
        <v>0.86</v>
      </c>
      <c r="DT16" s="512"/>
      <c r="DU16" s="513"/>
      <c r="DV16" s="513"/>
      <c r="DW16" s="513"/>
      <c r="DX16" s="513"/>
      <c r="DY16" s="513"/>
      <c r="DZ16" s="513"/>
      <c r="EA16" s="513"/>
      <c r="EB16" s="513"/>
      <c r="EC16" s="513"/>
      <c r="ED16" s="513"/>
      <c r="EE16" s="513"/>
      <c r="EF16" s="513"/>
      <c r="EG16" s="513"/>
      <c r="EH16" s="513"/>
      <c r="EI16" s="513"/>
      <c r="EJ16" s="513"/>
      <c r="EK16" s="513"/>
      <c r="EL16" s="513"/>
      <c r="EM16" s="513"/>
      <c r="EN16" s="513"/>
      <c r="EO16" s="513"/>
      <c r="EP16" s="513"/>
      <c r="EQ16" s="514"/>
    </row>
    <row r="17" spans="3:147" x14ac:dyDescent="0.35">
      <c r="C17" s="488">
        <v>0.85</v>
      </c>
      <c r="D17" s="495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6"/>
      <c r="AG17" s="488">
        <v>0.85</v>
      </c>
      <c r="AH17" s="503"/>
      <c r="AI17" s="489"/>
      <c r="AJ17" s="489"/>
      <c r="AK17" s="489"/>
      <c r="AL17" s="489"/>
      <c r="AM17" s="489"/>
      <c r="AN17" s="489"/>
      <c r="AO17" s="489"/>
      <c r="AP17" s="489"/>
      <c r="AQ17" s="489"/>
      <c r="AR17" s="489"/>
      <c r="AS17" s="489"/>
      <c r="AT17" s="489"/>
      <c r="AU17" s="489"/>
      <c r="AV17" s="489"/>
      <c r="AW17" s="489"/>
      <c r="AX17" s="489"/>
      <c r="AY17" s="489"/>
      <c r="AZ17" s="489"/>
      <c r="BA17" s="489"/>
      <c r="BB17" s="489"/>
      <c r="BC17" s="489"/>
      <c r="BD17" s="489"/>
      <c r="BE17" s="504"/>
      <c r="BK17" s="488">
        <v>0.85</v>
      </c>
      <c r="BL17" s="512"/>
      <c r="BM17" s="513"/>
      <c r="BN17" s="513"/>
      <c r="BO17" s="513"/>
      <c r="BP17" s="513"/>
      <c r="BQ17" s="513"/>
      <c r="BR17" s="513"/>
      <c r="BS17" s="513"/>
      <c r="BT17" s="513"/>
      <c r="BU17" s="513"/>
      <c r="BV17" s="513"/>
      <c r="BW17" s="513"/>
      <c r="BX17" s="513"/>
      <c r="BY17" s="513"/>
      <c r="BZ17" s="513"/>
      <c r="CA17" s="513"/>
      <c r="CB17" s="513"/>
      <c r="CC17" s="513"/>
      <c r="CD17" s="513"/>
      <c r="CE17" s="513"/>
      <c r="CF17" s="513"/>
      <c r="CG17" s="513"/>
      <c r="CH17" s="513"/>
      <c r="CI17" s="514"/>
      <c r="CO17" s="488">
        <v>0.85</v>
      </c>
      <c r="CP17" s="512"/>
      <c r="CQ17" s="513"/>
      <c r="CR17" s="513"/>
      <c r="CS17" s="513"/>
      <c r="CT17" s="513"/>
      <c r="CU17" s="513"/>
      <c r="CV17" s="513"/>
      <c r="CW17" s="513"/>
      <c r="CX17" s="513"/>
      <c r="CY17" s="513"/>
      <c r="CZ17" s="513"/>
      <c r="DA17" s="513"/>
      <c r="DB17" s="513"/>
      <c r="DC17" s="513"/>
      <c r="DD17" s="513"/>
      <c r="DE17" s="513"/>
      <c r="DF17" s="513"/>
      <c r="DG17" s="513"/>
      <c r="DH17" s="513"/>
      <c r="DI17" s="513"/>
      <c r="DJ17" s="513"/>
      <c r="DK17" s="513"/>
      <c r="DL17" s="513"/>
      <c r="DM17" s="514"/>
      <c r="DS17" s="488">
        <v>0.85</v>
      </c>
      <c r="DT17" s="512"/>
      <c r="DU17" s="513"/>
      <c r="DV17" s="513"/>
      <c r="DW17" s="513"/>
      <c r="DX17" s="513"/>
      <c r="DY17" s="513"/>
      <c r="DZ17" s="513"/>
      <c r="EA17" s="513"/>
      <c r="EB17" s="513"/>
      <c r="EC17" s="513"/>
      <c r="ED17" s="513"/>
      <c r="EE17" s="513"/>
      <c r="EF17" s="513"/>
      <c r="EG17" s="513"/>
      <c r="EH17" s="513"/>
      <c r="EI17" s="513"/>
      <c r="EJ17" s="513"/>
      <c r="EK17" s="513"/>
      <c r="EL17" s="513"/>
      <c r="EM17" s="513"/>
      <c r="EN17" s="513"/>
      <c r="EO17" s="513"/>
      <c r="EP17" s="513"/>
      <c r="EQ17" s="514"/>
    </row>
    <row r="18" spans="3:147" x14ac:dyDescent="0.35">
      <c r="C18" s="488">
        <v>0.84</v>
      </c>
      <c r="D18" s="495"/>
      <c r="E18" s="491"/>
      <c r="F18" s="491"/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6"/>
      <c r="AG18" s="488">
        <v>0.84</v>
      </c>
      <c r="AH18" s="503"/>
      <c r="AI18" s="489"/>
      <c r="AJ18" s="489"/>
      <c r="AK18" s="489"/>
      <c r="AL18" s="489"/>
      <c r="AM18" s="489"/>
      <c r="AN18" s="489"/>
      <c r="AO18" s="489"/>
      <c r="AP18" s="489"/>
      <c r="AQ18" s="489"/>
      <c r="AR18" s="489"/>
      <c r="AS18" s="489"/>
      <c r="AT18" s="489"/>
      <c r="AU18" s="489"/>
      <c r="AV18" s="489"/>
      <c r="AW18" s="489"/>
      <c r="AX18" s="489"/>
      <c r="AY18" s="489"/>
      <c r="AZ18" s="489"/>
      <c r="BA18" s="489"/>
      <c r="BB18" s="489"/>
      <c r="BC18" s="489"/>
      <c r="BD18" s="489"/>
      <c r="BE18" s="504"/>
      <c r="BK18" s="488">
        <v>0.84</v>
      </c>
      <c r="BL18" s="512"/>
      <c r="BM18" s="513"/>
      <c r="BN18" s="513"/>
      <c r="BO18" s="513"/>
      <c r="BP18" s="513"/>
      <c r="BQ18" s="513"/>
      <c r="BR18" s="513"/>
      <c r="BS18" s="513"/>
      <c r="BT18" s="513"/>
      <c r="BU18" s="513"/>
      <c r="BV18" s="513"/>
      <c r="BW18" s="513"/>
      <c r="BX18" s="513"/>
      <c r="BY18" s="513"/>
      <c r="BZ18" s="513"/>
      <c r="CA18" s="513"/>
      <c r="CB18" s="513"/>
      <c r="CC18" s="513"/>
      <c r="CD18" s="513"/>
      <c r="CE18" s="513"/>
      <c r="CF18" s="513"/>
      <c r="CG18" s="513"/>
      <c r="CH18" s="513"/>
      <c r="CI18" s="514"/>
      <c r="CO18" s="488">
        <v>0.84</v>
      </c>
      <c r="CP18" s="512"/>
      <c r="CQ18" s="513"/>
      <c r="CR18" s="513"/>
      <c r="CS18" s="513"/>
      <c r="CT18" s="513"/>
      <c r="CU18" s="513"/>
      <c r="CV18" s="513"/>
      <c r="CW18" s="513"/>
      <c r="CX18" s="513"/>
      <c r="CY18" s="513"/>
      <c r="CZ18" s="513"/>
      <c r="DA18" s="513"/>
      <c r="DB18" s="513"/>
      <c r="DC18" s="513"/>
      <c r="DD18" s="513"/>
      <c r="DE18" s="513"/>
      <c r="DF18" s="513"/>
      <c r="DG18" s="513"/>
      <c r="DH18" s="513"/>
      <c r="DI18" s="513"/>
      <c r="DJ18" s="513"/>
      <c r="DK18" s="513"/>
      <c r="DL18" s="513"/>
      <c r="DM18" s="514"/>
      <c r="DS18" s="488">
        <v>0.84</v>
      </c>
      <c r="DT18" s="512"/>
      <c r="DU18" s="513"/>
      <c r="DV18" s="513"/>
      <c r="DW18" s="513"/>
      <c r="DX18" s="513"/>
      <c r="DY18" s="513"/>
      <c r="DZ18" s="513"/>
      <c r="EA18" s="513"/>
      <c r="EB18" s="513"/>
      <c r="EC18" s="513"/>
      <c r="ED18" s="513"/>
      <c r="EE18" s="513"/>
      <c r="EF18" s="513"/>
      <c r="EG18" s="513"/>
      <c r="EH18" s="513"/>
      <c r="EI18" s="513"/>
      <c r="EJ18" s="513"/>
      <c r="EK18" s="513"/>
      <c r="EL18" s="513"/>
      <c r="EM18" s="513"/>
      <c r="EN18" s="513"/>
      <c r="EO18" s="513"/>
      <c r="EP18" s="513"/>
      <c r="EQ18" s="514"/>
    </row>
    <row r="19" spans="3:147" x14ac:dyDescent="0.35">
      <c r="C19" s="488">
        <v>0.83</v>
      </c>
      <c r="D19" s="495"/>
      <c r="E19" s="491"/>
      <c r="F19" s="491"/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6"/>
      <c r="AG19" s="488">
        <v>0.83</v>
      </c>
      <c r="AH19" s="503"/>
      <c r="AI19" s="489"/>
      <c r="AJ19" s="489"/>
      <c r="AK19" s="489"/>
      <c r="AL19" s="489"/>
      <c r="AM19" s="489"/>
      <c r="AN19" s="489"/>
      <c r="AO19" s="489"/>
      <c r="AP19" s="489"/>
      <c r="AQ19" s="489"/>
      <c r="AR19" s="489"/>
      <c r="AS19" s="489"/>
      <c r="AT19" s="489"/>
      <c r="AU19" s="489"/>
      <c r="AV19" s="489"/>
      <c r="AW19" s="489"/>
      <c r="AX19" s="489"/>
      <c r="AY19" s="489"/>
      <c r="AZ19" s="489"/>
      <c r="BA19" s="489"/>
      <c r="BB19" s="489"/>
      <c r="BC19" s="489"/>
      <c r="BD19" s="489"/>
      <c r="BE19" s="504"/>
      <c r="BK19" s="488">
        <v>0.83</v>
      </c>
      <c r="BL19" s="512"/>
      <c r="BM19" s="513"/>
      <c r="BN19" s="513"/>
      <c r="BO19" s="513"/>
      <c r="BP19" s="513"/>
      <c r="BQ19" s="513"/>
      <c r="BR19" s="513"/>
      <c r="BS19" s="513"/>
      <c r="BT19" s="513"/>
      <c r="BU19" s="513"/>
      <c r="BV19" s="513"/>
      <c r="BW19" s="513"/>
      <c r="BX19" s="513"/>
      <c r="BY19" s="513"/>
      <c r="BZ19" s="513"/>
      <c r="CA19" s="513"/>
      <c r="CB19" s="513"/>
      <c r="CC19" s="513"/>
      <c r="CD19" s="513"/>
      <c r="CE19" s="513"/>
      <c r="CF19" s="513"/>
      <c r="CG19" s="513"/>
      <c r="CH19" s="513"/>
      <c r="CI19" s="514"/>
      <c r="CO19" s="488">
        <v>0.83</v>
      </c>
      <c r="CP19" s="512"/>
      <c r="CQ19" s="513"/>
      <c r="CR19" s="513"/>
      <c r="CS19" s="513"/>
      <c r="CT19" s="513"/>
      <c r="CU19" s="513"/>
      <c r="CV19" s="513"/>
      <c r="CW19" s="513"/>
      <c r="CX19" s="513"/>
      <c r="CY19" s="513"/>
      <c r="CZ19" s="513"/>
      <c r="DA19" s="513"/>
      <c r="DB19" s="513"/>
      <c r="DC19" s="513"/>
      <c r="DD19" s="513"/>
      <c r="DE19" s="513"/>
      <c r="DF19" s="513"/>
      <c r="DG19" s="513"/>
      <c r="DH19" s="513"/>
      <c r="DI19" s="513"/>
      <c r="DJ19" s="513"/>
      <c r="DK19" s="513"/>
      <c r="DL19" s="513"/>
      <c r="DM19" s="514"/>
      <c r="DS19" s="488">
        <v>0.83</v>
      </c>
      <c r="DT19" s="512"/>
      <c r="DU19" s="513"/>
      <c r="DV19" s="513"/>
      <c r="DW19" s="513"/>
      <c r="DX19" s="513"/>
      <c r="DY19" s="513"/>
      <c r="DZ19" s="513"/>
      <c r="EA19" s="513"/>
      <c r="EB19" s="513"/>
      <c r="EC19" s="513"/>
      <c r="ED19" s="513"/>
      <c r="EE19" s="513"/>
      <c r="EF19" s="513"/>
      <c r="EG19" s="513"/>
      <c r="EH19" s="513"/>
      <c r="EI19" s="513"/>
      <c r="EJ19" s="513"/>
      <c r="EK19" s="513"/>
      <c r="EL19" s="513"/>
      <c r="EM19" s="513"/>
      <c r="EN19" s="513"/>
      <c r="EO19" s="513"/>
      <c r="EP19" s="513"/>
      <c r="EQ19" s="514"/>
    </row>
    <row r="20" spans="3:147" x14ac:dyDescent="0.35">
      <c r="C20" s="488">
        <v>0.82</v>
      </c>
      <c r="D20" s="495"/>
      <c r="E20" s="491"/>
      <c r="F20" s="491"/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6"/>
      <c r="AG20" s="488">
        <v>0.82</v>
      </c>
      <c r="AH20" s="503"/>
      <c r="AI20" s="489"/>
      <c r="AJ20" s="489"/>
      <c r="AK20" s="489"/>
      <c r="AL20" s="489"/>
      <c r="AM20" s="489"/>
      <c r="AN20" s="489"/>
      <c r="AO20" s="489"/>
      <c r="AP20" s="489"/>
      <c r="AQ20" s="489"/>
      <c r="AR20" s="489"/>
      <c r="AS20" s="489"/>
      <c r="AT20" s="489"/>
      <c r="AU20" s="489"/>
      <c r="AV20" s="489"/>
      <c r="AW20" s="489"/>
      <c r="AX20" s="489"/>
      <c r="AY20" s="489"/>
      <c r="AZ20" s="489"/>
      <c r="BA20" s="489"/>
      <c r="BB20" s="489"/>
      <c r="BC20" s="489"/>
      <c r="BD20" s="489"/>
      <c r="BE20" s="504"/>
      <c r="BK20" s="488">
        <v>0.82</v>
      </c>
      <c r="BL20" s="512"/>
      <c r="BM20" s="513"/>
      <c r="BN20" s="513"/>
      <c r="BO20" s="513"/>
      <c r="BP20" s="513"/>
      <c r="BQ20" s="513"/>
      <c r="BR20" s="513"/>
      <c r="BS20" s="513"/>
      <c r="BT20" s="513"/>
      <c r="BU20" s="513"/>
      <c r="BV20" s="513"/>
      <c r="BW20" s="513"/>
      <c r="BX20" s="513"/>
      <c r="BY20" s="513"/>
      <c r="BZ20" s="513"/>
      <c r="CA20" s="513"/>
      <c r="CB20" s="513"/>
      <c r="CC20" s="513"/>
      <c r="CD20" s="513"/>
      <c r="CE20" s="513"/>
      <c r="CF20" s="513"/>
      <c r="CG20" s="513"/>
      <c r="CH20" s="513"/>
      <c r="CI20" s="514"/>
      <c r="CO20" s="488">
        <v>0.82</v>
      </c>
      <c r="CP20" s="512"/>
      <c r="CQ20" s="513"/>
      <c r="CR20" s="513"/>
      <c r="CS20" s="513"/>
      <c r="CT20" s="513"/>
      <c r="CU20" s="513"/>
      <c r="CV20" s="513"/>
      <c r="CW20" s="513"/>
      <c r="CX20" s="513"/>
      <c r="CY20" s="513"/>
      <c r="CZ20" s="513"/>
      <c r="DA20" s="513"/>
      <c r="DB20" s="513"/>
      <c r="DC20" s="513"/>
      <c r="DD20" s="513"/>
      <c r="DE20" s="513"/>
      <c r="DF20" s="513"/>
      <c r="DG20" s="513"/>
      <c r="DH20" s="513"/>
      <c r="DI20" s="513"/>
      <c r="DJ20" s="513"/>
      <c r="DK20" s="513"/>
      <c r="DL20" s="513"/>
      <c r="DM20" s="514"/>
      <c r="DS20" s="488">
        <v>0.82</v>
      </c>
      <c r="DT20" s="512"/>
      <c r="DU20" s="513"/>
      <c r="DV20" s="513"/>
      <c r="DW20" s="513"/>
      <c r="DX20" s="513"/>
      <c r="DY20" s="513"/>
      <c r="DZ20" s="513"/>
      <c r="EA20" s="513"/>
      <c r="EB20" s="513"/>
      <c r="EC20" s="513"/>
      <c r="ED20" s="513"/>
      <c r="EE20" s="513"/>
      <c r="EF20" s="513"/>
      <c r="EG20" s="513"/>
      <c r="EH20" s="513"/>
      <c r="EI20" s="513"/>
      <c r="EJ20" s="513"/>
      <c r="EK20" s="513"/>
      <c r="EL20" s="513"/>
      <c r="EM20" s="513"/>
      <c r="EN20" s="513"/>
      <c r="EO20" s="513"/>
      <c r="EP20" s="513"/>
      <c r="EQ20" s="514"/>
    </row>
    <row r="21" spans="3:147" x14ac:dyDescent="0.35">
      <c r="C21" s="488">
        <v>0.81</v>
      </c>
      <c r="D21" s="495"/>
      <c r="E21" s="491"/>
      <c r="F21" s="491"/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6"/>
      <c r="AG21" s="488">
        <v>0.81</v>
      </c>
      <c r="AH21" s="503"/>
      <c r="AI21" s="489"/>
      <c r="AJ21" s="489"/>
      <c r="AK21" s="489"/>
      <c r="AL21" s="489"/>
      <c r="AM21" s="489"/>
      <c r="AN21" s="489"/>
      <c r="AO21" s="489"/>
      <c r="AP21" s="489"/>
      <c r="AQ21" s="489"/>
      <c r="AR21" s="489"/>
      <c r="AS21" s="489"/>
      <c r="AT21" s="489"/>
      <c r="AU21" s="489"/>
      <c r="AV21" s="489"/>
      <c r="AW21" s="489"/>
      <c r="AX21" s="489"/>
      <c r="AY21" s="489"/>
      <c r="AZ21" s="489"/>
      <c r="BA21" s="489"/>
      <c r="BB21" s="489"/>
      <c r="BC21" s="489"/>
      <c r="BD21" s="489"/>
      <c r="BE21" s="504"/>
      <c r="BK21" s="488">
        <v>0.81</v>
      </c>
      <c r="BL21" s="512"/>
      <c r="BM21" s="513"/>
      <c r="BN21" s="513"/>
      <c r="BO21" s="513"/>
      <c r="BP21" s="513"/>
      <c r="BQ21" s="513"/>
      <c r="BR21" s="513"/>
      <c r="BS21" s="513"/>
      <c r="BT21" s="513"/>
      <c r="BU21" s="513"/>
      <c r="BV21" s="513"/>
      <c r="BW21" s="513"/>
      <c r="BX21" s="513"/>
      <c r="BY21" s="513"/>
      <c r="BZ21" s="513"/>
      <c r="CA21" s="513"/>
      <c r="CB21" s="513"/>
      <c r="CC21" s="513"/>
      <c r="CD21" s="513"/>
      <c r="CE21" s="513"/>
      <c r="CF21" s="513"/>
      <c r="CG21" s="513"/>
      <c r="CH21" s="513"/>
      <c r="CI21" s="514"/>
      <c r="CO21" s="488">
        <v>0.81</v>
      </c>
      <c r="CP21" s="512"/>
      <c r="CQ21" s="513"/>
      <c r="CR21" s="513"/>
      <c r="CS21" s="513"/>
      <c r="CT21" s="513"/>
      <c r="CU21" s="513"/>
      <c r="CV21" s="513"/>
      <c r="CW21" s="513"/>
      <c r="CX21" s="513"/>
      <c r="CY21" s="513"/>
      <c r="CZ21" s="513"/>
      <c r="DA21" s="513"/>
      <c r="DB21" s="513"/>
      <c r="DC21" s="513"/>
      <c r="DD21" s="513"/>
      <c r="DE21" s="513"/>
      <c r="DF21" s="513"/>
      <c r="DG21" s="513"/>
      <c r="DH21" s="513"/>
      <c r="DI21" s="513"/>
      <c r="DJ21" s="513"/>
      <c r="DK21" s="513"/>
      <c r="DL21" s="513"/>
      <c r="DM21" s="514"/>
      <c r="DS21" s="488">
        <v>0.81</v>
      </c>
      <c r="DT21" s="512"/>
      <c r="DU21" s="513"/>
      <c r="DV21" s="513"/>
      <c r="DW21" s="513"/>
      <c r="DX21" s="513"/>
      <c r="DY21" s="513"/>
      <c r="DZ21" s="513"/>
      <c r="EA21" s="513"/>
      <c r="EB21" s="513"/>
      <c r="EC21" s="513"/>
      <c r="ED21" s="513"/>
      <c r="EE21" s="513"/>
      <c r="EF21" s="513"/>
      <c r="EG21" s="513"/>
      <c r="EH21" s="513"/>
      <c r="EI21" s="513"/>
      <c r="EJ21" s="513"/>
      <c r="EK21" s="513"/>
      <c r="EL21" s="513"/>
      <c r="EM21" s="513"/>
      <c r="EN21" s="513"/>
      <c r="EO21" s="513"/>
      <c r="EP21" s="513"/>
      <c r="EQ21" s="514"/>
    </row>
    <row r="22" spans="3:147" x14ac:dyDescent="0.35">
      <c r="C22" s="488">
        <v>0.8</v>
      </c>
      <c r="D22" s="495"/>
      <c r="E22" s="491"/>
      <c r="F22" s="491"/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6"/>
      <c r="AG22" s="488">
        <v>0.8</v>
      </c>
      <c r="AH22" s="503"/>
      <c r="AI22" s="489"/>
      <c r="AJ22" s="489"/>
      <c r="AK22" s="489"/>
      <c r="AL22" s="489"/>
      <c r="AM22" s="489"/>
      <c r="AN22" s="489"/>
      <c r="AO22" s="489"/>
      <c r="AP22" s="489"/>
      <c r="AQ22" s="489"/>
      <c r="AR22" s="489"/>
      <c r="AS22" s="489"/>
      <c r="AT22" s="489"/>
      <c r="AU22" s="489"/>
      <c r="AV22" s="489"/>
      <c r="AW22" s="489"/>
      <c r="AX22" s="489"/>
      <c r="AY22" s="489"/>
      <c r="AZ22" s="489"/>
      <c r="BA22" s="489"/>
      <c r="BB22" s="489"/>
      <c r="BC22" s="489"/>
      <c r="BD22" s="489"/>
      <c r="BE22" s="504"/>
      <c r="BK22" s="488">
        <v>0.8</v>
      </c>
      <c r="BL22" s="512"/>
      <c r="BM22" s="513"/>
      <c r="BN22" s="513"/>
      <c r="BO22" s="513"/>
      <c r="BP22" s="513"/>
      <c r="BQ22" s="513"/>
      <c r="BR22" s="513"/>
      <c r="BS22" s="513"/>
      <c r="BT22" s="513"/>
      <c r="BU22" s="513"/>
      <c r="BV22" s="513"/>
      <c r="BW22" s="513"/>
      <c r="BX22" s="513"/>
      <c r="BY22" s="513"/>
      <c r="BZ22" s="513"/>
      <c r="CA22" s="513"/>
      <c r="CB22" s="513"/>
      <c r="CC22" s="513"/>
      <c r="CD22" s="513"/>
      <c r="CE22" s="513"/>
      <c r="CF22" s="513"/>
      <c r="CG22" s="513"/>
      <c r="CH22" s="513"/>
      <c r="CI22" s="514"/>
      <c r="CO22" s="488">
        <v>0.8</v>
      </c>
      <c r="CP22" s="512"/>
      <c r="CQ22" s="513"/>
      <c r="CR22" s="513"/>
      <c r="CS22" s="513"/>
      <c r="CT22" s="513"/>
      <c r="CU22" s="513"/>
      <c r="CV22" s="513"/>
      <c r="CW22" s="513"/>
      <c r="CX22" s="513"/>
      <c r="CY22" s="513"/>
      <c r="CZ22" s="513"/>
      <c r="DA22" s="513"/>
      <c r="DB22" s="513"/>
      <c r="DC22" s="513"/>
      <c r="DD22" s="513"/>
      <c r="DE22" s="513"/>
      <c r="DF22" s="513"/>
      <c r="DG22" s="513"/>
      <c r="DH22" s="513"/>
      <c r="DI22" s="513"/>
      <c r="DJ22" s="513"/>
      <c r="DK22" s="513"/>
      <c r="DL22" s="513"/>
      <c r="DM22" s="514"/>
      <c r="DS22" s="488">
        <v>0.8</v>
      </c>
      <c r="DT22" s="512"/>
      <c r="DU22" s="513"/>
      <c r="DV22" s="513"/>
      <c r="DW22" s="513"/>
      <c r="DX22" s="513"/>
      <c r="DY22" s="513"/>
      <c r="DZ22" s="513"/>
      <c r="EA22" s="513"/>
      <c r="EB22" s="513"/>
      <c r="EC22" s="513"/>
      <c r="ED22" s="513"/>
      <c r="EE22" s="513"/>
      <c r="EF22" s="513"/>
      <c r="EG22" s="513"/>
      <c r="EH22" s="513"/>
      <c r="EI22" s="513"/>
      <c r="EJ22" s="513"/>
      <c r="EK22" s="513"/>
      <c r="EL22" s="513"/>
      <c r="EM22" s="513"/>
      <c r="EN22" s="513"/>
      <c r="EO22" s="513"/>
      <c r="EP22" s="513"/>
      <c r="EQ22" s="514"/>
    </row>
    <row r="23" spans="3:147" x14ac:dyDescent="0.35">
      <c r="C23" s="488">
        <v>0.79</v>
      </c>
      <c r="D23" s="495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6"/>
      <c r="AG23" s="488">
        <v>0.79</v>
      </c>
      <c r="AH23" s="503"/>
      <c r="AI23" s="489"/>
      <c r="AJ23" s="489"/>
      <c r="AK23" s="489"/>
      <c r="AL23" s="489"/>
      <c r="AM23" s="489"/>
      <c r="AN23" s="489"/>
      <c r="AO23" s="489"/>
      <c r="AP23" s="489"/>
      <c r="AQ23" s="489"/>
      <c r="AR23" s="489"/>
      <c r="AS23" s="489"/>
      <c r="AT23" s="489"/>
      <c r="AU23" s="489"/>
      <c r="AV23" s="489"/>
      <c r="AW23" s="489"/>
      <c r="AX23" s="489"/>
      <c r="AY23" s="489"/>
      <c r="AZ23" s="489"/>
      <c r="BA23" s="489"/>
      <c r="BB23" s="489"/>
      <c r="BC23" s="489"/>
      <c r="BD23" s="489"/>
      <c r="BE23" s="504"/>
      <c r="BK23" s="488">
        <v>0.79</v>
      </c>
      <c r="BL23" s="512"/>
      <c r="BM23" s="513"/>
      <c r="BN23" s="513"/>
      <c r="BO23" s="513"/>
      <c r="BP23" s="513"/>
      <c r="BQ23" s="513"/>
      <c r="BR23" s="513"/>
      <c r="BS23" s="513"/>
      <c r="BT23" s="513"/>
      <c r="BU23" s="513"/>
      <c r="BV23" s="513"/>
      <c r="BW23" s="513"/>
      <c r="BX23" s="513"/>
      <c r="BY23" s="513"/>
      <c r="BZ23" s="513"/>
      <c r="CA23" s="513"/>
      <c r="CB23" s="513"/>
      <c r="CC23" s="513"/>
      <c r="CD23" s="513"/>
      <c r="CE23" s="513"/>
      <c r="CF23" s="513"/>
      <c r="CG23" s="513"/>
      <c r="CH23" s="513"/>
      <c r="CI23" s="514"/>
      <c r="CO23" s="488">
        <v>0.79</v>
      </c>
      <c r="CP23" s="512"/>
      <c r="CQ23" s="513"/>
      <c r="CR23" s="513"/>
      <c r="CS23" s="513"/>
      <c r="CT23" s="513"/>
      <c r="CU23" s="513"/>
      <c r="CV23" s="513"/>
      <c r="CW23" s="513"/>
      <c r="CX23" s="513"/>
      <c r="CY23" s="513"/>
      <c r="CZ23" s="513"/>
      <c r="DA23" s="513"/>
      <c r="DB23" s="513"/>
      <c r="DC23" s="513"/>
      <c r="DD23" s="513"/>
      <c r="DE23" s="513"/>
      <c r="DF23" s="513"/>
      <c r="DG23" s="513"/>
      <c r="DH23" s="513"/>
      <c r="DI23" s="513"/>
      <c r="DJ23" s="513"/>
      <c r="DK23" s="513"/>
      <c r="DL23" s="513"/>
      <c r="DM23" s="514"/>
      <c r="DS23" s="488">
        <v>0.79</v>
      </c>
      <c r="DT23" s="512"/>
      <c r="DU23" s="513"/>
      <c r="DV23" s="513"/>
      <c r="DW23" s="513"/>
      <c r="DX23" s="513"/>
      <c r="DY23" s="513"/>
      <c r="DZ23" s="513"/>
      <c r="EA23" s="513"/>
      <c r="EB23" s="513"/>
      <c r="EC23" s="513"/>
      <c r="ED23" s="513"/>
      <c r="EE23" s="513"/>
      <c r="EF23" s="513"/>
      <c r="EG23" s="513"/>
      <c r="EH23" s="513"/>
      <c r="EI23" s="513"/>
      <c r="EJ23" s="513"/>
      <c r="EK23" s="513"/>
      <c r="EL23" s="513"/>
      <c r="EM23" s="513"/>
      <c r="EN23" s="513"/>
      <c r="EO23" s="513"/>
      <c r="EP23" s="513"/>
      <c r="EQ23" s="514"/>
    </row>
    <row r="24" spans="3:147" x14ac:dyDescent="0.35">
      <c r="C24" s="488">
        <v>0.78</v>
      </c>
      <c r="D24" s="495"/>
      <c r="E24" s="491"/>
      <c r="F24" s="491"/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6"/>
      <c r="AG24" s="488">
        <v>0.78</v>
      </c>
      <c r="AH24" s="503"/>
      <c r="AI24" s="489"/>
      <c r="AJ24" s="489"/>
      <c r="AK24" s="489"/>
      <c r="AL24" s="489"/>
      <c r="AM24" s="489"/>
      <c r="AN24" s="489"/>
      <c r="AO24" s="489"/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489"/>
      <c r="BA24" s="489"/>
      <c r="BB24" s="489"/>
      <c r="BC24" s="489"/>
      <c r="BD24" s="489"/>
      <c r="BE24" s="504"/>
      <c r="BK24" s="488">
        <v>0.78</v>
      </c>
      <c r="BL24" s="512"/>
      <c r="BM24" s="513"/>
      <c r="BN24" s="513"/>
      <c r="BO24" s="513"/>
      <c r="BP24" s="513"/>
      <c r="BQ24" s="513"/>
      <c r="BR24" s="513"/>
      <c r="BS24" s="513"/>
      <c r="BT24" s="513"/>
      <c r="BU24" s="513"/>
      <c r="BV24" s="513"/>
      <c r="BW24" s="513"/>
      <c r="BX24" s="513"/>
      <c r="BY24" s="513"/>
      <c r="BZ24" s="513"/>
      <c r="CA24" s="513"/>
      <c r="CB24" s="513"/>
      <c r="CC24" s="513"/>
      <c r="CD24" s="513"/>
      <c r="CE24" s="513"/>
      <c r="CF24" s="513"/>
      <c r="CG24" s="513"/>
      <c r="CH24" s="513"/>
      <c r="CI24" s="514"/>
      <c r="CO24" s="488">
        <v>0.78</v>
      </c>
      <c r="CP24" s="512"/>
      <c r="CQ24" s="513"/>
      <c r="CR24" s="513"/>
      <c r="CS24" s="513"/>
      <c r="CT24" s="513"/>
      <c r="CU24" s="513"/>
      <c r="CV24" s="513"/>
      <c r="CW24" s="513"/>
      <c r="CX24" s="513"/>
      <c r="CY24" s="513"/>
      <c r="CZ24" s="513"/>
      <c r="DA24" s="513"/>
      <c r="DB24" s="513"/>
      <c r="DC24" s="513"/>
      <c r="DD24" s="513"/>
      <c r="DE24" s="513"/>
      <c r="DF24" s="513"/>
      <c r="DG24" s="513"/>
      <c r="DH24" s="513"/>
      <c r="DI24" s="513"/>
      <c r="DJ24" s="513"/>
      <c r="DK24" s="513"/>
      <c r="DL24" s="513"/>
      <c r="DM24" s="514"/>
      <c r="DS24" s="488">
        <v>0.78</v>
      </c>
      <c r="DT24" s="512"/>
      <c r="DU24" s="513"/>
      <c r="DV24" s="513"/>
      <c r="DW24" s="513"/>
      <c r="DX24" s="513"/>
      <c r="DY24" s="513"/>
      <c r="DZ24" s="513"/>
      <c r="EA24" s="513"/>
      <c r="EB24" s="513"/>
      <c r="EC24" s="513"/>
      <c r="ED24" s="513"/>
      <c r="EE24" s="513"/>
      <c r="EF24" s="513"/>
      <c r="EG24" s="513"/>
      <c r="EH24" s="513"/>
      <c r="EI24" s="513"/>
      <c r="EJ24" s="513"/>
      <c r="EK24" s="513"/>
      <c r="EL24" s="513"/>
      <c r="EM24" s="513"/>
      <c r="EN24" s="513"/>
      <c r="EO24" s="513"/>
      <c r="EP24" s="513"/>
      <c r="EQ24" s="514"/>
    </row>
    <row r="25" spans="3:147" x14ac:dyDescent="0.35">
      <c r="C25" s="488">
        <v>0.77</v>
      </c>
      <c r="D25" s="495"/>
      <c r="E25" s="491"/>
      <c r="F25" s="491"/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6"/>
      <c r="AG25" s="488">
        <v>0.77</v>
      </c>
      <c r="AH25" s="503"/>
      <c r="AI25" s="489"/>
      <c r="AJ25" s="489"/>
      <c r="AK25" s="489"/>
      <c r="AL25" s="489"/>
      <c r="AM25" s="489"/>
      <c r="AN25" s="489"/>
      <c r="AO25" s="489"/>
      <c r="AP25" s="489"/>
      <c r="AQ25" s="489"/>
      <c r="AR25" s="489"/>
      <c r="AS25" s="489"/>
      <c r="AT25" s="489"/>
      <c r="AU25" s="489"/>
      <c r="AV25" s="489"/>
      <c r="AW25" s="489"/>
      <c r="AX25" s="489"/>
      <c r="AY25" s="489"/>
      <c r="AZ25" s="489"/>
      <c r="BA25" s="489"/>
      <c r="BB25" s="489"/>
      <c r="BC25" s="489"/>
      <c r="BD25" s="489"/>
      <c r="BE25" s="504"/>
      <c r="BK25" s="488">
        <v>0.77</v>
      </c>
      <c r="BL25" s="512"/>
      <c r="BM25" s="513"/>
      <c r="BN25" s="513"/>
      <c r="BO25" s="513"/>
      <c r="BP25" s="513"/>
      <c r="BQ25" s="513"/>
      <c r="BR25" s="513"/>
      <c r="BS25" s="513"/>
      <c r="BT25" s="513"/>
      <c r="BU25" s="513"/>
      <c r="BV25" s="513"/>
      <c r="BW25" s="513"/>
      <c r="BX25" s="513"/>
      <c r="BY25" s="513"/>
      <c r="BZ25" s="513"/>
      <c r="CA25" s="513"/>
      <c r="CB25" s="513"/>
      <c r="CC25" s="513"/>
      <c r="CD25" s="513"/>
      <c r="CE25" s="513"/>
      <c r="CF25" s="513"/>
      <c r="CG25" s="513"/>
      <c r="CH25" s="513"/>
      <c r="CI25" s="514"/>
      <c r="CO25" s="488">
        <v>0.77</v>
      </c>
      <c r="CP25" s="512"/>
      <c r="CQ25" s="513"/>
      <c r="CR25" s="513"/>
      <c r="CS25" s="513"/>
      <c r="CT25" s="513"/>
      <c r="CU25" s="513"/>
      <c r="CV25" s="513"/>
      <c r="CW25" s="513"/>
      <c r="CX25" s="513"/>
      <c r="CY25" s="513"/>
      <c r="CZ25" s="513"/>
      <c r="DA25" s="513"/>
      <c r="DB25" s="513"/>
      <c r="DC25" s="513"/>
      <c r="DD25" s="513"/>
      <c r="DE25" s="513"/>
      <c r="DF25" s="513"/>
      <c r="DG25" s="513"/>
      <c r="DH25" s="513"/>
      <c r="DI25" s="513"/>
      <c r="DJ25" s="513"/>
      <c r="DK25" s="513"/>
      <c r="DL25" s="513"/>
      <c r="DM25" s="514"/>
      <c r="DS25" s="488">
        <v>0.77</v>
      </c>
      <c r="DT25" s="512"/>
      <c r="DU25" s="513"/>
      <c r="DV25" s="513"/>
      <c r="DW25" s="513"/>
      <c r="DX25" s="513"/>
      <c r="DY25" s="513"/>
      <c r="DZ25" s="513"/>
      <c r="EA25" s="513"/>
      <c r="EB25" s="513"/>
      <c r="EC25" s="513"/>
      <c r="ED25" s="513"/>
      <c r="EE25" s="513"/>
      <c r="EF25" s="513"/>
      <c r="EG25" s="513"/>
      <c r="EH25" s="513"/>
      <c r="EI25" s="513"/>
      <c r="EJ25" s="513"/>
      <c r="EK25" s="513"/>
      <c r="EL25" s="513"/>
      <c r="EM25" s="513"/>
      <c r="EN25" s="513"/>
      <c r="EO25" s="513"/>
      <c r="EP25" s="513"/>
      <c r="EQ25" s="514"/>
    </row>
    <row r="26" spans="3:147" x14ac:dyDescent="0.35">
      <c r="C26" s="488">
        <v>0.76</v>
      </c>
      <c r="D26" s="495"/>
      <c r="E26" s="491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6"/>
      <c r="AG26" s="488">
        <v>0.76</v>
      </c>
      <c r="AH26" s="503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89"/>
      <c r="BA26" s="489"/>
      <c r="BB26" s="489"/>
      <c r="BC26" s="489"/>
      <c r="BD26" s="489"/>
      <c r="BE26" s="504"/>
      <c r="BK26" s="488">
        <v>0.76</v>
      </c>
      <c r="BL26" s="512"/>
      <c r="BM26" s="513"/>
      <c r="BN26" s="513"/>
      <c r="BO26" s="513"/>
      <c r="BP26" s="513"/>
      <c r="BQ26" s="513"/>
      <c r="BR26" s="513"/>
      <c r="BS26" s="513"/>
      <c r="BT26" s="513"/>
      <c r="BU26" s="513"/>
      <c r="BV26" s="513"/>
      <c r="BW26" s="513"/>
      <c r="BX26" s="513"/>
      <c r="BY26" s="513"/>
      <c r="BZ26" s="513"/>
      <c r="CA26" s="513"/>
      <c r="CB26" s="513"/>
      <c r="CC26" s="513"/>
      <c r="CD26" s="513"/>
      <c r="CE26" s="513"/>
      <c r="CF26" s="513"/>
      <c r="CG26" s="513"/>
      <c r="CH26" s="513"/>
      <c r="CI26" s="514"/>
      <c r="CO26" s="488">
        <v>0.76</v>
      </c>
      <c r="CP26" s="512"/>
      <c r="CQ26" s="513"/>
      <c r="CR26" s="513"/>
      <c r="CS26" s="513"/>
      <c r="CT26" s="513"/>
      <c r="CU26" s="513"/>
      <c r="CV26" s="513"/>
      <c r="CW26" s="513"/>
      <c r="CX26" s="513"/>
      <c r="CY26" s="513"/>
      <c r="CZ26" s="513"/>
      <c r="DA26" s="513"/>
      <c r="DB26" s="513"/>
      <c r="DC26" s="513"/>
      <c r="DD26" s="513"/>
      <c r="DE26" s="513"/>
      <c r="DF26" s="513"/>
      <c r="DG26" s="513"/>
      <c r="DH26" s="513"/>
      <c r="DI26" s="513"/>
      <c r="DJ26" s="513"/>
      <c r="DK26" s="513"/>
      <c r="DL26" s="513"/>
      <c r="DM26" s="514"/>
      <c r="DS26" s="488">
        <v>0.76</v>
      </c>
      <c r="DT26" s="512"/>
      <c r="DU26" s="513"/>
      <c r="DV26" s="513"/>
      <c r="DW26" s="513"/>
      <c r="DX26" s="513"/>
      <c r="DY26" s="513"/>
      <c r="DZ26" s="513"/>
      <c r="EA26" s="513"/>
      <c r="EB26" s="513"/>
      <c r="EC26" s="513"/>
      <c r="ED26" s="513"/>
      <c r="EE26" s="513"/>
      <c r="EF26" s="513"/>
      <c r="EG26" s="513"/>
      <c r="EH26" s="513"/>
      <c r="EI26" s="513"/>
      <c r="EJ26" s="513"/>
      <c r="EK26" s="513"/>
      <c r="EL26" s="513"/>
      <c r="EM26" s="513"/>
      <c r="EN26" s="513"/>
      <c r="EO26" s="513"/>
      <c r="EP26" s="513"/>
      <c r="EQ26" s="514"/>
    </row>
    <row r="27" spans="3:147" x14ac:dyDescent="0.35">
      <c r="C27" s="488">
        <v>0.75</v>
      </c>
      <c r="D27" s="495"/>
      <c r="E27" s="491"/>
      <c r="F27" s="491"/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6"/>
      <c r="AG27" s="488">
        <v>0.75</v>
      </c>
      <c r="AH27" s="503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  <c r="AW27" s="489"/>
      <c r="AX27" s="489"/>
      <c r="AY27" s="489"/>
      <c r="AZ27" s="489"/>
      <c r="BA27" s="489"/>
      <c r="BB27" s="489"/>
      <c r="BC27" s="489"/>
      <c r="BD27" s="489"/>
      <c r="BE27" s="504"/>
      <c r="BK27" s="488">
        <v>0.75</v>
      </c>
      <c r="BL27" s="512"/>
      <c r="BM27" s="513"/>
      <c r="BN27" s="513"/>
      <c r="BO27" s="513"/>
      <c r="BP27" s="513"/>
      <c r="BQ27" s="513"/>
      <c r="BR27" s="513"/>
      <c r="BS27" s="513"/>
      <c r="BT27" s="513"/>
      <c r="BU27" s="513"/>
      <c r="BV27" s="513"/>
      <c r="BW27" s="513"/>
      <c r="BX27" s="513"/>
      <c r="BY27" s="513"/>
      <c r="BZ27" s="513"/>
      <c r="CA27" s="513"/>
      <c r="CB27" s="513"/>
      <c r="CC27" s="513"/>
      <c r="CD27" s="513"/>
      <c r="CE27" s="513"/>
      <c r="CF27" s="513"/>
      <c r="CG27" s="513"/>
      <c r="CH27" s="513"/>
      <c r="CI27" s="514"/>
      <c r="CO27" s="488">
        <v>0.75</v>
      </c>
      <c r="CP27" s="512"/>
      <c r="CQ27" s="513"/>
      <c r="CR27" s="513"/>
      <c r="CS27" s="513"/>
      <c r="CT27" s="513"/>
      <c r="CU27" s="513"/>
      <c r="CV27" s="513"/>
      <c r="CW27" s="513"/>
      <c r="CX27" s="513"/>
      <c r="CY27" s="513"/>
      <c r="CZ27" s="513"/>
      <c r="DA27" s="513"/>
      <c r="DB27" s="513"/>
      <c r="DC27" s="513"/>
      <c r="DD27" s="513"/>
      <c r="DE27" s="513"/>
      <c r="DF27" s="513"/>
      <c r="DG27" s="513"/>
      <c r="DH27" s="513"/>
      <c r="DI27" s="513"/>
      <c r="DJ27" s="513"/>
      <c r="DK27" s="513"/>
      <c r="DL27" s="513"/>
      <c r="DM27" s="514"/>
      <c r="DS27" s="488">
        <v>0.75</v>
      </c>
      <c r="DT27" s="512"/>
      <c r="DU27" s="513"/>
      <c r="DV27" s="513"/>
      <c r="DW27" s="513"/>
      <c r="DX27" s="513"/>
      <c r="DY27" s="513"/>
      <c r="DZ27" s="513"/>
      <c r="EA27" s="513"/>
      <c r="EB27" s="513"/>
      <c r="EC27" s="513"/>
      <c r="ED27" s="513"/>
      <c r="EE27" s="513"/>
      <c r="EF27" s="513"/>
      <c r="EG27" s="513"/>
      <c r="EH27" s="513"/>
      <c r="EI27" s="513"/>
      <c r="EJ27" s="513"/>
      <c r="EK27" s="513"/>
      <c r="EL27" s="513"/>
      <c r="EM27" s="513"/>
      <c r="EN27" s="513"/>
      <c r="EO27" s="513"/>
      <c r="EP27" s="513"/>
      <c r="EQ27" s="514"/>
    </row>
    <row r="28" spans="3:147" x14ac:dyDescent="0.35">
      <c r="C28" s="488">
        <v>0.74</v>
      </c>
      <c r="D28" s="495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6"/>
      <c r="AG28" s="488">
        <v>0.74</v>
      </c>
      <c r="AH28" s="503"/>
      <c r="AI28" s="489"/>
      <c r="AJ28" s="489"/>
      <c r="AK28" s="489"/>
      <c r="AL28" s="489"/>
      <c r="AM28" s="489"/>
      <c r="AN28" s="489"/>
      <c r="AO28" s="489"/>
      <c r="AP28" s="489"/>
      <c r="AQ28" s="489"/>
      <c r="AR28" s="489"/>
      <c r="AS28" s="489"/>
      <c r="AT28" s="489"/>
      <c r="AU28" s="489"/>
      <c r="AV28" s="489"/>
      <c r="AW28" s="489"/>
      <c r="AX28" s="489"/>
      <c r="AY28" s="489"/>
      <c r="AZ28" s="489"/>
      <c r="BA28" s="489"/>
      <c r="BB28" s="489"/>
      <c r="BC28" s="489"/>
      <c r="BD28" s="489"/>
      <c r="BE28" s="504"/>
      <c r="BK28" s="488">
        <v>0.74</v>
      </c>
      <c r="BL28" s="512"/>
      <c r="BM28" s="513"/>
      <c r="BN28" s="513"/>
      <c r="BO28" s="513"/>
      <c r="BP28" s="513"/>
      <c r="BQ28" s="513"/>
      <c r="BR28" s="513"/>
      <c r="BS28" s="513"/>
      <c r="BT28" s="513"/>
      <c r="BU28" s="513"/>
      <c r="BV28" s="513"/>
      <c r="BW28" s="513"/>
      <c r="BX28" s="513"/>
      <c r="BY28" s="513"/>
      <c r="BZ28" s="513"/>
      <c r="CA28" s="513"/>
      <c r="CB28" s="513"/>
      <c r="CC28" s="513"/>
      <c r="CD28" s="513"/>
      <c r="CE28" s="513"/>
      <c r="CF28" s="513"/>
      <c r="CG28" s="513"/>
      <c r="CH28" s="513"/>
      <c r="CI28" s="514"/>
      <c r="CO28" s="488">
        <v>0.74</v>
      </c>
      <c r="CP28" s="512"/>
      <c r="CQ28" s="513"/>
      <c r="CR28" s="513"/>
      <c r="CS28" s="513"/>
      <c r="CT28" s="513"/>
      <c r="CU28" s="513"/>
      <c r="CV28" s="513"/>
      <c r="CW28" s="513"/>
      <c r="CX28" s="513"/>
      <c r="CY28" s="513"/>
      <c r="CZ28" s="513"/>
      <c r="DA28" s="513"/>
      <c r="DB28" s="513"/>
      <c r="DC28" s="513"/>
      <c r="DD28" s="513"/>
      <c r="DE28" s="513"/>
      <c r="DF28" s="513"/>
      <c r="DG28" s="513"/>
      <c r="DH28" s="513"/>
      <c r="DI28" s="513"/>
      <c r="DJ28" s="513"/>
      <c r="DK28" s="513"/>
      <c r="DL28" s="513"/>
      <c r="DM28" s="514"/>
      <c r="DS28" s="488">
        <v>0.74</v>
      </c>
      <c r="DT28" s="512"/>
      <c r="DU28" s="513"/>
      <c r="DV28" s="513"/>
      <c r="DW28" s="513"/>
      <c r="DX28" s="513"/>
      <c r="DY28" s="513"/>
      <c r="DZ28" s="513"/>
      <c r="EA28" s="513"/>
      <c r="EB28" s="513"/>
      <c r="EC28" s="513"/>
      <c r="ED28" s="513"/>
      <c r="EE28" s="513"/>
      <c r="EF28" s="513"/>
      <c r="EG28" s="513"/>
      <c r="EH28" s="513"/>
      <c r="EI28" s="513"/>
      <c r="EJ28" s="513"/>
      <c r="EK28" s="513"/>
      <c r="EL28" s="513"/>
      <c r="EM28" s="513"/>
      <c r="EN28" s="513"/>
      <c r="EO28" s="513"/>
      <c r="EP28" s="513"/>
      <c r="EQ28" s="514"/>
    </row>
    <row r="29" spans="3:147" x14ac:dyDescent="0.35">
      <c r="C29" s="488">
        <v>0.73</v>
      </c>
      <c r="D29" s="495"/>
      <c r="E29" s="491"/>
      <c r="F29" s="491"/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6"/>
      <c r="AG29" s="488">
        <v>0.73</v>
      </c>
      <c r="AH29" s="503"/>
      <c r="AI29" s="489"/>
      <c r="AJ29" s="489"/>
      <c r="AK29" s="489"/>
      <c r="AL29" s="489"/>
      <c r="AM29" s="489"/>
      <c r="AN29" s="489"/>
      <c r="AO29" s="489"/>
      <c r="AP29" s="489"/>
      <c r="AQ29" s="489"/>
      <c r="AR29" s="489"/>
      <c r="AS29" s="489"/>
      <c r="AT29" s="489"/>
      <c r="AU29" s="489"/>
      <c r="AV29" s="489"/>
      <c r="AW29" s="489"/>
      <c r="AX29" s="489"/>
      <c r="AY29" s="489"/>
      <c r="AZ29" s="489"/>
      <c r="BA29" s="489"/>
      <c r="BB29" s="489"/>
      <c r="BC29" s="489"/>
      <c r="BD29" s="489"/>
      <c r="BE29" s="504"/>
      <c r="BK29" s="488">
        <v>0.73</v>
      </c>
      <c r="BL29" s="512"/>
      <c r="BM29" s="513"/>
      <c r="BN29" s="513"/>
      <c r="BO29" s="513"/>
      <c r="BP29" s="513"/>
      <c r="BQ29" s="513"/>
      <c r="BR29" s="513"/>
      <c r="BS29" s="513"/>
      <c r="BT29" s="513"/>
      <c r="BU29" s="513"/>
      <c r="BV29" s="513"/>
      <c r="BW29" s="513"/>
      <c r="BX29" s="513"/>
      <c r="BY29" s="513"/>
      <c r="BZ29" s="513"/>
      <c r="CA29" s="513"/>
      <c r="CB29" s="513"/>
      <c r="CC29" s="513"/>
      <c r="CD29" s="513"/>
      <c r="CE29" s="513"/>
      <c r="CF29" s="513"/>
      <c r="CG29" s="513"/>
      <c r="CH29" s="513"/>
      <c r="CI29" s="514"/>
      <c r="CO29" s="488">
        <v>0.73</v>
      </c>
      <c r="CP29" s="512"/>
      <c r="CQ29" s="513"/>
      <c r="CR29" s="513"/>
      <c r="CS29" s="513"/>
      <c r="CT29" s="513"/>
      <c r="CU29" s="513"/>
      <c r="CV29" s="513"/>
      <c r="CW29" s="513"/>
      <c r="CX29" s="513"/>
      <c r="CY29" s="513"/>
      <c r="CZ29" s="513"/>
      <c r="DA29" s="513"/>
      <c r="DB29" s="513"/>
      <c r="DC29" s="513"/>
      <c r="DD29" s="513"/>
      <c r="DE29" s="513"/>
      <c r="DF29" s="513"/>
      <c r="DG29" s="513"/>
      <c r="DH29" s="513"/>
      <c r="DI29" s="513"/>
      <c r="DJ29" s="513"/>
      <c r="DK29" s="513"/>
      <c r="DL29" s="513"/>
      <c r="DM29" s="514"/>
      <c r="DS29" s="488">
        <v>0.73</v>
      </c>
      <c r="DT29" s="512"/>
      <c r="DU29" s="513"/>
      <c r="DV29" s="513"/>
      <c r="DW29" s="513"/>
      <c r="DX29" s="513"/>
      <c r="DY29" s="513"/>
      <c r="DZ29" s="513"/>
      <c r="EA29" s="513"/>
      <c r="EB29" s="513"/>
      <c r="EC29" s="513"/>
      <c r="ED29" s="513"/>
      <c r="EE29" s="513"/>
      <c r="EF29" s="513"/>
      <c r="EG29" s="513"/>
      <c r="EH29" s="513"/>
      <c r="EI29" s="513"/>
      <c r="EJ29" s="513"/>
      <c r="EK29" s="513"/>
      <c r="EL29" s="513"/>
      <c r="EM29" s="513"/>
      <c r="EN29" s="513"/>
      <c r="EO29" s="513"/>
      <c r="EP29" s="513"/>
      <c r="EQ29" s="514"/>
    </row>
    <row r="30" spans="3:147" x14ac:dyDescent="0.35">
      <c r="C30" s="488">
        <v>0.72</v>
      </c>
      <c r="D30" s="495"/>
      <c r="E30" s="491"/>
      <c r="F30" s="491"/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1"/>
      <c r="Y30" s="491"/>
      <c r="Z30" s="491"/>
      <c r="AA30" s="496"/>
      <c r="AG30" s="488">
        <v>0.72</v>
      </c>
      <c r="AH30" s="503"/>
      <c r="AI30" s="489"/>
      <c r="AJ30" s="489"/>
      <c r="AK30" s="489"/>
      <c r="AL30" s="489"/>
      <c r="AM30" s="489"/>
      <c r="AN30" s="489"/>
      <c r="AO30" s="489"/>
      <c r="AP30" s="489"/>
      <c r="AQ30" s="489"/>
      <c r="AR30" s="489"/>
      <c r="AS30" s="489"/>
      <c r="AT30" s="489"/>
      <c r="AU30" s="489"/>
      <c r="AV30" s="489"/>
      <c r="AW30" s="489"/>
      <c r="AX30" s="489"/>
      <c r="AY30" s="489"/>
      <c r="AZ30" s="489"/>
      <c r="BA30" s="489"/>
      <c r="BB30" s="489"/>
      <c r="BC30" s="489"/>
      <c r="BD30" s="489"/>
      <c r="BE30" s="504"/>
      <c r="BK30" s="488">
        <v>0.72</v>
      </c>
      <c r="BL30" s="512"/>
      <c r="BM30" s="513"/>
      <c r="BN30" s="513"/>
      <c r="BO30" s="513"/>
      <c r="BP30" s="513"/>
      <c r="BQ30" s="513"/>
      <c r="BR30" s="513"/>
      <c r="BS30" s="513"/>
      <c r="BT30" s="513"/>
      <c r="BU30" s="513"/>
      <c r="BV30" s="513"/>
      <c r="BW30" s="513"/>
      <c r="BX30" s="513"/>
      <c r="BY30" s="513"/>
      <c r="BZ30" s="513"/>
      <c r="CA30" s="513"/>
      <c r="CB30" s="513"/>
      <c r="CC30" s="513"/>
      <c r="CD30" s="513"/>
      <c r="CE30" s="513"/>
      <c r="CF30" s="513"/>
      <c r="CG30" s="513"/>
      <c r="CH30" s="513"/>
      <c r="CI30" s="514"/>
      <c r="CO30" s="488">
        <v>0.72</v>
      </c>
      <c r="CP30" s="512"/>
      <c r="CQ30" s="513"/>
      <c r="CR30" s="513"/>
      <c r="CS30" s="513"/>
      <c r="CT30" s="513"/>
      <c r="CU30" s="513"/>
      <c r="CV30" s="513"/>
      <c r="CW30" s="513"/>
      <c r="CX30" s="513"/>
      <c r="CY30" s="513"/>
      <c r="CZ30" s="513"/>
      <c r="DA30" s="513"/>
      <c r="DB30" s="513"/>
      <c r="DC30" s="513"/>
      <c r="DD30" s="513"/>
      <c r="DE30" s="513"/>
      <c r="DF30" s="513"/>
      <c r="DG30" s="513"/>
      <c r="DH30" s="513"/>
      <c r="DI30" s="513"/>
      <c r="DJ30" s="513"/>
      <c r="DK30" s="513"/>
      <c r="DL30" s="513"/>
      <c r="DM30" s="514"/>
      <c r="DS30" s="488">
        <v>0.72</v>
      </c>
      <c r="DT30" s="512"/>
      <c r="DU30" s="513"/>
      <c r="DV30" s="513"/>
      <c r="DW30" s="513"/>
      <c r="DX30" s="513"/>
      <c r="DY30" s="513"/>
      <c r="DZ30" s="513"/>
      <c r="EA30" s="513"/>
      <c r="EB30" s="513"/>
      <c r="EC30" s="513"/>
      <c r="ED30" s="513"/>
      <c r="EE30" s="513"/>
      <c r="EF30" s="513"/>
      <c r="EG30" s="513"/>
      <c r="EH30" s="513"/>
      <c r="EI30" s="513"/>
      <c r="EJ30" s="513"/>
      <c r="EK30" s="513"/>
      <c r="EL30" s="513"/>
      <c r="EM30" s="513"/>
      <c r="EN30" s="513"/>
      <c r="EO30" s="513"/>
      <c r="EP30" s="513"/>
      <c r="EQ30" s="514"/>
    </row>
    <row r="31" spans="3:147" x14ac:dyDescent="0.35">
      <c r="C31" s="488">
        <v>0.71</v>
      </c>
      <c r="D31" s="495"/>
      <c r="E31" s="491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6"/>
      <c r="AG31" s="488">
        <v>0.71</v>
      </c>
      <c r="AH31" s="503"/>
      <c r="AI31" s="489"/>
      <c r="AJ31" s="489"/>
      <c r="AK31" s="489"/>
      <c r="AL31" s="489"/>
      <c r="AM31" s="489"/>
      <c r="AN31" s="489"/>
      <c r="AO31" s="489"/>
      <c r="AP31" s="489"/>
      <c r="AQ31" s="489"/>
      <c r="AR31" s="489"/>
      <c r="AS31" s="489"/>
      <c r="AT31" s="489"/>
      <c r="AU31" s="489"/>
      <c r="AV31" s="489"/>
      <c r="AW31" s="489"/>
      <c r="AX31" s="489"/>
      <c r="AY31" s="489"/>
      <c r="AZ31" s="489"/>
      <c r="BA31" s="489"/>
      <c r="BB31" s="489"/>
      <c r="BC31" s="489"/>
      <c r="BD31" s="489"/>
      <c r="BE31" s="504"/>
      <c r="BK31" s="488">
        <v>0.71</v>
      </c>
      <c r="BL31" s="512"/>
      <c r="BM31" s="513"/>
      <c r="BN31" s="513"/>
      <c r="BO31" s="513"/>
      <c r="BP31" s="513"/>
      <c r="BQ31" s="513"/>
      <c r="BR31" s="513"/>
      <c r="BS31" s="513"/>
      <c r="BT31" s="513"/>
      <c r="BU31" s="513"/>
      <c r="BV31" s="513"/>
      <c r="BW31" s="513"/>
      <c r="BX31" s="513"/>
      <c r="BY31" s="513"/>
      <c r="BZ31" s="513"/>
      <c r="CA31" s="513"/>
      <c r="CB31" s="513"/>
      <c r="CC31" s="513"/>
      <c r="CD31" s="513"/>
      <c r="CE31" s="513"/>
      <c r="CF31" s="513"/>
      <c r="CG31" s="513"/>
      <c r="CH31" s="513"/>
      <c r="CI31" s="514"/>
      <c r="CO31" s="488">
        <v>0.71</v>
      </c>
      <c r="CP31" s="512"/>
      <c r="CQ31" s="513"/>
      <c r="CR31" s="513"/>
      <c r="CS31" s="513"/>
      <c r="CT31" s="513"/>
      <c r="CU31" s="513"/>
      <c r="CV31" s="513"/>
      <c r="CW31" s="513"/>
      <c r="CX31" s="513"/>
      <c r="CY31" s="513"/>
      <c r="CZ31" s="513"/>
      <c r="DA31" s="513"/>
      <c r="DB31" s="513"/>
      <c r="DC31" s="513"/>
      <c r="DD31" s="513"/>
      <c r="DE31" s="513"/>
      <c r="DF31" s="513"/>
      <c r="DG31" s="513"/>
      <c r="DH31" s="513"/>
      <c r="DI31" s="513"/>
      <c r="DJ31" s="513"/>
      <c r="DK31" s="513"/>
      <c r="DL31" s="513"/>
      <c r="DM31" s="514"/>
      <c r="DS31" s="488">
        <v>0.71</v>
      </c>
      <c r="DT31" s="512"/>
      <c r="DU31" s="513"/>
      <c r="DV31" s="513"/>
      <c r="DW31" s="513"/>
      <c r="DX31" s="513"/>
      <c r="DY31" s="513"/>
      <c r="DZ31" s="513"/>
      <c r="EA31" s="513"/>
      <c r="EB31" s="513"/>
      <c r="EC31" s="513"/>
      <c r="ED31" s="513"/>
      <c r="EE31" s="513"/>
      <c r="EF31" s="513"/>
      <c r="EG31" s="513"/>
      <c r="EH31" s="513"/>
      <c r="EI31" s="513"/>
      <c r="EJ31" s="513"/>
      <c r="EK31" s="513"/>
      <c r="EL31" s="513"/>
      <c r="EM31" s="513"/>
      <c r="EN31" s="513"/>
      <c r="EO31" s="513"/>
      <c r="EP31" s="513"/>
      <c r="EQ31" s="514"/>
    </row>
    <row r="32" spans="3:147" x14ac:dyDescent="0.35">
      <c r="C32" s="488">
        <v>0.7</v>
      </c>
      <c r="D32" s="495"/>
      <c r="E32" s="491"/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6"/>
      <c r="AG32" s="488">
        <v>0.7</v>
      </c>
      <c r="AH32" s="503"/>
      <c r="AI32" s="489"/>
      <c r="AJ32" s="489"/>
      <c r="AK32" s="489"/>
      <c r="AL32" s="489"/>
      <c r="AM32" s="489"/>
      <c r="AN32" s="489"/>
      <c r="AO32" s="489"/>
      <c r="AP32" s="489"/>
      <c r="AQ32" s="489"/>
      <c r="AR32" s="489"/>
      <c r="AS32" s="489"/>
      <c r="AT32" s="489"/>
      <c r="AU32" s="489"/>
      <c r="AV32" s="489"/>
      <c r="AW32" s="489"/>
      <c r="AX32" s="489"/>
      <c r="AY32" s="489"/>
      <c r="AZ32" s="489"/>
      <c r="BA32" s="489"/>
      <c r="BB32" s="489"/>
      <c r="BC32" s="489"/>
      <c r="BD32" s="489"/>
      <c r="BE32" s="504"/>
      <c r="BK32" s="488">
        <v>0.7</v>
      </c>
      <c r="BL32" s="512"/>
      <c r="BM32" s="513"/>
      <c r="BN32" s="513"/>
      <c r="BO32" s="513"/>
      <c r="BP32" s="513"/>
      <c r="BQ32" s="513"/>
      <c r="BR32" s="513"/>
      <c r="BS32" s="513"/>
      <c r="BT32" s="513"/>
      <c r="BU32" s="513"/>
      <c r="BV32" s="513"/>
      <c r="BW32" s="513"/>
      <c r="BX32" s="513"/>
      <c r="BY32" s="513"/>
      <c r="BZ32" s="513"/>
      <c r="CA32" s="513"/>
      <c r="CB32" s="513"/>
      <c r="CC32" s="513"/>
      <c r="CD32" s="513"/>
      <c r="CE32" s="513"/>
      <c r="CF32" s="513"/>
      <c r="CG32" s="513"/>
      <c r="CH32" s="513"/>
      <c r="CI32" s="514"/>
      <c r="CO32" s="488">
        <v>0.7</v>
      </c>
      <c r="CP32" s="512"/>
      <c r="CQ32" s="513"/>
      <c r="CR32" s="513"/>
      <c r="CS32" s="513"/>
      <c r="CT32" s="513"/>
      <c r="CU32" s="513"/>
      <c r="CV32" s="513"/>
      <c r="CW32" s="513"/>
      <c r="CX32" s="513"/>
      <c r="CY32" s="513"/>
      <c r="CZ32" s="513"/>
      <c r="DA32" s="513"/>
      <c r="DB32" s="513"/>
      <c r="DC32" s="513"/>
      <c r="DD32" s="513"/>
      <c r="DE32" s="513"/>
      <c r="DF32" s="513"/>
      <c r="DG32" s="513"/>
      <c r="DH32" s="513"/>
      <c r="DI32" s="513"/>
      <c r="DJ32" s="513"/>
      <c r="DK32" s="513"/>
      <c r="DL32" s="513"/>
      <c r="DM32" s="514"/>
      <c r="DS32" s="488">
        <v>0.7</v>
      </c>
      <c r="DT32" s="512"/>
      <c r="DU32" s="513"/>
      <c r="DV32" s="513"/>
      <c r="DW32" s="513"/>
      <c r="DX32" s="513"/>
      <c r="DY32" s="513"/>
      <c r="DZ32" s="513"/>
      <c r="EA32" s="513"/>
      <c r="EB32" s="513"/>
      <c r="EC32" s="513"/>
      <c r="ED32" s="513"/>
      <c r="EE32" s="513"/>
      <c r="EF32" s="513"/>
      <c r="EG32" s="513"/>
      <c r="EH32" s="513"/>
      <c r="EI32" s="513"/>
      <c r="EJ32" s="513"/>
      <c r="EK32" s="513"/>
      <c r="EL32" s="513"/>
      <c r="EM32" s="513"/>
      <c r="EN32" s="513"/>
      <c r="EO32" s="513"/>
      <c r="EP32" s="513"/>
      <c r="EQ32" s="514"/>
    </row>
    <row r="33" spans="3:147" x14ac:dyDescent="0.35">
      <c r="C33" s="488">
        <v>0.69</v>
      </c>
      <c r="D33" s="495"/>
      <c r="E33" s="491"/>
      <c r="F33" s="491"/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6"/>
      <c r="AG33" s="488">
        <v>0.69</v>
      </c>
      <c r="AH33" s="503"/>
      <c r="AI33" s="489"/>
      <c r="AJ33" s="489"/>
      <c r="AK33" s="489"/>
      <c r="AL33" s="489"/>
      <c r="AM33" s="489"/>
      <c r="AN33" s="489"/>
      <c r="AO33" s="489"/>
      <c r="AP33" s="489"/>
      <c r="AQ33" s="489"/>
      <c r="AR33" s="489"/>
      <c r="AS33" s="489"/>
      <c r="AT33" s="489"/>
      <c r="AU33" s="489"/>
      <c r="AV33" s="489"/>
      <c r="AW33" s="489"/>
      <c r="AX33" s="489"/>
      <c r="AY33" s="489"/>
      <c r="AZ33" s="489"/>
      <c r="BA33" s="489"/>
      <c r="BB33" s="489"/>
      <c r="BC33" s="489"/>
      <c r="BD33" s="489"/>
      <c r="BE33" s="504"/>
      <c r="BK33" s="488">
        <v>0.69</v>
      </c>
      <c r="BL33" s="512"/>
      <c r="BM33" s="513"/>
      <c r="BN33" s="513"/>
      <c r="BO33" s="513"/>
      <c r="BP33" s="513"/>
      <c r="BQ33" s="513"/>
      <c r="BR33" s="513"/>
      <c r="BS33" s="513"/>
      <c r="BT33" s="513"/>
      <c r="BU33" s="513"/>
      <c r="BV33" s="513"/>
      <c r="BW33" s="513"/>
      <c r="BX33" s="513"/>
      <c r="BY33" s="513"/>
      <c r="BZ33" s="513"/>
      <c r="CA33" s="513"/>
      <c r="CB33" s="513"/>
      <c r="CC33" s="513"/>
      <c r="CD33" s="513"/>
      <c r="CE33" s="513"/>
      <c r="CF33" s="513"/>
      <c r="CG33" s="513"/>
      <c r="CH33" s="513"/>
      <c r="CI33" s="514"/>
      <c r="CO33" s="488">
        <v>0.69</v>
      </c>
      <c r="CP33" s="512"/>
      <c r="CQ33" s="513"/>
      <c r="CR33" s="513"/>
      <c r="CS33" s="513"/>
      <c r="CT33" s="513"/>
      <c r="CU33" s="513"/>
      <c r="CV33" s="513"/>
      <c r="CW33" s="513"/>
      <c r="CX33" s="513"/>
      <c r="CY33" s="513"/>
      <c r="CZ33" s="513"/>
      <c r="DA33" s="513"/>
      <c r="DB33" s="513"/>
      <c r="DC33" s="513"/>
      <c r="DD33" s="513"/>
      <c r="DE33" s="513"/>
      <c r="DF33" s="513"/>
      <c r="DG33" s="513"/>
      <c r="DH33" s="513"/>
      <c r="DI33" s="513"/>
      <c r="DJ33" s="513"/>
      <c r="DK33" s="513"/>
      <c r="DL33" s="513"/>
      <c r="DM33" s="514"/>
      <c r="DS33" s="488">
        <v>0.69</v>
      </c>
      <c r="DT33" s="512"/>
      <c r="DU33" s="513"/>
      <c r="DV33" s="513"/>
      <c r="DW33" s="513"/>
      <c r="DX33" s="513"/>
      <c r="DY33" s="513"/>
      <c r="DZ33" s="513"/>
      <c r="EA33" s="513"/>
      <c r="EB33" s="513"/>
      <c r="EC33" s="513"/>
      <c r="ED33" s="513"/>
      <c r="EE33" s="513"/>
      <c r="EF33" s="513"/>
      <c r="EG33" s="513"/>
      <c r="EH33" s="513"/>
      <c r="EI33" s="513"/>
      <c r="EJ33" s="513"/>
      <c r="EK33" s="513"/>
      <c r="EL33" s="513"/>
      <c r="EM33" s="513"/>
      <c r="EN33" s="513"/>
      <c r="EO33" s="513"/>
      <c r="EP33" s="513"/>
      <c r="EQ33" s="514"/>
    </row>
    <row r="34" spans="3:147" x14ac:dyDescent="0.35">
      <c r="C34" s="488">
        <v>0.68</v>
      </c>
      <c r="D34" s="495"/>
      <c r="E34" s="491"/>
      <c r="F34" s="491"/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6"/>
      <c r="AG34" s="488">
        <v>0.68</v>
      </c>
      <c r="AH34" s="503"/>
      <c r="AI34" s="489"/>
      <c r="AJ34" s="489"/>
      <c r="AK34" s="489"/>
      <c r="AL34" s="489"/>
      <c r="AM34" s="489"/>
      <c r="AN34" s="489"/>
      <c r="AO34" s="489"/>
      <c r="AP34" s="489"/>
      <c r="AQ34" s="489"/>
      <c r="AR34" s="489"/>
      <c r="AS34" s="489"/>
      <c r="AT34" s="489"/>
      <c r="AU34" s="489"/>
      <c r="AV34" s="489"/>
      <c r="AW34" s="489"/>
      <c r="AX34" s="489"/>
      <c r="AY34" s="489"/>
      <c r="AZ34" s="489"/>
      <c r="BA34" s="489"/>
      <c r="BB34" s="489"/>
      <c r="BC34" s="489"/>
      <c r="BD34" s="489"/>
      <c r="BE34" s="504"/>
      <c r="BK34" s="488">
        <v>0.68</v>
      </c>
      <c r="BL34" s="512"/>
      <c r="BM34" s="513"/>
      <c r="BN34" s="513"/>
      <c r="BO34" s="513"/>
      <c r="BP34" s="513"/>
      <c r="BQ34" s="513"/>
      <c r="BR34" s="513"/>
      <c r="BS34" s="513"/>
      <c r="BT34" s="513"/>
      <c r="BU34" s="513"/>
      <c r="BV34" s="513"/>
      <c r="BW34" s="513"/>
      <c r="BX34" s="513"/>
      <c r="BY34" s="513"/>
      <c r="BZ34" s="513"/>
      <c r="CA34" s="513"/>
      <c r="CB34" s="513"/>
      <c r="CC34" s="513"/>
      <c r="CD34" s="513"/>
      <c r="CE34" s="513"/>
      <c r="CF34" s="513"/>
      <c r="CG34" s="513"/>
      <c r="CH34" s="513"/>
      <c r="CI34" s="514"/>
      <c r="CO34" s="488">
        <v>0.68</v>
      </c>
      <c r="CP34" s="512"/>
      <c r="CQ34" s="513"/>
      <c r="CR34" s="513"/>
      <c r="CS34" s="513"/>
      <c r="CT34" s="513"/>
      <c r="CU34" s="513"/>
      <c r="CV34" s="513"/>
      <c r="CW34" s="513"/>
      <c r="CX34" s="513"/>
      <c r="CY34" s="513"/>
      <c r="CZ34" s="513"/>
      <c r="DA34" s="513"/>
      <c r="DB34" s="513"/>
      <c r="DC34" s="513"/>
      <c r="DD34" s="513"/>
      <c r="DE34" s="513"/>
      <c r="DF34" s="513"/>
      <c r="DG34" s="513"/>
      <c r="DH34" s="513"/>
      <c r="DI34" s="513"/>
      <c r="DJ34" s="513"/>
      <c r="DK34" s="513"/>
      <c r="DL34" s="513"/>
      <c r="DM34" s="514"/>
      <c r="DS34" s="488">
        <v>0.68</v>
      </c>
      <c r="DT34" s="512"/>
      <c r="DU34" s="513"/>
      <c r="DV34" s="513"/>
      <c r="DW34" s="513"/>
      <c r="DX34" s="513"/>
      <c r="DY34" s="513"/>
      <c r="DZ34" s="513"/>
      <c r="EA34" s="513"/>
      <c r="EB34" s="513"/>
      <c r="EC34" s="513"/>
      <c r="ED34" s="513"/>
      <c r="EE34" s="513"/>
      <c r="EF34" s="513"/>
      <c r="EG34" s="513"/>
      <c r="EH34" s="513"/>
      <c r="EI34" s="513"/>
      <c r="EJ34" s="513"/>
      <c r="EK34" s="513"/>
      <c r="EL34" s="513"/>
      <c r="EM34" s="513"/>
      <c r="EN34" s="513"/>
      <c r="EO34" s="513"/>
      <c r="EP34" s="513"/>
      <c r="EQ34" s="514"/>
    </row>
    <row r="35" spans="3:147" x14ac:dyDescent="0.35">
      <c r="C35" s="488">
        <v>0.67</v>
      </c>
      <c r="D35" s="495"/>
      <c r="E35" s="491"/>
      <c r="F35" s="491"/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6"/>
      <c r="AG35" s="488">
        <v>0.67</v>
      </c>
      <c r="AH35" s="503"/>
      <c r="AI35" s="489"/>
      <c r="AJ35" s="489"/>
      <c r="AK35" s="489"/>
      <c r="AL35" s="489"/>
      <c r="AM35" s="489"/>
      <c r="AN35" s="489"/>
      <c r="AO35" s="489"/>
      <c r="AP35" s="489"/>
      <c r="AQ35" s="489"/>
      <c r="AR35" s="489"/>
      <c r="AS35" s="489"/>
      <c r="AT35" s="489"/>
      <c r="AU35" s="489"/>
      <c r="AV35" s="489"/>
      <c r="AW35" s="489"/>
      <c r="AX35" s="489"/>
      <c r="AY35" s="489"/>
      <c r="AZ35" s="489"/>
      <c r="BA35" s="489"/>
      <c r="BB35" s="489"/>
      <c r="BC35" s="489"/>
      <c r="BD35" s="489"/>
      <c r="BE35" s="504"/>
      <c r="BK35" s="488">
        <v>0.67</v>
      </c>
      <c r="BL35" s="512"/>
      <c r="BM35" s="513"/>
      <c r="BN35" s="513"/>
      <c r="BO35" s="513"/>
      <c r="BP35" s="513"/>
      <c r="BQ35" s="513"/>
      <c r="BR35" s="513"/>
      <c r="BS35" s="513"/>
      <c r="BT35" s="513"/>
      <c r="BU35" s="513"/>
      <c r="BV35" s="513"/>
      <c r="BW35" s="513"/>
      <c r="BX35" s="513"/>
      <c r="BY35" s="513"/>
      <c r="BZ35" s="513"/>
      <c r="CA35" s="513"/>
      <c r="CB35" s="513"/>
      <c r="CC35" s="513"/>
      <c r="CD35" s="513"/>
      <c r="CE35" s="513"/>
      <c r="CF35" s="513"/>
      <c r="CG35" s="513"/>
      <c r="CH35" s="513"/>
      <c r="CI35" s="514"/>
      <c r="CO35" s="488">
        <v>0.67</v>
      </c>
      <c r="CP35" s="512"/>
      <c r="CQ35" s="513"/>
      <c r="CR35" s="513"/>
      <c r="CS35" s="513"/>
      <c r="CT35" s="513"/>
      <c r="CU35" s="513"/>
      <c r="CV35" s="513"/>
      <c r="CW35" s="513"/>
      <c r="CX35" s="513"/>
      <c r="CY35" s="513"/>
      <c r="CZ35" s="513"/>
      <c r="DA35" s="513"/>
      <c r="DB35" s="513"/>
      <c r="DC35" s="513"/>
      <c r="DD35" s="513"/>
      <c r="DE35" s="513"/>
      <c r="DF35" s="513"/>
      <c r="DG35" s="513"/>
      <c r="DH35" s="513"/>
      <c r="DI35" s="513"/>
      <c r="DJ35" s="513"/>
      <c r="DK35" s="513"/>
      <c r="DL35" s="513"/>
      <c r="DM35" s="514"/>
      <c r="DS35" s="488">
        <v>0.67</v>
      </c>
      <c r="DT35" s="512"/>
      <c r="DU35" s="513"/>
      <c r="DV35" s="513"/>
      <c r="DW35" s="513"/>
      <c r="DX35" s="513"/>
      <c r="DY35" s="513"/>
      <c r="DZ35" s="513"/>
      <c r="EA35" s="513"/>
      <c r="EB35" s="513"/>
      <c r="EC35" s="513"/>
      <c r="ED35" s="513"/>
      <c r="EE35" s="513"/>
      <c r="EF35" s="513"/>
      <c r="EG35" s="513"/>
      <c r="EH35" s="513"/>
      <c r="EI35" s="513"/>
      <c r="EJ35" s="513"/>
      <c r="EK35" s="513"/>
      <c r="EL35" s="513"/>
      <c r="EM35" s="513"/>
      <c r="EN35" s="513"/>
      <c r="EO35" s="513"/>
      <c r="EP35" s="513"/>
      <c r="EQ35" s="514"/>
    </row>
    <row r="36" spans="3:147" x14ac:dyDescent="0.35">
      <c r="C36" s="488">
        <v>0.66</v>
      </c>
      <c r="D36" s="495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6"/>
      <c r="AG36" s="488">
        <v>0.66</v>
      </c>
      <c r="AH36" s="503"/>
      <c r="AI36" s="489"/>
      <c r="AJ36" s="489"/>
      <c r="AK36" s="489"/>
      <c r="AL36" s="489"/>
      <c r="AM36" s="489"/>
      <c r="AN36" s="489"/>
      <c r="AO36" s="489"/>
      <c r="AP36" s="489"/>
      <c r="AQ36" s="489"/>
      <c r="AR36" s="489"/>
      <c r="AS36" s="489"/>
      <c r="AT36" s="489"/>
      <c r="AU36" s="489"/>
      <c r="AV36" s="489"/>
      <c r="AW36" s="489"/>
      <c r="AX36" s="489"/>
      <c r="AY36" s="489"/>
      <c r="AZ36" s="489"/>
      <c r="BA36" s="489"/>
      <c r="BB36" s="489"/>
      <c r="BC36" s="489"/>
      <c r="BD36" s="489"/>
      <c r="BE36" s="504"/>
      <c r="BK36" s="488">
        <v>0.66</v>
      </c>
      <c r="BL36" s="512"/>
      <c r="BM36" s="513"/>
      <c r="BN36" s="513"/>
      <c r="BO36" s="513"/>
      <c r="BP36" s="513"/>
      <c r="BQ36" s="513"/>
      <c r="BR36" s="513"/>
      <c r="BS36" s="513"/>
      <c r="BT36" s="513"/>
      <c r="BU36" s="513"/>
      <c r="BV36" s="513"/>
      <c r="BW36" s="513"/>
      <c r="BX36" s="513"/>
      <c r="BY36" s="513"/>
      <c r="BZ36" s="513"/>
      <c r="CA36" s="513"/>
      <c r="CB36" s="513"/>
      <c r="CC36" s="513"/>
      <c r="CD36" s="513"/>
      <c r="CE36" s="513"/>
      <c r="CF36" s="513"/>
      <c r="CG36" s="513"/>
      <c r="CH36" s="513"/>
      <c r="CI36" s="514"/>
      <c r="CO36" s="488">
        <v>0.66</v>
      </c>
      <c r="CP36" s="512"/>
      <c r="CQ36" s="513"/>
      <c r="CR36" s="513"/>
      <c r="CS36" s="513"/>
      <c r="CT36" s="513"/>
      <c r="CU36" s="513"/>
      <c r="CV36" s="513"/>
      <c r="CW36" s="513"/>
      <c r="CX36" s="513"/>
      <c r="CY36" s="513"/>
      <c r="CZ36" s="513"/>
      <c r="DA36" s="513"/>
      <c r="DB36" s="513"/>
      <c r="DC36" s="513"/>
      <c r="DD36" s="513"/>
      <c r="DE36" s="513"/>
      <c r="DF36" s="513"/>
      <c r="DG36" s="513"/>
      <c r="DH36" s="513"/>
      <c r="DI36" s="513"/>
      <c r="DJ36" s="513"/>
      <c r="DK36" s="513"/>
      <c r="DL36" s="513"/>
      <c r="DM36" s="514"/>
      <c r="DS36" s="488">
        <v>0.66</v>
      </c>
      <c r="DT36" s="512"/>
      <c r="DU36" s="513"/>
      <c r="DV36" s="513"/>
      <c r="DW36" s="513"/>
      <c r="DX36" s="513"/>
      <c r="DY36" s="513"/>
      <c r="DZ36" s="513"/>
      <c r="EA36" s="513"/>
      <c r="EB36" s="513"/>
      <c r="EC36" s="513"/>
      <c r="ED36" s="513"/>
      <c r="EE36" s="513"/>
      <c r="EF36" s="513"/>
      <c r="EG36" s="513"/>
      <c r="EH36" s="513"/>
      <c r="EI36" s="513"/>
      <c r="EJ36" s="513"/>
      <c r="EK36" s="513"/>
      <c r="EL36" s="513"/>
      <c r="EM36" s="513"/>
      <c r="EN36" s="513"/>
      <c r="EO36" s="513"/>
      <c r="EP36" s="513"/>
      <c r="EQ36" s="514"/>
    </row>
    <row r="37" spans="3:147" x14ac:dyDescent="0.35">
      <c r="C37" s="488">
        <v>0.65</v>
      </c>
      <c r="D37" s="495"/>
      <c r="E37" s="491"/>
      <c r="F37" s="491"/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6"/>
      <c r="AG37" s="488">
        <v>0.65</v>
      </c>
      <c r="AH37" s="503"/>
      <c r="AI37" s="489"/>
      <c r="AJ37" s="489"/>
      <c r="AK37" s="489"/>
      <c r="AL37" s="489"/>
      <c r="AM37" s="489"/>
      <c r="AN37" s="489"/>
      <c r="AO37" s="489"/>
      <c r="AP37" s="489"/>
      <c r="AQ37" s="489"/>
      <c r="AR37" s="489"/>
      <c r="AS37" s="489"/>
      <c r="AT37" s="489"/>
      <c r="AU37" s="489"/>
      <c r="AV37" s="489"/>
      <c r="AW37" s="489"/>
      <c r="AX37" s="489"/>
      <c r="AY37" s="489"/>
      <c r="AZ37" s="489"/>
      <c r="BA37" s="489"/>
      <c r="BB37" s="489"/>
      <c r="BC37" s="489"/>
      <c r="BD37" s="489"/>
      <c r="BE37" s="504"/>
      <c r="BK37" s="488">
        <v>0.65</v>
      </c>
      <c r="BL37" s="512"/>
      <c r="BM37" s="513"/>
      <c r="BN37" s="513"/>
      <c r="BO37" s="513"/>
      <c r="BP37" s="513"/>
      <c r="BQ37" s="513"/>
      <c r="BR37" s="513"/>
      <c r="BS37" s="513"/>
      <c r="BT37" s="513"/>
      <c r="BU37" s="513"/>
      <c r="BV37" s="513"/>
      <c r="BW37" s="513"/>
      <c r="BX37" s="513"/>
      <c r="BY37" s="513"/>
      <c r="BZ37" s="513"/>
      <c r="CA37" s="513"/>
      <c r="CB37" s="513"/>
      <c r="CC37" s="513"/>
      <c r="CD37" s="513"/>
      <c r="CE37" s="513"/>
      <c r="CF37" s="513"/>
      <c r="CG37" s="513"/>
      <c r="CH37" s="513"/>
      <c r="CI37" s="514"/>
      <c r="CO37" s="488">
        <v>0.65</v>
      </c>
      <c r="CP37" s="512"/>
      <c r="CQ37" s="513"/>
      <c r="CR37" s="513"/>
      <c r="CS37" s="513"/>
      <c r="CT37" s="513"/>
      <c r="CU37" s="513"/>
      <c r="CV37" s="513"/>
      <c r="CW37" s="513"/>
      <c r="CX37" s="513"/>
      <c r="CY37" s="513"/>
      <c r="CZ37" s="513"/>
      <c r="DA37" s="513"/>
      <c r="DB37" s="513"/>
      <c r="DC37" s="513"/>
      <c r="DD37" s="513"/>
      <c r="DE37" s="513"/>
      <c r="DF37" s="513"/>
      <c r="DG37" s="513"/>
      <c r="DH37" s="513"/>
      <c r="DI37" s="513"/>
      <c r="DJ37" s="513"/>
      <c r="DK37" s="513"/>
      <c r="DL37" s="513"/>
      <c r="DM37" s="514"/>
      <c r="DS37" s="488">
        <v>0.65</v>
      </c>
      <c r="DT37" s="512"/>
      <c r="DU37" s="513"/>
      <c r="DV37" s="513"/>
      <c r="DW37" s="513"/>
      <c r="DX37" s="513"/>
      <c r="DY37" s="513"/>
      <c r="DZ37" s="513"/>
      <c r="EA37" s="513"/>
      <c r="EB37" s="513"/>
      <c r="EC37" s="513"/>
      <c r="ED37" s="513"/>
      <c r="EE37" s="513"/>
      <c r="EF37" s="513"/>
      <c r="EG37" s="513"/>
      <c r="EH37" s="513"/>
      <c r="EI37" s="513"/>
      <c r="EJ37" s="513"/>
      <c r="EK37" s="513"/>
      <c r="EL37" s="513"/>
      <c r="EM37" s="513"/>
      <c r="EN37" s="513"/>
      <c r="EO37" s="513"/>
      <c r="EP37" s="513"/>
      <c r="EQ37" s="514"/>
    </row>
    <row r="38" spans="3:147" x14ac:dyDescent="0.35">
      <c r="C38" s="488">
        <v>0.64</v>
      </c>
      <c r="D38" s="495"/>
      <c r="E38" s="491"/>
      <c r="F38" s="491"/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  <c r="AA38" s="496"/>
      <c r="AG38" s="488">
        <v>0.64</v>
      </c>
      <c r="AH38" s="503"/>
      <c r="AI38" s="489"/>
      <c r="AJ38" s="489"/>
      <c r="AK38" s="489"/>
      <c r="AL38" s="489"/>
      <c r="AM38" s="489"/>
      <c r="AN38" s="489"/>
      <c r="AO38" s="489"/>
      <c r="AP38" s="489"/>
      <c r="AQ38" s="489"/>
      <c r="AR38" s="489"/>
      <c r="AS38" s="489"/>
      <c r="AT38" s="489"/>
      <c r="AU38" s="489"/>
      <c r="AV38" s="489"/>
      <c r="AW38" s="489"/>
      <c r="AX38" s="489"/>
      <c r="AY38" s="489"/>
      <c r="AZ38" s="489"/>
      <c r="BA38" s="489"/>
      <c r="BB38" s="489"/>
      <c r="BC38" s="489"/>
      <c r="BD38" s="489"/>
      <c r="BE38" s="504"/>
      <c r="BK38" s="488">
        <v>0.64</v>
      </c>
      <c r="BL38" s="512"/>
      <c r="BM38" s="513"/>
      <c r="BN38" s="513"/>
      <c r="BO38" s="513"/>
      <c r="BP38" s="513"/>
      <c r="BQ38" s="513"/>
      <c r="BR38" s="513"/>
      <c r="BS38" s="513"/>
      <c r="BT38" s="513"/>
      <c r="BU38" s="513"/>
      <c r="BV38" s="513"/>
      <c r="BW38" s="513"/>
      <c r="BX38" s="513"/>
      <c r="BY38" s="513"/>
      <c r="BZ38" s="513"/>
      <c r="CA38" s="513"/>
      <c r="CB38" s="513"/>
      <c r="CC38" s="513"/>
      <c r="CD38" s="513"/>
      <c r="CE38" s="513"/>
      <c r="CF38" s="513"/>
      <c r="CG38" s="513"/>
      <c r="CH38" s="513"/>
      <c r="CI38" s="514"/>
      <c r="CO38" s="488">
        <v>0.64</v>
      </c>
      <c r="CP38" s="512"/>
      <c r="CQ38" s="513"/>
      <c r="CR38" s="513"/>
      <c r="CS38" s="513"/>
      <c r="CT38" s="513"/>
      <c r="CU38" s="513"/>
      <c r="CV38" s="513"/>
      <c r="CW38" s="513"/>
      <c r="CX38" s="513"/>
      <c r="CY38" s="513"/>
      <c r="CZ38" s="513"/>
      <c r="DA38" s="513"/>
      <c r="DB38" s="513"/>
      <c r="DC38" s="513"/>
      <c r="DD38" s="513"/>
      <c r="DE38" s="513"/>
      <c r="DF38" s="513"/>
      <c r="DG38" s="513"/>
      <c r="DH38" s="513"/>
      <c r="DI38" s="513"/>
      <c r="DJ38" s="513"/>
      <c r="DK38" s="513"/>
      <c r="DL38" s="513"/>
      <c r="DM38" s="514"/>
      <c r="DS38" s="488">
        <v>0.64</v>
      </c>
      <c r="DT38" s="512"/>
      <c r="DU38" s="513"/>
      <c r="DV38" s="513"/>
      <c r="DW38" s="513"/>
      <c r="DX38" s="513"/>
      <c r="DY38" s="513"/>
      <c r="DZ38" s="513"/>
      <c r="EA38" s="513"/>
      <c r="EB38" s="513"/>
      <c r="EC38" s="513"/>
      <c r="ED38" s="513"/>
      <c r="EE38" s="513"/>
      <c r="EF38" s="513"/>
      <c r="EG38" s="513"/>
      <c r="EH38" s="513"/>
      <c r="EI38" s="513"/>
      <c r="EJ38" s="513"/>
      <c r="EK38" s="513"/>
      <c r="EL38" s="513"/>
      <c r="EM38" s="513"/>
      <c r="EN38" s="513"/>
      <c r="EO38" s="513"/>
      <c r="EP38" s="513"/>
      <c r="EQ38" s="514"/>
    </row>
    <row r="39" spans="3:147" x14ac:dyDescent="0.35">
      <c r="C39" s="488">
        <v>0.63</v>
      </c>
      <c r="D39" s="495"/>
      <c r="E39" s="491"/>
      <c r="F39" s="491"/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6"/>
      <c r="AG39" s="488">
        <v>0.63</v>
      </c>
      <c r="AH39" s="503"/>
      <c r="AI39" s="489"/>
      <c r="AJ39" s="489"/>
      <c r="AK39" s="489"/>
      <c r="AL39" s="489"/>
      <c r="AM39" s="489"/>
      <c r="AN39" s="489"/>
      <c r="AO39" s="489"/>
      <c r="AP39" s="489"/>
      <c r="AQ39" s="489"/>
      <c r="AR39" s="489"/>
      <c r="AS39" s="489"/>
      <c r="AT39" s="489"/>
      <c r="AU39" s="489"/>
      <c r="AV39" s="489"/>
      <c r="AW39" s="489"/>
      <c r="AX39" s="489"/>
      <c r="AY39" s="489"/>
      <c r="AZ39" s="489"/>
      <c r="BA39" s="489"/>
      <c r="BB39" s="489"/>
      <c r="BC39" s="489"/>
      <c r="BD39" s="489"/>
      <c r="BE39" s="504"/>
      <c r="BK39" s="488">
        <v>0.63</v>
      </c>
      <c r="BL39" s="512"/>
      <c r="BM39" s="513"/>
      <c r="BN39" s="513"/>
      <c r="BO39" s="513"/>
      <c r="BP39" s="513"/>
      <c r="BQ39" s="513"/>
      <c r="BR39" s="513"/>
      <c r="BS39" s="513"/>
      <c r="BT39" s="513"/>
      <c r="BU39" s="513"/>
      <c r="BV39" s="513"/>
      <c r="BW39" s="513"/>
      <c r="BX39" s="513"/>
      <c r="BY39" s="513"/>
      <c r="BZ39" s="513"/>
      <c r="CA39" s="513"/>
      <c r="CB39" s="513"/>
      <c r="CC39" s="513"/>
      <c r="CD39" s="513"/>
      <c r="CE39" s="513"/>
      <c r="CF39" s="513"/>
      <c r="CG39" s="513"/>
      <c r="CH39" s="513"/>
      <c r="CI39" s="514"/>
      <c r="CO39" s="488">
        <v>0.63</v>
      </c>
      <c r="CP39" s="512"/>
      <c r="CQ39" s="513"/>
      <c r="CR39" s="513"/>
      <c r="CS39" s="513"/>
      <c r="CT39" s="513"/>
      <c r="CU39" s="513"/>
      <c r="CV39" s="513"/>
      <c r="CW39" s="513"/>
      <c r="CX39" s="513"/>
      <c r="CY39" s="513"/>
      <c r="CZ39" s="513"/>
      <c r="DA39" s="513"/>
      <c r="DB39" s="513"/>
      <c r="DC39" s="513"/>
      <c r="DD39" s="513"/>
      <c r="DE39" s="513"/>
      <c r="DF39" s="513"/>
      <c r="DG39" s="513"/>
      <c r="DH39" s="513"/>
      <c r="DI39" s="513"/>
      <c r="DJ39" s="513"/>
      <c r="DK39" s="513"/>
      <c r="DL39" s="513"/>
      <c r="DM39" s="514"/>
      <c r="DS39" s="488">
        <v>0.63</v>
      </c>
      <c r="DT39" s="512"/>
      <c r="DU39" s="513"/>
      <c r="DV39" s="513"/>
      <c r="DW39" s="513"/>
      <c r="DX39" s="513"/>
      <c r="DY39" s="513"/>
      <c r="DZ39" s="513"/>
      <c r="EA39" s="513"/>
      <c r="EB39" s="513"/>
      <c r="EC39" s="513"/>
      <c r="ED39" s="513"/>
      <c r="EE39" s="513"/>
      <c r="EF39" s="513"/>
      <c r="EG39" s="513"/>
      <c r="EH39" s="513"/>
      <c r="EI39" s="513"/>
      <c r="EJ39" s="513"/>
      <c r="EK39" s="513"/>
      <c r="EL39" s="513"/>
      <c r="EM39" s="513"/>
      <c r="EN39" s="513"/>
      <c r="EO39" s="513"/>
      <c r="EP39" s="513"/>
      <c r="EQ39" s="514"/>
    </row>
    <row r="40" spans="3:147" x14ac:dyDescent="0.35">
      <c r="C40" s="488">
        <v>0.62</v>
      </c>
      <c r="D40" s="495"/>
      <c r="E40" s="491"/>
      <c r="F40" s="491"/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6"/>
      <c r="AG40" s="488">
        <v>0.62</v>
      </c>
      <c r="AH40" s="503"/>
      <c r="AI40" s="489"/>
      <c r="AJ40" s="489"/>
      <c r="AK40" s="489"/>
      <c r="AL40" s="489"/>
      <c r="AM40" s="489"/>
      <c r="AN40" s="489"/>
      <c r="AO40" s="489"/>
      <c r="AP40" s="489"/>
      <c r="AQ40" s="489"/>
      <c r="AR40" s="489"/>
      <c r="AS40" s="489"/>
      <c r="AT40" s="489"/>
      <c r="AU40" s="489"/>
      <c r="AV40" s="489"/>
      <c r="AW40" s="489"/>
      <c r="AX40" s="489"/>
      <c r="AY40" s="489"/>
      <c r="AZ40" s="489"/>
      <c r="BA40" s="489"/>
      <c r="BB40" s="489"/>
      <c r="BC40" s="489"/>
      <c r="BD40" s="489"/>
      <c r="BE40" s="504"/>
      <c r="BK40" s="488">
        <v>0.62</v>
      </c>
      <c r="BL40" s="512"/>
      <c r="BM40" s="513"/>
      <c r="BN40" s="513"/>
      <c r="BO40" s="513"/>
      <c r="BP40" s="513"/>
      <c r="BQ40" s="513"/>
      <c r="BR40" s="513"/>
      <c r="BS40" s="513"/>
      <c r="BT40" s="513"/>
      <c r="BU40" s="513"/>
      <c r="BV40" s="513"/>
      <c r="BW40" s="513"/>
      <c r="BX40" s="513"/>
      <c r="BY40" s="513"/>
      <c r="BZ40" s="513"/>
      <c r="CA40" s="513"/>
      <c r="CB40" s="513"/>
      <c r="CC40" s="513"/>
      <c r="CD40" s="513"/>
      <c r="CE40" s="513"/>
      <c r="CF40" s="513"/>
      <c r="CG40" s="513"/>
      <c r="CH40" s="513"/>
      <c r="CI40" s="514"/>
      <c r="CO40" s="488">
        <v>0.62</v>
      </c>
      <c r="CP40" s="512"/>
      <c r="CQ40" s="513"/>
      <c r="CR40" s="513"/>
      <c r="CS40" s="513"/>
      <c r="CT40" s="513"/>
      <c r="CU40" s="513"/>
      <c r="CV40" s="513"/>
      <c r="CW40" s="513"/>
      <c r="CX40" s="513"/>
      <c r="CY40" s="513"/>
      <c r="CZ40" s="513"/>
      <c r="DA40" s="513"/>
      <c r="DB40" s="513"/>
      <c r="DC40" s="513"/>
      <c r="DD40" s="513"/>
      <c r="DE40" s="513"/>
      <c r="DF40" s="513"/>
      <c r="DG40" s="513"/>
      <c r="DH40" s="513"/>
      <c r="DI40" s="513"/>
      <c r="DJ40" s="513"/>
      <c r="DK40" s="513"/>
      <c r="DL40" s="513"/>
      <c r="DM40" s="514"/>
      <c r="DS40" s="488">
        <v>0.62</v>
      </c>
      <c r="DT40" s="512"/>
      <c r="DU40" s="513"/>
      <c r="DV40" s="513"/>
      <c r="DW40" s="513"/>
      <c r="DX40" s="513"/>
      <c r="DY40" s="513"/>
      <c r="DZ40" s="513"/>
      <c r="EA40" s="513"/>
      <c r="EB40" s="513"/>
      <c r="EC40" s="513"/>
      <c r="ED40" s="513"/>
      <c r="EE40" s="513"/>
      <c r="EF40" s="513"/>
      <c r="EG40" s="513"/>
      <c r="EH40" s="513"/>
      <c r="EI40" s="513"/>
      <c r="EJ40" s="513"/>
      <c r="EK40" s="513"/>
      <c r="EL40" s="513"/>
      <c r="EM40" s="513"/>
      <c r="EN40" s="513"/>
      <c r="EO40" s="513"/>
      <c r="EP40" s="513"/>
      <c r="EQ40" s="514"/>
    </row>
    <row r="41" spans="3:147" x14ac:dyDescent="0.35">
      <c r="C41" s="488">
        <v>0.61</v>
      </c>
      <c r="D41" s="495"/>
      <c r="E41" s="491"/>
      <c r="F41" s="491"/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6"/>
      <c r="AG41" s="488">
        <v>0.61</v>
      </c>
      <c r="AH41" s="503"/>
      <c r="AI41" s="489"/>
      <c r="AJ41" s="489"/>
      <c r="AK41" s="489"/>
      <c r="AL41" s="489"/>
      <c r="AM41" s="489"/>
      <c r="AN41" s="489"/>
      <c r="AO41" s="489"/>
      <c r="AP41" s="489"/>
      <c r="AQ41" s="489"/>
      <c r="AR41" s="489"/>
      <c r="AS41" s="489"/>
      <c r="AT41" s="489"/>
      <c r="AU41" s="489"/>
      <c r="AV41" s="489"/>
      <c r="AW41" s="489"/>
      <c r="AX41" s="489"/>
      <c r="AY41" s="489"/>
      <c r="AZ41" s="489"/>
      <c r="BA41" s="489"/>
      <c r="BB41" s="489"/>
      <c r="BC41" s="489"/>
      <c r="BD41" s="489"/>
      <c r="BE41" s="504"/>
      <c r="BK41" s="488">
        <v>0.61</v>
      </c>
      <c r="BL41" s="512"/>
      <c r="BM41" s="513"/>
      <c r="BN41" s="513"/>
      <c r="BO41" s="513"/>
      <c r="BP41" s="513"/>
      <c r="BQ41" s="513"/>
      <c r="BR41" s="513"/>
      <c r="BS41" s="513"/>
      <c r="BT41" s="513"/>
      <c r="BU41" s="513"/>
      <c r="BV41" s="513"/>
      <c r="BW41" s="513"/>
      <c r="BX41" s="513"/>
      <c r="BY41" s="513"/>
      <c r="BZ41" s="513"/>
      <c r="CA41" s="513"/>
      <c r="CB41" s="513"/>
      <c r="CC41" s="513"/>
      <c r="CD41" s="513"/>
      <c r="CE41" s="513"/>
      <c r="CF41" s="513"/>
      <c r="CG41" s="513"/>
      <c r="CH41" s="513"/>
      <c r="CI41" s="514"/>
      <c r="CO41" s="488">
        <v>0.61</v>
      </c>
      <c r="CP41" s="512"/>
      <c r="CQ41" s="513"/>
      <c r="CR41" s="513"/>
      <c r="CS41" s="513"/>
      <c r="CT41" s="513"/>
      <c r="CU41" s="513"/>
      <c r="CV41" s="513"/>
      <c r="CW41" s="513"/>
      <c r="CX41" s="513"/>
      <c r="CY41" s="513"/>
      <c r="CZ41" s="513"/>
      <c r="DA41" s="513"/>
      <c r="DB41" s="513"/>
      <c r="DC41" s="513"/>
      <c r="DD41" s="513"/>
      <c r="DE41" s="513"/>
      <c r="DF41" s="513"/>
      <c r="DG41" s="513"/>
      <c r="DH41" s="513"/>
      <c r="DI41" s="513"/>
      <c r="DJ41" s="513"/>
      <c r="DK41" s="513"/>
      <c r="DL41" s="513"/>
      <c r="DM41" s="514"/>
      <c r="DS41" s="488">
        <v>0.61</v>
      </c>
      <c r="DT41" s="512"/>
      <c r="DU41" s="513"/>
      <c r="DV41" s="513"/>
      <c r="DW41" s="513"/>
      <c r="DX41" s="513"/>
      <c r="DY41" s="513"/>
      <c r="DZ41" s="513"/>
      <c r="EA41" s="513"/>
      <c r="EB41" s="513"/>
      <c r="EC41" s="513"/>
      <c r="ED41" s="513"/>
      <c r="EE41" s="513"/>
      <c r="EF41" s="513"/>
      <c r="EG41" s="513"/>
      <c r="EH41" s="513"/>
      <c r="EI41" s="513"/>
      <c r="EJ41" s="513"/>
      <c r="EK41" s="513"/>
      <c r="EL41" s="513"/>
      <c r="EM41" s="513"/>
      <c r="EN41" s="513"/>
      <c r="EO41" s="513"/>
      <c r="EP41" s="513"/>
      <c r="EQ41" s="514"/>
    </row>
    <row r="42" spans="3:147" x14ac:dyDescent="0.35">
      <c r="C42" s="488">
        <v>0.6</v>
      </c>
      <c r="D42" s="495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6"/>
      <c r="AG42" s="488">
        <v>0.6</v>
      </c>
      <c r="AH42" s="503"/>
      <c r="AI42" s="489"/>
      <c r="AJ42" s="489"/>
      <c r="AK42" s="489"/>
      <c r="AL42" s="489"/>
      <c r="AM42" s="489"/>
      <c r="AN42" s="489"/>
      <c r="AO42" s="489"/>
      <c r="AP42" s="489"/>
      <c r="AQ42" s="489"/>
      <c r="AR42" s="489"/>
      <c r="AS42" s="489"/>
      <c r="AT42" s="489"/>
      <c r="AU42" s="489"/>
      <c r="AV42" s="489"/>
      <c r="AW42" s="489"/>
      <c r="AX42" s="489"/>
      <c r="AY42" s="489"/>
      <c r="AZ42" s="489"/>
      <c r="BA42" s="489"/>
      <c r="BB42" s="489"/>
      <c r="BC42" s="489"/>
      <c r="BD42" s="489"/>
      <c r="BE42" s="504"/>
      <c r="BK42" s="488">
        <v>0.6</v>
      </c>
      <c r="BL42" s="512"/>
      <c r="BM42" s="513"/>
      <c r="BN42" s="513"/>
      <c r="BO42" s="513"/>
      <c r="BP42" s="513"/>
      <c r="BQ42" s="513"/>
      <c r="BR42" s="513"/>
      <c r="BS42" s="513"/>
      <c r="BT42" s="513"/>
      <c r="BU42" s="513"/>
      <c r="BV42" s="513"/>
      <c r="BW42" s="513"/>
      <c r="BX42" s="513"/>
      <c r="BY42" s="513"/>
      <c r="BZ42" s="513"/>
      <c r="CA42" s="513"/>
      <c r="CB42" s="513"/>
      <c r="CC42" s="513"/>
      <c r="CD42" s="513"/>
      <c r="CE42" s="513"/>
      <c r="CF42" s="513"/>
      <c r="CG42" s="513"/>
      <c r="CH42" s="513"/>
      <c r="CI42" s="514"/>
      <c r="CO42" s="488">
        <v>0.6</v>
      </c>
      <c r="CP42" s="512"/>
      <c r="CQ42" s="513"/>
      <c r="CR42" s="513"/>
      <c r="CS42" s="513"/>
      <c r="CT42" s="513"/>
      <c r="CU42" s="513"/>
      <c r="CV42" s="513"/>
      <c r="CW42" s="513"/>
      <c r="CX42" s="513"/>
      <c r="CY42" s="513"/>
      <c r="CZ42" s="513"/>
      <c r="DA42" s="513"/>
      <c r="DB42" s="513"/>
      <c r="DC42" s="513"/>
      <c r="DD42" s="513"/>
      <c r="DE42" s="513"/>
      <c r="DF42" s="513"/>
      <c r="DG42" s="513"/>
      <c r="DH42" s="513"/>
      <c r="DI42" s="513"/>
      <c r="DJ42" s="513"/>
      <c r="DK42" s="513"/>
      <c r="DL42" s="513"/>
      <c r="DM42" s="514"/>
      <c r="DS42" s="488">
        <v>0.6</v>
      </c>
      <c r="DT42" s="512"/>
      <c r="DU42" s="513"/>
      <c r="DV42" s="513"/>
      <c r="DW42" s="513"/>
      <c r="DX42" s="513"/>
      <c r="DY42" s="513"/>
      <c r="DZ42" s="513"/>
      <c r="EA42" s="513"/>
      <c r="EB42" s="513"/>
      <c r="EC42" s="513"/>
      <c r="ED42" s="513"/>
      <c r="EE42" s="513"/>
      <c r="EF42" s="513"/>
      <c r="EG42" s="513"/>
      <c r="EH42" s="513"/>
      <c r="EI42" s="513"/>
      <c r="EJ42" s="513"/>
      <c r="EK42" s="513"/>
      <c r="EL42" s="513"/>
      <c r="EM42" s="513"/>
      <c r="EN42" s="513"/>
      <c r="EO42" s="513"/>
      <c r="EP42" s="513"/>
      <c r="EQ42" s="514"/>
    </row>
    <row r="43" spans="3:147" x14ac:dyDescent="0.35">
      <c r="C43" s="488">
        <v>0.59</v>
      </c>
      <c r="D43" s="495"/>
      <c r="E43" s="491"/>
      <c r="F43" s="491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6"/>
      <c r="AG43" s="488">
        <v>0.59</v>
      </c>
      <c r="AH43" s="503"/>
      <c r="AI43" s="489"/>
      <c r="AJ43" s="489"/>
      <c r="AK43" s="489"/>
      <c r="AL43" s="489"/>
      <c r="AM43" s="489"/>
      <c r="AN43" s="489"/>
      <c r="AO43" s="489"/>
      <c r="AP43" s="489"/>
      <c r="AQ43" s="489"/>
      <c r="AR43" s="489"/>
      <c r="AS43" s="489"/>
      <c r="AT43" s="489"/>
      <c r="AU43" s="489"/>
      <c r="AV43" s="489"/>
      <c r="AW43" s="489"/>
      <c r="AX43" s="489"/>
      <c r="AY43" s="489"/>
      <c r="AZ43" s="489"/>
      <c r="BA43" s="489"/>
      <c r="BB43" s="489"/>
      <c r="BC43" s="489"/>
      <c r="BD43" s="489"/>
      <c r="BE43" s="504"/>
      <c r="BK43" s="488">
        <v>0.59</v>
      </c>
      <c r="BL43" s="512"/>
      <c r="BM43" s="513"/>
      <c r="BN43" s="513"/>
      <c r="BO43" s="513"/>
      <c r="BP43" s="513"/>
      <c r="BQ43" s="513"/>
      <c r="BR43" s="513"/>
      <c r="BS43" s="513"/>
      <c r="BT43" s="513"/>
      <c r="BU43" s="513"/>
      <c r="BV43" s="513"/>
      <c r="BW43" s="513"/>
      <c r="BX43" s="513"/>
      <c r="BY43" s="513"/>
      <c r="BZ43" s="513"/>
      <c r="CA43" s="513"/>
      <c r="CB43" s="513"/>
      <c r="CC43" s="513"/>
      <c r="CD43" s="513"/>
      <c r="CE43" s="513"/>
      <c r="CF43" s="513"/>
      <c r="CG43" s="513"/>
      <c r="CH43" s="513"/>
      <c r="CI43" s="514"/>
      <c r="CO43" s="488">
        <v>0.59</v>
      </c>
      <c r="CP43" s="512"/>
      <c r="CQ43" s="513"/>
      <c r="CR43" s="513"/>
      <c r="CS43" s="513"/>
      <c r="CT43" s="513"/>
      <c r="CU43" s="513"/>
      <c r="CV43" s="513"/>
      <c r="CW43" s="513"/>
      <c r="CX43" s="513"/>
      <c r="CY43" s="513"/>
      <c r="CZ43" s="513"/>
      <c r="DA43" s="513"/>
      <c r="DB43" s="513"/>
      <c r="DC43" s="513"/>
      <c r="DD43" s="513"/>
      <c r="DE43" s="513"/>
      <c r="DF43" s="513"/>
      <c r="DG43" s="513"/>
      <c r="DH43" s="513"/>
      <c r="DI43" s="513"/>
      <c r="DJ43" s="513"/>
      <c r="DK43" s="513"/>
      <c r="DL43" s="513"/>
      <c r="DM43" s="514"/>
      <c r="DS43" s="488">
        <v>0.59</v>
      </c>
      <c r="DT43" s="512"/>
      <c r="DU43" s="513"/>
      <c r="DV43" s="513"/>
      <c r="DW43" s="513"/>
      <c r="DX43" s="513"/>
      <c r="DY43" s="513"/>
      <c r="DZ43" s="513"/>
      <c r="EA43" s="513"/>
      <c r="EB43" s="513"/>
      <c r="EC43" s="513"/>
      <c r="ED43" s="513"/>
      <c r="EE43" s="513"/>
      <c r="EF43" s="513"/>
      <c r="EG43" s="513"/>
      <c r="EH43" s="513"/>
      <c r="EI43" s="513"/>
      <c r="EJ43" s="513"/>
      <c r="EK43" s="513"/>
      <c r="EL43" s="513"/>
      <c r="EM43" s="513"/>
      <c r="EN43" s="513"/>
      <c r="EO43" s="513"/>
      <c r="EP43" s="513"/>
      <c r="EQ43" s="514"/>
    </row>
    <row r="44" spans="3:147" x14ac:dyDescent="0.35">
      <c r="C44" s="488">
        <v>0.57999999999999996</v>
      </c>
      <c r="D44" s="495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6"/>
      <c r="AG44" s="488">
        <v>0.57999999999999996</v>
      </c>
      <c r="AH44" s="503"/>
      <c r="AI44" s="489"/>
      <c r="AJ44" s="489"/>
      <c r="AK44" s="489"/>
      <c r="AL44" s="489"/>
      <c r="AM44" s="489"/>
      <c r="AN44" s="489"/>
      <c r="AO44" s="489"/>
      <c r="AP44" s="489"/>
      <c r="AQ44" s="489"/>
      <c r="AR44" s="489"/>
      <c r="AS44" s="489"/>
      <c r="AT44" s="489"/>
      <c r="AU44" s="489"/>
      <c r="AV44" s="489"/>
      <c r="AW44" s="489"/>
      <c r="AX44" s="489"/>
      <c r="AY44" s="489"/>
      <c r="AZ44" s="489"/>
      <c r="BA44" s="489"/>
      <c r="BB44" s="489"/>
      <c r="BC44" s="489"/>
      <c r="BD44" s="489"/>
      <c r="BE44" s="504"/>
      <c r="BK44" s="488">
        <v>0.57999999999999996</v>
      </c>
      <c r="BL44" s="512"/>
      <c r="BM44" s="513"/>
      <c r="BN44" s="513"/>
      <c r="BO44" s="513"/>
      <c r="BP44" s="513"/>
      <c r="BQ44" s="513"/>
      <c r="BR44" s="513"/>
      <c r="BS44" s="513"/>
      <c r="BT44" s="513"/>
      <c r="BU44" s="513"/>
      <c r="BV44" s="513"/>
      <c r="BW44" s="513"/>
      <c r="BX44" s="513"/>
      <c r="BY44" s="513"/>
      <c r="BZ44" s="513"/>
      <c r="CA44" s="513"/>
      <c r="CB44" s="513"/>
      <c r="CC44" s="513"/>
      <c r="CD44" s="513"/>
      <c r="CE44" s="513"/>
      <c r="CF44" s="513"/>
      <c r="CG44" s="513"/>
      <c r="CH44" s="513"/>
      <c r="CI44" s="514"/>
      <c r="CO44" s="488">
        <v>0.57999999999999996</v>
      </c>
      <c r="CP44" s="512"/>
      <c r="CQ44" s="513"/>
      <c r="CR44" s="513"/>
      <c r="CS44" s="513"/>
      <c r="CT44" s="513"/>
      <c r="CU44" s="513"/>
      <c r="CV44" s="513"/>
      <c r="CW44" s="513"/>
      <c r="CX44" s="513"/>
      <c r="CY44" s="513"/>
      <c r="CZ44" s="513"/>
      <c r="DA44" s="513"/>
      <c r="DB44" s="513"/>
      <c r="DC44" s="513"/>
      <c r="DD44" s="513"/>
      <c r="DE44" s="513"/>
      <c r="DF44" s="513"/>
      <c r="DG44" s="513"/>
      <c r="DH44" s="513"/>
      <c r="DI44" s="513"/>
      <c r="DJ44" s="513"/>
      <c r="DK44" s="513"/>
      <c r="DL44" s="513"/>
      <c r="DM44" s="514"/>
      <c r="DS44" s="488">
        <v>0.57999999999999996</v>
      </c>
      <c r="DT44" s="512"/>
      <c r="DU44" s="513"/>
      <c r="DV44" s="513"/>
      <c r="DW44" s="513"/>
      <c r="DX44" s="513"/>
      <c r="DY44" s="513"/>
      <c r="DZ44" s="513"/>
      <c r="EA44" s="513"/>
      <c r="EB44" s="513"/>
      <c r="EC44" s="513"/>
      <c r="ED44" s="513"/>
      <c r="EE44" s="513"/>
      <c r="EF44" s="513"/>
      <c r="EG44" s="513"/>
      <c r="EH44" s="513"/>
      <c r="EI44" s="513"/>
      <c r="EJ44" s="513"/>
      <c r="EK44" s="513"/>
      <c r="EL44" s="513"/>
      <c r="EM44" s="513"/>
      <c r="EN44" s="513"/>
      <c r="EO44" s="513"/>
      <c r="EP44" s="513"/>
      <c r="EQ44" s="514"/>
    </row>
    <row r="45" spans="3:147" x14ac:dyDescent="0.35">
      <c r="C45" s="488">
        <v>0.56999999999999995</v>
      </c>
      <c r="D45" s="495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6"/>
      <c r="AG45" s="488">
        <v>0.56999999999999995</v>
      </c>
      <c r="AH45" s="503"/>
      <c r="AI45" s="489"/>
      <c r="AJ45" s="489"/>
      <c r="AK45" s="489"/>
      <c r="AL45" s="489"/>
      <c r="AM45" s="489"/>
      <c r="AN45" s="489"/>
      <c r="AO45" s="489"/>
      <c r="AP45" s="489"/>
      <c r="AQ45" s="489"/>
      <c r="AR45" s="489"/>
      <c r="AS45" s="489"/>
      <c r="AT45" s="489"/>
      <c r="AU45" s="489"/>
      <c r="AV45" s="489"/>
      <c r="AW45" s="489"/>
      <c r="AX45" s="489"/>
      <c r="AY45" s="489"/>
      <c r="AZ45" s="489"/>
      <c r="BA45" s="489"/>
      <c r="BB45" s="489"/>
      <c r="BC45" s="489"/>
      <c r="BD45" s="489"/>
      <c r="BE45" s="504"/>
      <c r="BK45" s="488">
        <v>0.56999999999999995</v>
      </c>
      <c r="BL45" s="512"/>
      <c r="BM45" s="513"/>
      <c r="BN45" s="513"/>
      <c r="BO45" s="513"/>
      <c r="BP45" s="513"/>
      <c r="BQ45" s="513"/>
      <c r="BR45" s="513"/>
      <c r="BS45" s="513"/>
      <c r="BT45" s="513"/>
      <c r="BU45" s="513"/>
      <c r="BV45" s="513"/>
      <c r="BW45" s="513"/>
      <c r="BX45" s="513"/>
      <c r="BY45" s="513"/>
      <c r="BZ45" s="513"/>
      <c r="CA45" s="513"/>
      <c r="CB45" s="513"/>
      <c r="CC45" s="513"/>
      <c r="CD45" s="513"/>
      <c r="CE45" s="513"/>
      <c r="CF45" s="513"/>
      <c r="CG45" s="513"/>
      <c r="CH45" s="513"/>
      <c r="CI45" s="514"/>
      <c r="CO45" s="488">
        <v>0.56999999999999995</v>
      </c>
      <c r="CP45" s="512"/>
      <c r="CQ45" s="513"/>
      <c r="CR45" s="513"/>
      <c r="CS45" s="513"/>
      <c r="CT45" s="513"/>
      <c r="CU45" s="513"/>
      <c r="CV45" s="513"/>
      <c r="CW45" s="513"/>
      <c r="CX45" s="513"/>
      <c r="CY45" s="513"/>
      <c r="CZ45" s="513"/>
      <c r="DA45" s="513"/>
      <c r="DB45" s="513"/>
      <c r="DC45" s="513"/>
      <c r="DD45" s="513"/>
      <c r="DE45" s="513"/>
      <c r="DF45" s="513"/>
      <c r="DG45" s="513"/>
      <c r="DH45" s="513"/>
      <c r="DI45" s="513"/>
      <c r="DJ45" s="513"/>
      <c r="DK45" s="513"/>
      <c r="DL45" s="513"/>
      <c r="DM45" s="514"/>
      <c r="DS45" s="488">
        <v>0.56999999999999995</v>
      </c>
      <c r="DT45" s="512"/>
      <c r="DU45" s="513"/>
      <c r="DV45" s="513"/>
      <c r="DW45" s="513"/>
      <c r="DX45" s="513"/>
      <c r="DY45" s="513"/>
      <c r="DZ45" s="513"/>
      <c r="EA45" s="513"/>
      <c r="EB45" s="513"/>
      <c r="EC45" s="513"/>
      <c r="ED45" s="513"/>
      <c r="EE45" s="513"/>
      <c r="EF45" s="513"/>
      <c r="EG45" s="513"/>
      <c r="EH45" s="513"/>
      <c r="EI45" s="513"/>
      <c r="EJ45" s="513"/>
      <c r="EK45" s="513"/>
      <c r="EL45" s="513"/>
      <c r="EM45" s="513"/>
      <c r="EN45" s="513"/>
      <c r="EO45" s="513"/>
      <c r="EP45" s="513"/>
      <c r="EQ45" s="514"/>
    </row>
    <row r="46" spans="3:147" x14ac:dyDescent="0.35">
      <c r="C46" s="488">
        <v>0.56000000000000005</v>
      </c>
      <c r="D46" s="495"/>
      <c r="E46" s="491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  <c r="AA46" s="496"/>
      <c r="AG46" s="488">
        <v>0.56000000000000005</v>
      </c>
      <c r="AH46" s="503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504"/>
      <c r="BK46" s="488">
        <v>0.56000000000000005</v>
      </c>
      <c r="BL46" s="512"/>
      <c r="BM46" s="513"/>
      <c r="BN46" s="513"/>
      <c r="BO46" s="513"/>
      <c r="BP46" s="513"/>
      <c r="BQ46" s="513"/>
      <c r="BR46" s="513"/>
      <c r="BS46" s="513"/>
      <c r="BT46" s="513"/>
      <c r="BU46" s="513"/>
      <c r="BV46" s="513"/>
      <c r="BW46" s="513"/>
      <c r="BX46" s="513"/>
      <c r="BY46" s="513"/>
      <c r="BZ46" s="513"/>
      <c r="CA46" s="513"/>
      <c r="CB46" s="513"/>
      <c r="CC46" s="513"/>
      <c r="CD46" s="513"/>
      <c r="CE46" s="513"/>
      <c r="CF46" s="513"/>
      <c r="CG46" s="513"/>
      <c r="CH46" s="513"/>
      <c r="CI46" s="514"/>
      <c r="CO46" s="488">
        <v>0.56000000000000005</v>
      </c>
      <c r="CP46" s="512"/>
      <c r="CQ46" s="513"/>
      <c r="CR46" s="513"/>
      <c r="CS46" s="513"/>
      <c r="CT46" s="513"/>
      <c r="CU46" s="513"/>
      <c r="CV46" s="513"/>
      <c r="CW46" s="513"/>
      <c r="CX46" s="513"/>
      <c r="CY46" s="513"/>
      <c r="CZ46" s="513"/>
      <c r="DA46" s="513"/>
      <c r="DB46" s="513"/>
      <c r="DC46" s="513"/>
      <c r="DD46" s="513"/>
      <c r="DE46" s="513"/>
      <c r="DF46" s="513"/>
      <c r="DG46" s="513"/>
      <c r="DH46" s="513"/>
      <c r="DI46" s="513"/>
      <c r="DJ46" s="513"/>
      <c r="DK46" s="513"/>
      <c r="DL46" s="513"/>
      <c r="DM46" s="514"/>
      <c r="DS46" s="488">
        <v>0.56000000000000005</v>
      </c>
      <c r="DT46" s="512"/>
      <c r="DU46" s="513"/>
      <c r="DV46" s="513"/>
      <c r="DW46" s="513"/>
      <c r="DX46" s="513"/>
      <c r="DY46" s="513"/>
      <c r="DZ46" s="513"/>
      <c r="EA46" s="513"/>
      <c r="EB46" s="513"/>
      <c r="EC46" s="513"/>
      <c r="ED46" s="513"/>
      <c r="EE46" s="513"/>
      <c r="EF46" s="513"/>
      <c r="EG46" s="513"/>
      <c r="EH46" s="513"/>
      <c r="EI46" s="513"/>
      <c r="EJ46" s="513"/>
      <c r="EK46" s="513"/>
      <c r="EL46" s="513"/>
      <c r="EM46" s="513"/>
      <c r="EN46" s="513"/>
      <c r="EO46" s="513"/>
      <c r="EP46" s="513"/>
      <c r="EQ46" s="514"/>
    </row>
    <row r="47" spans="3:147" x14ac:dyDescent="0.35">
      <c r="C47" s="488">
        <v>0.55000000000000004</v>
      </c>
      <c r="D47" s="495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6"/>
      <c r="AG47" s="488">
        <v>0.55000000000000004</v>
      </c>
      <c r="AH47" s="503"/>
      <c r="AI47" s="489"/>
      <c r="AJ47" s="489"/>
      <c r="AK47" s="489"/>
      <c r="AL47" s="489"/>
      <c r="AM47" s="489"/>
      <c r="AN47" s="489"/>
      <c r="AO47" s="489"/>
      <c r="AP47" s="489"/>
      <c r="AQ47" s="489"/>
      <c r="AR47" s="489"/>
      <c r="AS47" s="489"/>
      <c r="AT47" s="489"/>
      <c r="AU47" s="489"/>
      <c r="AV47" s="489"/>
      <c r="AW47" s="489"/>
      <c r="AX47" s="489"/>
      <c r="AY47" s="489"/>
      <c r="AZ47" s="489"/>
      <c r="BA47" s="489"/>
      <c r="BB47" s="489"/>
      <c r="BC47" s="489"/>
      <c r="BD47" s="489"/>
      <c r="BE47" s="504"/>
      <c r="BK47" s="488">
        <v>0.55000000000000004</v>
      </c>
      <c r="BL47" s="512"/>
      <c r="BM47" s="513"/>
      <c r="BN47" s="513"/>
      <c r="BO47" s="513"/>
      <c r="BP47" s="513"/>
      <c r="BQ47" s="513"/>
      <c r="BR47" s="513"/>
      <c r="BS47" s="513"/>
      <c r="BT47" s="513"/>
      <c r="BU47" s="513"/>
      <c r="BV47" s="513"/>
      <c r="BW47" s="513"/>
      <c r="BX47" s="513"/>
      <c r="BY47" s="513"/>
      <c r="BZ47" s="513"/>
      <c r="CA47" s="513"/>
      <c r="CB47" s="513"/>
      <c r="CC47" s="513"/>
      <c r="CD47" s="513"/>
      <c r="CE47" s="513"/>
      <c r="CF47" s="513"/>
      <c r="CG47" s="513"/>
      <c r="CH47" s="513"/>
      <c r="CI47" s="514"/>
      <c r="CO47" s="488">
        <v>0.55000000000000004</v>
      </c>
      <c r="CP47" s="512"/>
      <c r="CQ47" s="513"/>
      <c r="CR47" s="513"/>
      <c r="CS47" s="513"/>
      <c r="CT47" s="513"/>
      <c r="CU47" s="513"/>
      <c r="CV47" s="513"/>
      <c r="CW47" s="513"/>
      <c r="CX47" s="513"/>
      <c r="CY47" s="513"/>
      <c r="CZ47" s="513"/>
      <c r="DA47" s="513"/>
      <c r="DB47" s="513"/>
      <c r="DC47" s="513"/>
      <c r="DD47" s="513"/>
      <c r="DE47" s="513"/>
      <c r="DF47" s="513"/>
      <c r="DG47" s="513"/>
      <c r="DH47" s="513"/>
      <c r="DI47" s="513"/>
      <c r="DJ47" s="513"/>
      <c r="DK47" s="513"/>
      <c r="DL47" s="513"/>
      <c r="DM47" s="514"/>
      <c r="DS47" s="488">
        <v>0.55000000000000004</v>
      </c>
      <c r="DT47" s="512"/>
      <c r="DU47" s="513"/>
      <c r="DV47" s="513"/>
      <c r="DW47" s="513"/>
      <c r="DX47" s="513"/>
      <c r="DY47" s="513"/>
      <c r="DZ47" s="513"/>
      <c r="EA47" s="513"/>
      <c r="EB47" s="513"/>
      <c r="EC47" s="513"/>
      <c r="ED47" s="513"/>
      <c r="EE47" s="513"/>
      <c r="EF47" s="513"/>
      <c r="EG47" s="513"/>
      <c r="EH47" s="513"/>
      <c r="EI47" s="513"/>
      <c r="EJ47" s="513"/>
      <c r="EK47" s="513"/>
      <c r="EL47" s="513"/>
      <c r="EM47" s="513"/>
      <c r="EN47" s="513"/>
      <c r="EO47" s="513"/>
      <c r="EP47" s="513"/>
      <c r="EQ47" s="514"/>
    </row>
    <row r="48" spans="3:147" x14ac:dyDescent="0.35">
      <c r="C48" s="488">
        <v>0.54</v>
      </c>
      <c r="D48" s="495"/>
      <c r="E48" s="491"/>
      <c r="F48" s="491"/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6"/>
      <c r="AG48" s="488">
        <v>0.54</v>
      </c>
      <c r="AH48" s="503"/>
      <c r="AI48" s="489"/>
      <c r="AJ48" s="489"/>
      <c r="AK48" s="489"/>
      <c r="AL48" s="489"/>
      <c r="AM48" s="489"/>
      <c r="AN48" s="489"/>
      <c r="AO48" s="489"/>
      <c r="AP48" s="489"/>
      <c r="AQ48" s="489"/>
      <c r="AR48" s="489"/>
      <c r="AS48" s="489"/>
      <c r="AT48" s="489"/>
      <c r="AU48" s="489"/>
      <c r="AV48" s="489"/>
      <c r="AW48" s="489"/>
      <c r="AX48" s="489"/>
      <c r="AY48" s="489"/>
      <c r="AZ48" s="489"/>
      <c r="BA48" s="489"/>
      <c r="BB48" s="489"/>
      <c r="BC48" s="489"/>
      <c r="BD48" s="489"/>
      <c r="BE48" s="504"/>
      <c r="BK48" s="488">
        <v>0.54</v>
      </c>
      <c r="BL48" s="512"/>
      <c r="BM48" s="513"/>
      <c r="BN48" s="513"/>
      <c r="BO48" s="513"/>
      <c r="BP48" s="513"/>
      <c r="BQ48" s="513"/>
      <c r="BR48" s="513"/>
      <c r="BS48" s="513"/>
      <c r="BT48" s="513"/>
      <c r="BU48" s="513"/>
      <c r="BV48" s="513"/>
      <c r="BW48" s="513"/>
      <c r="BX48" s="513"/>
      <c r="BY48" s="513"/>
      <c r="BZ48" s="513"/>
      <c r="CA48" s="513"/>
      <c r="CB48" s="513"/>
      <c r="CC48" s="513"/>
      <c r="CD48" s="513"/>
      <c r="CE48" s="513"/>
      <c r="CF48" s="513"/>
      <c r="CG48" s="513"/>
      <c r="CH48" s="513"/>
      <c r="CI48" s="514"/>
      <c r="CO48" s="488">
        <v>0.54</v>
      </c>
      <c r="CP48" s="512"/>
      <c r="CQ48" s="513"/>
      <c r="CR48" s="513"/>
      <c r="CS48" s="513"/>
      <c r="CT48" s="513"/>
      <c r="CU48" s="513"/>
      <c r="CV48" s="513"/>
      <c r="CW48" s="513"/>
      <c r="CX48" s="513"/>
      <c r="CY48" s="513"/>
      <c r="CZ48" s="513"/>
      <c r="DA48" s="513"/>
      <c r="DB48" s="513"/>
      <c r="DC48" s="513"/>
      <c r="DD48" s="513"/>
      <c r="DE48" s="513"/>
      <c r="DF48" s="513"/>
      <c r="DG48" s="513"/>
      <c r="DH48" s="513"/>
      <c r="DI48" s="513"/>
      <c r="DJ48" s="513"/>
      <c r="DK48" s="513"/>
      <c r="DL48" s="513"/>
      <c r="DM48" s="514"/>
      <c r="DS48" s="488">
        <v>0.54</v>
      </c>
      <c r="DT48" s="512"/>
      <c r="DU48" s="513"/>
      <c r="DV48" s="513"/>
      <c r="DW48" s="513"/>
      <c r="DX48" s="513"/>
      <c r="DY48" s="513"/>
      <c r="DZ48" s="513"/>
      <c r="EA48" s="513"/>
      <c r="EB48" s="513"/>
      <c r="EC48" s="513"/>
      <c r="ED48" s="513"/>
      <c r="EE48" s="513"/>
      <c r="EF48" s="513"/>
      <c r="EG48" s="513"/>
      <c r="EH48" s="513"/>
      <c r="EI48" s="513"/>
      <c r="EJ48" s="513"/>
      <c r="EK48" s="513"/>
      <c r="EL48" s="513"/>
      <c r="EM48" s="513"/>
      <c r="EN48" s="513"/>
      <c r="EO48" s="513"/>
      <c r="EP48" s="513"/>
      <c r="EQ48" s="514"/>
    </row>
    <row r="49" spans="2:147" x14ac:dyDescent="0.35">
      <c r="C49" s="488">
        <v>0.53</v>
      </c>
      <c r="D49" s="495"/>
      <c r="E49" s="491"/>
      <c r="F49" s="491"/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1"/>
      <c r="V49" s="491"/>
      <c r="W49" s="491"/>
      <c r="X49" s="491"/>
      <c r="Y49" s="491"/>
      <c r="Z49" s="491"/>
      <c r="AA49" s="496"/>
      <c r="AG49" s="488">
        <v>0.53</v>
      </c>
      <c r="AH49" s="503"/>
      <c r="AI49" s="489"/>
      <c r="AJ49" s="489"/>
      <c r="AK49" s="489"/>
      <c r="AL49" s="489"/>
      <c r="AM49" s="489"/>
      <c r="AN49" s="489"/>
      <c r="AO49" s="489"/>
      <c r="AP49" s="489"/>
      <c r="AQ49" s="489"/>
      <c r="AR49" s="489"/>
      <c r="AS49" s="489"/>
      <c r="AT49" s="489"/>
      <c r="AU49" s="489"/>
      <c r="AV49" s="489"/>
      <c r="AW49" s="489"/>
      <c r="AX49" s="489"/>
      <c r="AY49" s="489"/>
      <c r="AZ49" s="489"/>
      <c r="BA49" s="489"/>
      <c r="BB49" s="489"/>
      <c r="BC49" s="489"/>
      <c r="BD49" s="489"/>
      <c r="BE49" s="504"/>
      <c r="BK49" s="488">
        <v>0.53</v>
      </c>
      <c r="BL49" s="512"/>
      <c r="BM49" s="513"/>
      <c r="BN49" s="513"/>
      <c r="BO49" s="513"/>
      <c r="BP49" s="513"/>
      <c r="BQ49" s="513"/>
      <c r="BR49" s="513"/>
      <c r="BS49" s="513"/>
      <c r="BT49" s="513"/>
      <c r="BU49" s="513"/>
      <c r="BV49" s="513"/>
      <c r="BW49" s="513"/>
      <c r="BX49" s="513"/>
      <c r="BY49" s="513"/>
      <c r="BZ49" s="513"/>
      <c r="CA49" s="513"/>
      <c r="CB49" s="513"/>
      <c r="CC49" s="513"/>
      <c r="CD49" s="513"/>
      <c r="CE49" s="513"/>
      <c r="CF49" s="513"/>
      <c r="CG49" s="513"/>
      <c r="CH49" s="513"/>
      <c r="CI49" s="514"/>
      <c r="CO49" s="488">
        <v>0.53</v>
      </c>
      <c r="CP49" s="512"/>
      <c r="CQ49" s="513"/>
      <c r="CR49" s="513"/>
      <c r="CS49" s="513"/>
      <c r="CT49" s="513"/>
      <c r="CU49" s="513"/>
      <c r="CV49" s="513"/>
      <c r="CW49" s="513"/>
      <c r="CX49" s="513"/>
      <c r="CY49" s="513"/>
      <c r="CZ49" s="513"/>
      <c r="DA49" s="513"/>
      <c r="DB49" s="513"/>
      <c r="DC49" s="513"/>
      <c r="DD49" s="513"/>
      <c r="DE49" s="513"/>
      <c r="DF49" s="513"/>
      <c r="DG49" s="513"/>
      <c r="DH49" s="513"/>
      <c r="DI49" s="513"/>
      <c r="DJ49" s="513"/>
      <c r="DK49" s="513"/>
      <c r="DL49" s="513"/>
      <c r="DM49" s="514"/>
      <c r="DS49" s="488">
        <v>0.53</v>
      </c>
      <c r="DT49" s="512"/>
      <c r="DU49" s="513"/>
      <c r="DV49" s="513"/>
      <c r="DW49" s="513"/>
      <c r="DX49" s="513"/>
      <c r="DY49" s="513"/>
      <c r="DZ49" s="513"/>
      <c r="EA49" s="513"/>
      <c r="EB49" s="513"/>
      <c r="EC49" s="513"/>
      <c r="ED49" s="513"/>
      <c r="EE49" s="513"/>
      <c r="EF49" s="513"/>
      <c r="EG49" s="513"/>
      <c r="EH49" s="513"/>
      <c r="EI49" s="513"/>
      <c r="EJ49" s="513"/>
      <c r="EK49" s="513"/>
      <c r="EL49" s="513"/>
      <c r="EM49" s="513"/>
      <c r="EN49" s="513"/>
      <c r="EO49" s="513"/>
      <c r="EP49" s="513"/>
      <c r="EQ49" s="514"/>
    </row>
    <row r="50" spans="2:147" x14ac:dyDescent="0.35">
      <c r="C50" s="488">
        <v>0.52</v>
      </c>
      <c r="D50" s="495"/>
      <c r="E50" s="491"/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6"/>
      <c r="AG50" s="488">
        <v>0.52</v>
      </c>
      <c r="AH50" s="503"/>
      <c r="AI50" s="489"/>
      <c r="AJ50" s="489"/>
      <c r="AK50" s="489"/>
      <c r="AL50" s="489"/>
      <c r="AM50" s="489"/>
      <c r="AN50" s="489"/>
      <c r="AO50" s="489"/>
      <c r="AP50" s="489"/>
      <c r="AQ50" s="489"/>
      <c r="AR50" s="489"/>
      <c r="AS50" s="489"/>
      <c r="AT50" s="489"/>
      <c r="AU50" s="489"/>
      <c r="AV50" s="489"/>
      <c r="AW50" s="489"/>
      <c r="AX50" s="489"/>
      <c r="AY50" s="489"/>
      <c r="AZ50" s="489"/>
      <c r="BA50" s="489"/>
      <c r="BB50" s="489"/>
      <c r="BC50" s="489"/>
      <c r="BD50" s="489"/>
      <c r="BE50" s="504"/>
      <c r="BK50" s="488">
        <v>0.52</v>
      </c>
      <c r="BL50" s="512"/>
      <c r="BM50" s="513"/>
      <c r="BN50" s="513"/>
      <c r="BO50" s="513"/>
      <c r="BP50" s="513"/>
      <c r="BQ50" s="513"/>
      <c r="BR50" s="513"/>
      <c r="BS50" s="513"/>
      <c r="BT50" s="513"/>
      <c r="BU50" s="513"/>
      <c r="BV50" s="513"/>
      <c r="BW50" s="513"/>
      <c r="BX50" s="513"/>
      <c r="BY50" s="513"/>
      <c r="BZ50" s="513"/>
      <c r="CA50" s="513"/>
      <c r="CB50" s="513"/>
      <c r="CC50" s="513"/>
      <c r="CD50" s="513"/>
      <c r="CE50" s="513"/>
      <c r="CF50" s="513"/>
      <c r="CG50" s="513"/>
      <c r="CH50" s="513"/>
      <c r="CI50" s="514"/>
      <c r="CO50" s="488">
        <v>0.52</v>
      </c>
      <c r="CP50" s="512"/>
      <c r="CQ50" s="513"/>
      <c r="CR50" s="513"/>
      <c r="CS50" s="513"/>
      <c r="CT50" s="513"/>
      <c r="CU50" s="513"/>
      <c r="CV50" s="513"/>
      <c r="CW50" s="513"/>
      <c r="CX50" s="513"/>
      <c r="CY50" s="513"/>
      <c r="CZ50" s="513"/>
      <c r="DA50" s="513"/>
      <c r="DB50" s="513"/>
      <c r="DC50" s="513"/>
      <c r="DD50" s="513"/>
      <c r="DE50" s="513"/>
      <c r="DF50" s="513"/>
      <c r="DG50" s="513"/>
      <c r="DH50" s="513"/>
      <c r="DI50" s="513"/>
      <c r="DJ50" s="513"/>
      <c r="DK50" s="513"/>
      <c r="DL50" s="513"/>
      <c r="DM50" s="514"/>
      <c r="DS50" s="488">
        <v>0.52</v>
      </c>
      <c r="DT50" s="512"/>
      <c r="DU50" s="513"/>
      <c r="DV50" s="513"/>
      <c r="DW50" s="513"/>
      <c r="DX50" s="513"/>
      <c r="DY50" s="513"/>
      <c r="DZ50" s="513"/>
      <c r="EA50" s="513"/>
      <c r="EB50" s="513"/>
      <c r="EC50" s="513"/>
      <c r="ED50" s="513"/>
      <c r="EE50" s="513"/>
      <c r="EF50" s="513"/>
      <c r="EG50" s="513"/>
      <c r="EH50" s="513"/>
      <c r="EI50" s="513"/>
      <c r="EJ50" s="513"/>
      <c r="EK50" s="513"/>
      <c r="EL50" s="513"/>
      <c r="EM50" s="513"/>
      <c r="EN50" s="513"/>
      <c r="EO50" s="513"/>
      <c r="EP50" s="513"/>
      <c r="EQ50" s="514"/>
    </row>
    <row r="51" spans="2:147" x14ac:dyDescent="0.35">
      <c r="C51" s="488">
        <v>0.51</v>
      </c>
      <c r="D51" s="495"/>
      <c r="E51" s="491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6"/>
      <c r="AG51" s="488">
        <v>0.51</v>
      </c>
      <c r="AH51" s="503"/>
      <c r="AI51" s="489"/>
      <c r="AJ51" s="489"/>
      <c r="AK51" s="489"/>
      <c r="AL51" s="489"/>
      <c r="AM51" s="489"/>
      <c r="AN51" s="489"/>
      <c r="AO51" s="489"/>
      <c r="AP51" s="489"/>
      <c r="AQ51" s="489"/>
      <c r="AR51" s="489"/>
      <c r="AS51" s="489"/>
      <c r="AT51" s="489"/>
      <c r="AU51" s="489"/>
      <c r="AV51" s="489"/>
      <c r="AW51" s="489"/>
      <c r="AX51" s="489"/>
      <c r="AY51" s="489"/>
      <c r="AZ51" s="489"/>
      <c r="BA51" s="489"/>
      <c r="BB51" s="489"/>
      <c r="BC51" s="489"/>
      <c r="BD51" s="489"/>
      <c r="BE51" s="504"/>
      <c r="BK51" s="488">
        <v>0.51</v>
      </c>
      <c r="BL51" s="512"/>
      <c r="BM51" s="513"/>
      <c r="BN51" s="513"/>
      <c r="BO51" s="513"/>
      <c r="BP51" s="513"/>
      <c r="BQ51" s="513"/>
      <c r="BR51" s="513"/>
      <c r="BS51" s="513"/>
      <c r="BT51" s="513"/>
      <c r="BU51" s="513"/>
      <c r="BV51" s="513"/>
      <c r="BW51" s="513"/>
      <c r="BX51" s="513"/>
      <c r="BY51" s="513"/>
      <c r="BZ51" s="513"/>
      <c r="CA51" s="513"/>
      <c r="CB51" s="513"/>
      <c r="CC51" s="513"/>
      <c r="CD51" s="513"/>
      <c r="CE51" s="513"/>
      <c r="CF51" s="513"/>
      <c r="CG51" s="513"/>
      <c r="CH51" s="513"/>
      <c r="CI51" s="514"/>
      <c r="CO51" s="488">
        <v>0.51</v>
      </c>
      <c r="CP51" s="512"/>
      <c r="CQ51" s="513"/>
      <c r="CR51" s="513"/>
      <c r="CS51" s="513"/>
      <c r="CT51" s="513"/>
      <c r="CU51" s="513"/>
      <c r="CV51" s="513"/>
      <c r="CW51" s="513"/>
      <c r="CX51" s="513"/>
      <c r="CY51" s="513"/>
      <c r="CZ51" s="513"/>
      <c r="DA51" s="513"/>
      <c r="DB51" s="513"/>
      <c r="DC51" s="513"/>
      <c r="DD51" s="513"/>
      <c r="DE51" s="513"/>
      <c r="DF51" s="513"/>
      <c r="DG51" s="513"/>
      <c r="DH51" s="513"/>
      <c r="DI51" s="513"/>
      <c r="DJ51" s="513"/>
      <c r="DK51" s="513"/>
      <c r="DL51" s="513"/>
      <c r="DM51" s="514"/>
      <c r="DS51" s="488">
        <v>0.51</v>
      </c>
      <c r="DT51" s="512"/>
      <c r="DU51" s="513"/>
      <c r="DV51" s="513"/>
      <c r="DW51" s="513"/>
      <c r="DX51" s="513"/>
      <c r="DY51" s="513"/>
      <c r="DZ51" s="513"/>
      <c r="EA51" s="513"/>
      <c r="EB51" s="513"/>
      <c r="EC51" s="513"/>
      <c r="ED51" s="513"/>
      <c r="EE51" s="513"/>
      <c r="EF51" s="513"/>
      <c r="EG51" s="513"/>
      <c r="EH51" s="513"/>
      <c r="EI51" s="513"/>
      <c r="EJ51" s="513"/>
      <c r="EK51" s="513"/>
      <c r="EL51" s="513"/>
      <c r="EM51" s="513"/>
      <c r="EN51" s="513"/>
      <c r="EO51" s="513"/>
      <c r="EP51" s="513"/>
      <c r="EQ51" s="514"/>
    </row>
    <row r="52" spans="2:147" x14ac:dyDescent="0.35">
      <c r="B52" s="692" t="s">
        <v>131</v>
      </c>
      <c r="C52" s="488">
        <v>0.5</v>
      </c>
      <c r="D52" s="495"/>
      <c r="E52" s="491"/>
      <c r="F52" s="491"/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1"/>
      <c r="X52" s="491"/>
      <c r="Y52" s="491"/>
      <c r="Z52" s="491"/>
      <c r="AA52" s="496"/>
      <c r="AF52" s="692" t="s">
        <v>131</v>
      </c>
      <c r="AG52" s="488">
        <v>0.5</v>
      </c>
      <c r="AH52" s="503"/>
      <c r="AI52" s="489"/>
      <c r="AJ52" s="489"/>
      <c r="AK52" s="489"/>
      <c r="AL52" s="489"/>
      <c r="AM52" s="489"/>
      <c r="AN52" s="489"/>
      <c r="AO52" s="489"/>
      <c r="AP52" s="489"/>
      <c r="AQ52" s="489"/>
      <c r="AR52" s="489"/>
      <c r="AS52" s="489"/>
      <c r="AT52" s="489"/>
      <c r="AU52" s="489"/>
      <c r="AV52" s="489"/>
      <c r="AW52" s="489"/>
      <c r="AX52" s="489"/>
      <c r="AY52" s="489"/>
      <c r="AZ52" s="489"/>
      <c r="BA52" s="489"/>
      <c r="BB52" s="489"/>
      <c r="BC52" s="489"/>
      <c r="BD52" s="489"/>
      <c r="BE52" s="504"/>
      <c r="BJ52" s="692" t="s">
        <v>131</v>
      </c>
      <c r="BK52" s="488">
        <v>0.5</v>
      </c>
      <c r="BL52" s="512"/>
      <c r="BM52" s="513"/>
      <c r="BN52" s="513"/>
      <c r="BO52" s="513"/>
      <c r="BP52" s="513"/>
      <c r="BQ52" s="513"/>
      <c r="BR52" s="513"/>
      <c r="BS52" s="513"/>
      <c r="BT52" s="513"/>
      <c r="BU52" s="513"/>
      <c r="BV52" s="513"/>
      <c r="BW52" s="513"/>
      <c r="BX52" s="513"/>
      <c r="BY52" s="513"/>
      <c r="BZ52" s="513"/>
      <c r="CA52" s="513"/>
      <c r="CB52" s="513"/>
      <c r="CC52" s="513"/>
      <c r="CD52" s="513"/>
      <c r="CE52" s="513"/>
      <c r="CF52" s="513"/>
      <c r="CG52" s="513"/>
      <c r="CH52" s="513"/>
      <c r="CI52" s="514"/>
      <c r="CN52" s="692" t="s">
        <v>131</v>
      </c>
      <c r="CO52" s="488">
        <v>0.5</v>
      </c>
      <c r="CP52" s="512"/>
      <c r="CQ52" s="513"/>
      <c r="CR52" s="513"/>
      <c r="CS52" s="513"/>
      <c r="CT52" s="513"/>
      <c r="CU52" s="513"/>
      <c r="CV52" s="513"/>
      <c r="CW52" s="513"/>
      <c r="CX52" s="513"/>
      <c r="CY52" s="513"/>
      <c r="CZ52" s="513"/>
      <c r="DA52" s="513"/>
      <c r="DB52" s="513"/>
      <c r="DC52" s="513"/>
      <c r="DD52" s="513"/>
      <c r="DE52" s="513"/>
      <c r="DF52" s="513"/>
      <c r="DG52" s="513"/>
      <c r="DH52" s="513"/>
      <c r="DI52" s="513"/>
      <c r="DJ52" s="513"/>
      <c r="DK52" s="513"/>
      <c r="DL52" s="513"/>
      <c r="DM52" s="514"/>
      <c r="DR52" s="692" t="s">
        <v>131</v>
      </c>
      <c r="DS52" s="488">
        <v>0.5</v>
      </c>
      <c r="DT52" s="512"/>
      <c r="DU52" s="513"/>
      <c r="DV52" s="513"/>
      <c r="DW52" s="513"/>
      <c r="DX52" s="513"/>
      <c r="DY52" s="513"/>
      <c r="DZ52" s="513"/>
      <c r="EA52" s="513"/>
      <c r="EB52" s="513"/>
      <c r="EC52" s="513"/>
      <c r="ED52" s="513"/>
      <c r="EE52" s="513"/>
      <c r="EF52" s="513"/>
      <c r="EG52" s="513"/>
      <c r="EH52" s="513"/>
      <c r="EI52" s="513"/>
      <c r="EJ52" s="513"/>
      <c r="EK52" s="513"/>
      <c r="EL52" s="513"/>
      <c r="EM52" s="513"/>
      <c r="EN52" s="513"/>
      <c r="EO52" s="513"/>
      <c r="EP52" s="513"/>
      <c r="EQ52" s="514"/>
    </row>
    <row r="53" spans="2:147" x14ac:dyDescent="0.35">
      <c r="B53" s="692"/>
      <c r="C53" s="488">
        <v>0.49</v>
      </c>
      <c r="D53" s="495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  <c r="Z53" s="491"/>
      <c r="AA53" s="496"/>
      <c r="AF53" s="692"/>
      <c r="AG53" s="488">
        <v>0.49</v>
      </c>
      <c r="AH53" s="503"/>
      <c r="AI53" s="489"/>
      <c r="AJ53" s="489"/>
      <c r="AK53" s="489"/>
      <c r="AL53" s="489"/>
      <c r="AM53" s="489"/>
      <c r="AN53" s="489"/>
      <c r="AO53" s="489"/>
      <c r="AP53" s="489"/>
      <c r="AQ53" s="489"/>
      <c r="AR53" s="489"/>
      <c r="AS53" s="489"/>
      <c r="AT53" s="489"/>
      <c r="AU53" s="489"/>
      <c r="AV53" s="489"/>
      <c r="AW53" s="489"/>
      <c r="AX53" s="489"/>
      <c r="AY53" s="489"/>
      <c r="AZ53" s="489"/>
      <c r="BA53" s="489"/>
      <c r="BB53" s="489"/>
      <c r="BC53" s="489"/>
      <c r="BD53" s="489"/>
      <c r="BE53" s="504"/>
      <c r="BJ53" s="692"/>
      <c r="BK53" s="488">
        <v>0.49</v>
      </c>
      <c r="BL53" s="512"/>
      <c r="BM53" s="513"/>
      <c r="BN53" s="513"/>
      <c r="BO53" s="513"/>
      <c r="BP53" s="513"/>
      <c r="BQ53" s="513"/>
      <c r="BR53" s="513"/>
      <c r="BS53" s="513"/>
      <c r="BT53" s="513"/>
      <c r="BU53" s="513"/>
      <c r="BV53" s="513"/>
      <c r="BW53" s="513"/>
      <c r="BX53" s="513"/>
      <c r="BY53" s="513"/>
      <c r="BZ53" s="513"/>
      <c r="CA53" s="513"/>
      <c r="CB53" s="513"/>
      <c r="CC53" s="513"/>
      <c r="CD53" s="513"/>
      <c r="CE53" s="513"/>
      <c r="CF53" s="513"/>
      <c r="CG53" s="513"/>
      <c r="CH53" s="513"/>
      <c r="CI53" s="514"/>
      <c r="CN53" s="692"/>
      <c r="CO53" s="488">
        <v>0.49</v>
      </c>
      <c r="CP53" s="512"/>
      <c r="CQ53" s="513"/>
      <c r="CR53" s="513"/>
      <c r="CS53" s="513"/>
      <c r="CT53" s="513"/>
      <c r="CU53" s="513"/>
      <c r="CV53" s="513"/>
      <c r="CW53" s="513"/>
      <c r="CX53" s="513"/>
      <c r="CY53" s="513"/>
      <c r="CZ53" s="513"/>
      <c r="DA53" s="513"/>
      <c r="DB53" s="513"/>
      <c r="DC53" s="513"/>
      <c r="DD53" s="513"/>
      <c r="DE53" s="513"/>
      <c r="DF53" s="513"/>
      <c r="DG53" s="513"/>
      <c r="DH53" s="513"/>
      <c r="DI53" s="513"/>
      <c r="DJ53" s="513"/>
      <c r="DK53" s="513"/>
      <c r="DL53" s="513"/>
      <c r="DM53" s="514"/>
      <c r="DR53" s="692"/>
      <c r="DS53" s="488">
        <v>0.49</v>
      </c>
      <c r="DT53" s="512"/>
      <c r="DU53" s="513"/>
      <c r="DV53" s="513"/>
      <c r="DW53" s="513"/>
      <c r="DX53" s="513"/>
      <c r="DY53" s="513"/>
      <c r="DZ53" s="513"/>
      <c r="EA53" s="513"/>
      <c r="EB53" s="513"/>
      <c r="EC53" s="513"/>
      <c r="ED53" s="513"/>
      <c r="EE53" s="513"/>
      <c r="EF53" s="513"/>
      <c r="EG53" s="513"/>
      <c r="EH53" s="513"/>
      <c r="EI53" s="513"/>
      <c r="EJ53" s="513"/>
      <c r="EK53" s="513"/>
      <c r="EL53" s="513"/>
      <c r="EM53" s="513"/>
      <c r="EN53" s="513"/>
      <c r="EO53" s="513"/>
      <c r="EP53" s="513"/>
      <c r="EQ53" s="514"/>
    </row>
    <row r="54" spans="2:147" x14ac:dyDescent="0.35">
      <c r="B54" s="692"/>
      <c r="C54" s="488">
        <v>0.48</v>
      </c>
      <c r="D54" s="495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1"/>
      <c r="V54" s="491"/>
      <c r="W54" s="491"/>
      <c r="X54" s="491"/>
      <c r="Y54" s="491"/>
      <c r="Z54" s="491"/>
      <c r="AA54" s="496"/>
      <c r="AF54" s="692"/>
      <c r="AG54" s="488">
        <v>0.48</v>
      </c>
      <c r="AH54" s="503"/>
      <c r="AI54" s="489"/>
      <c r="AJ54" s="489"/>
      <c r="AK54" s="489"/>
      <c r="AL54" s="489"/>
      <c r="AM54" s="489"/>
      <c r="AN54" s="489"/>
      <c r="AO54" s="489"/>
      <c r="AP54" s="489"/>
      <c r="AQ54" s="489"/>
      <c r="AR54" s="489"/>
      <c r="AS54" s="489"/>
      <c r="AT54" s="489"/>
      <c r="AU54" s="489"/>
      <c r="AV54" s="489"/>
      <c r="AW54" s="489"/>
      <c r="AX54" s="489"/>
      <c r="AY54" s="489"/>
      <c r="AZ54" s="489"/>
      <c r="BA54" s="489"/>
      <c r="BB54" s="489"/>
      <c r="BC54" s="489"/>
      <c r="BD54" s="489"/>
      <c r="BE54" s="504"/>
      <c r="BJ54" s="692"/>
      <c r="BK54" s="488">
        <v>0.48</v>
      </c>
      <c r="BL54" s="512"/>
      <c r="BM54" s="513"/>
      <c r="BN54" s="513"/>
      <c r="BO54" s="513"/>
      <c r="BP54" s="513"/>
      <c r="BQ54" s="513"/>
      <c r="BR54" s="513"/>
      <c r="BS54" s="513"/>
      <c r="BT54" s="513"/>
      <c r="BU54" s="513"/>
      <c r="BV54" s="513"/>
      <c r="BW54" s="513"/>
      <c r="BX54" s="513"/>
      <c r="BY54" s="513"/>
      <c r="BZ54" s="513"/>
      <c r="CA54" s="513"/>
      <c r="CB54" s="513"/>
      <c r="CC54" s="513"/>
      <c r="CD54" s="513"/>
      <c r="CE54" s="513"/>
      <c r="CF54" s="513"/>
      <c r="CG54" s="513"/>
      <c r="CH54" s="513"/>
      <c r="CI54" s="514"/>
      <c r="CN54" s="692"/>
      <c r="CO54" s="488">
        <v>0.48</v>
      </c>
      <c r="CP54" s="512"/>
      <c r="CQ54" s="513"/>
      <c r="CR54" s="513"/>
      <c r="CS54" s="513"/>
      <c r="CT54" s="513"/>
      <c r="CU54" s="513"/>
      <c r="CV54" s="513"/>
      <c r="CW54" s="513"/>
      <c r="CX54" s="513"/>
      <c r="CY54" s="513"/>
      <c r="CZ54" s="513"/>
      <c r="DA54" s="513"/>
      <c r="DB54" s="513"/>
      <c r="DC54" s="513"/>
      <c r="DD54" s="513"/>
      <c r="DE54" s="513"/>
      <c r="DF54" s="513"/>
      <c r="DG54" s="513"/>
      <c r="DH54" s="513"/>
      <c r="DI54" s="513"/>
      <c r="DJ54" s="513"/>
      <c r="DK54" s="513"/>
      <c r="DL54" s="513"/>
      <c r="DM54" s="514"/>
      <c r="DR54" s="692"/>
      <c r="DS54" s="488">
        <v>0.48</v>
      </c>
      <c r="DT54" s="512"/>
      <c r="DU54" s="513"/>
      <c r="DV54" s="513"/>
      <c r="DW54" s="513"/>
      <c r="DX54" s="513"/>
      <c r="DY54" s="513"/>
      <c r="DZ54" s="513"/>
      <c r="EA54" s="513"/>
      <c r="EB54" s="513"/>
      <c r="EC54" s="513"/>
      <c r="ED54" s="513"/>
      <c r="EE54" s="513"/>
      <c r="EF54" s="513"/>
      <c r="EG54" s="513"/>
      <c r="EH54" s="513"/>
      <c r="EI54" s="513"/>
      <c r="EJ54" s="513"/>
      <c r="EK54" s="513"/>
      <c r="EL54" s="513"/>
      <c r="EM54" s="513"/>
      <c r="EN54" s="513"/>
      <c r="EO54" s="513"/>
      <c r="EP54" s="513"/>
      <c r="EQ54" s="514"/>
    </row>
    <row r="55" spans="2:147" x14ac:dyDescent="0.35">
      <c r="B55" s="692"/>
      <c r="C55" s="488">
        <v>0.47</v>
      </c>
      <c r="D55" s="495"/>
      <c r="E55" s="491"/>
      <c r="F55" s="491"/>
      <c r="G55" s="491"/>
      <c r="H55" s="491"/>
      <c r="I55" s="491"/>
      <c r="J55" s="491"/>
      <c r="K55" s="491"/>
      <c r="L55" s="491"/>
      <c r="M55" s="491"/>
      <c r="N55" s="491"/>
      <c r="O55" s="491"/>
      <c r="P55" s="491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6"/>
      <c r="AF55" s="692"/>
      <c r="AG55" s="488">
        <v>0.47</v>
      </c>
      <c r="AH55" s="503"/>
      <c r="AI55" s="489"/>
      <c r="AJ55" s="489"/>
      <c r="AK55" s="489"/>
      <c r="AL55" s="489"/>
      <c r="AM55" s="489"/>
      <c r="AN55" s="489"/>
      <c r="AO55" s="489"/>
      <c r="AP55" s="489"/>
      <c r="AQ55" s="489"/>
      <c r="AR55" s="489"/>
      <c r="AS55" s="489"/>
      <c r="AT55" s="489"/>
      <c r="AU55" s="489"/>
      <c r="AV55" s="489"/>
      <c r="AW55" s="489"/>
      <c r="AX55" s="489"/>
      <c r="AY55" s="489"/>
      <c r="AZ55" s="489"/>
      <c r="BA55" s="489"/>
      <c r="BB55" s="489"/>
      <c r="BC55" s="489"/>
      <c r="BD55" s="489"/>
      <c r="BE55" s="504"/>
      <c r="BJ55" s="692"/>
      <c r="BK55" s="488">
        <v>0.47</v>
      </c>
      <c r="BL55" s="512"/>
      <c r="BM55" s="513"/>
      <c r="BN55" s="513"/>
      <c r="BO55" s="513"/>
      <c r="BP55" s="513"/>
      <c r="BQ55" s="513"/>
      <c r="BR55" s="513"/>
      <c r="BS55" s="513"/>
      <c r="BT55" s="513"/>
      <c r="BU55" s="513"/>
      <c r="BV55" s="513"/>
      <c r="BW55" s="513"/>
      <c r="BX55" s="513"/>
      <c r="BY55" s="513"/>
      <c r="BZ55" s="513"/>
      <c r="CA55" s="513"/>
      <c r="CB55" s="513"/>
      <c r="CC55" s="513"/>
      <c r="CD55" s="513"/>
      <c r="CE55" s="513"/>
      <c r="CF55" s="513"/>
      <c r="CG55" s="513"/>
      <c r="CH55" s="513"/>
      <c r="CI55" s="514"/>
      <c r="CN55" s="692"/>
      <c r="CO55" s="488">
        <v>0.47</v>
      </c>
      <c r="CP55" s="512"/>
      <c r="CQ55" s="513"/>
      <c r="CR55" s="513"/>
      <c r="CS55" s="513"/>
      <c r="CT55" s="513"/>
      <c r="CU55" s="513"/>
      <c r="CV55" s="513"/>
      <c r="CW55" s="513"/>
      <c r="CX55" s="513"/>
      <c r="CY55" s="513"/>
      <c r="CZ55" s="513"/>
      <c r="DA55" s="513"/>
      <c r="DB55" s="513"/>
      <c r="DC55" s="513"/>
      <c r="DD55" s="513"/>
      <c r="DE55" s="513"/>
      <c r="DF55" s="513"/>
      <c r="DG55" s="513"/>
      <c r="DH55" s="513"/>
      <c r="DI55" s="513"/>
      <c r="DJ55" s="513"/>
      <c r="DK55" s="513"/>
      <c r="DL55" s="513"/>
      <c r="DM55" s="514"/>
      <c r="DR55" s="692"/>
      <c r="DS55" s="488">
        <v>0.47</v>
      </c>
      <c r="DT55" s="512"/>
      <c r="DU55" s="513"/>
      <c r="DV55" s="513"/>
      <c r="DW55" s="513"/>
      <c r="DX55" s="513"/>
      <c r="DY55" s="513"/>
      <c r="DZ55" s="513"/>
      <c r="EA55" s="513"/>
      <c r="EB55" s="513"/>
      <c r="EC55" s="513"/>
      <c r="ED55" s="513"/>
      <c r="EE55" s="513"/>
      <c r="EF55" s="513"/>
      <c r="EG55" s="513"/>
      <c r="EH55" s="513"/>
      <c r="EI55" s="513"/>
      <c r="EJ55" s="513"/>
      <c r="EK55" s="513"/>
      <c r="EL55" s="513"/>
      <c r="EM55" s="513"/>
      <c r="EN55" s="513"/>
      <c r="EO55" s="513"/>
      <c r="EP55" s="513"/>
      <c r="EQ55" s="514"/>
    </row>
    <row r="56" spans="2:147" x14ac:dyDescent="0.35">
      <c r="B56" s="692"/>
      <c r="C56" s="488">
        <v>0.46</v>
      </c>
      <c r="D56" s="495"/>
      <c r="E56" s="491"/>
      <c r="F56" s="491"/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6"/>
      <c r="AF56" s="692"/>
      <c r="AG56" s="488">
        <v>0.46</v>
      </c>
      <c r="AH56" s="503"/>
      <c r="AI56" s="489"/>
      <c r="AJ56" s="489"/>
      <c r="AK56" s="489"/>
      <c r="AL56" s="489"/>
      <c r="AM56" s="489"/>
      <c r="AN56" s="489"/>
      <c r="AO56" s="489"/>
      <c r="AP56" s="489"/>
      <c r="AQ56" s="489"/>
      <c r="AR56" s="489"/>
      <c r="AS56" s="489"/>
      <c r="AT56" s="489"/>
      <c r="AU56" s="489"/>
      <c r="AV56" s="489"/>
      <c r="AW56" s="489"/>
      <c r="AX56" s="489"/>
      <c r="AY56" s="489"/>
      <c r="AZ56" s="489"/>
      <c r="BA56" s="489"/>
      <c r="BB56" s="489"/>
      <c r="BC56" s="489"/>
      <c r="BD56" s="489"/>
      <c r="BE56" s="504"/>
      <c r="BJ56" s="692"/>
      <c r="BK56" s="488">
        <v>0.46</v>
      </c>
      <c r="BL56" s="512"/>
      <c r="BM56" s="513"/>
      <c r="BN56" s="513"/>
      <c r="BO56" s="513"/>
      <c r="BP56" s="513"/>
      <c r="BQ56" s="513"/>
      <c r="BR56" s="513"/>
      <c r="BS56" s="513"/>
      <c r="BT56" s="513"/>
      <c r="BU56" s="513"/>
      <c r="BV56" s="513"/>
      <c r="BW56" s="513"/>
      <c r="BX56" s="513"/>
      <c r="BY56" s="513"/>
      <c r="BZ56" s="513"/>
      <c r="CA56" s="513"/>
      <c r="CB56" s="513"/>
      <c r="CC56" s="513"/>
      <c r="CD56" s="513"/>
      <c r="CE56" s="513"/>
      <c r="CF56" s="513"/>
      <c r="CG56" s="513"/>
      <c r="CH56" s="513"/>
      <c r="CI56" s="514"/>
      <c r="CN56" s="692"/>
      <c r="CO56" s="488">
        <v>0.46</v>
      </c>
      <c r="CP56" s="512"/>
      <c r="CQ56" s="513"/>
      <c r="CR56" s="513"/>
      <c r="CS56" s="513"/>
      <c r="CT56" s="513"/>
      <c r="CU56" s="513"/>
      <c r="CV56" s="513"/>
      <c r="CW56" s="513"/>
      <c r="CX56" s="513"/>
      <c r="CY56" s="513"/>
      <c r="CZ56" s="513"/>
      <c r="DA56" s="513"/>
      <c r="DB56" s="513"/>
      <c r="DC56" s="513"/>
      <c r="DD56" s="513"/>
      <c r="DE56" s="513"/>
      <c r="DF56" s="513"/>
      <c r="DG56" s="513"/>
      <c r="DH56" s="513"/>
      <c r="DI56" s="513"/>
      <c r="DJ56" s="513"/>
      <c r="DK56" s="513"/>
      <c r="DL56" s="513"/>
      <c r="DM56" s="514"/>
      <c r="DR56" s="692"/>
      <c r="DS56" s="488">
        <v>0.46</v>
      </c>
      <c r="DT56" s="512"/>
      <c r="DU56" s="513"/>
      <c r="DV56" s="513"/>
      <c r="DW56" s="513"/>
      <c r="DX56" s="513"/>
      <c r="DY56" s="513"/>
      <c r="DZ56" s="513"/>
      <c r="EA56" s="513"/>
      <c r="EB56" s="513"/>
      <c r="EC56" s="513"/>
      <c r="ED56" s="513"/>
      <c r="EE56" s="513"/>
      <c r="EF56" s="513"/>
      <c r="EG56" s="513"/>
      <c r="EH56" s="513"/>
      <c r="EI56" s="513"/>
      <c r="EJ56" s="513"/>
      <c r="EK56" s="513"/>
      <c r="EL56" s="513"/>
      <c r="EM56" s="513"/>
      <c r="EN56" s="513"/>
      <c r="EO56" s="513"/>
      <c r="EP56" s="513"/>
      <c r="EQ56" s="514"/>
    </row>
    <row r="57" spans="2:147" x14ac:dyDescent="0.35">
      <c r="B57" s="692"/>
      <c r="C57" s="488">
        <v>0.45</v>
      </c>
      <c r="D57" s="495"/>
      <c r="E57" s="491"/>
      <c r="F57" s="491"/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6"/>
      <c r="AF57" s="692"/>
      <c r="AG57" s="488">
        <v>0.45</v>
      </c>
      <c r="AH57" s="503"/>
      <c r="AI57" s="489"/>
      <c r="AJ57" s="489"/>
      <c r="AK57" s="489"/>
      <c r="AL57" s="489"/>
      <c r="AM57" s="489"/>
      <c r="AN57" s="489"/>
      <c r="AO57" s="489"/>
      <c r="AP57" s="489"/>
      <c r="AQ57" s="489"/>
      <c r="AR57" s="489"/>
      <c r="AS57" s="489"/>
      <c r="AT57" s="489"/>
      <c r="AU57" s="489"/>
      <c r="AV57" s="489"/>
      <c r="AW57" s="489"/>
      <c r="AX57" s="489"/>
      <c r="AY57" s="489"/>
      <c r="AZ57" s="489"/>
      <c r="BA57" s="489"/>
      <c r="BB57" s="489"/>
      <c r="BC57" s="489"/>
      <c r="BD57" s="489"/>
      <c r="BE57" s="504"/>
      <c r="BJ57" s="692"/>
      <c r="BK57" s="488">
        <v>0.45</v>
      </c>
      <c r="BL57" s="512"/>
      <c r="BM57" s="513"/>
      <c r="BN57" s="513"/>
      <c r="BO57" s="513"/>
      <c r="BP57" s="513"/>
      <c r="BQ57" s="513"/>
      <c r="BR57" s="513"/>
      <c r="BS57" s="513"/>
      <c r="BT57" s="513"/>
      <c r="BU57" s="513"/>
      <c r="BV57" s="513"/>
      <c r="BW57" s="513"/>
      <c r="BX57" s="513"/>
      <c r="BY57" s="513"/>
      <c r="BZ57" s="513"/>
      <c r="CA57" s="513"/>
      <c r="CB57" s="513"/>
      <c r="CC57" s="513"/>
      <c r="CD57" s="513"/>
      <c r="CE57" s="513"/>
      <c r="CF57" s="513"/>
      <c r="CG57" s="513"/>
      <c r="CH57" s="513"/>
      <c r="CI57" s="514"/>
      <c r="CN57" s="692"/>
      <c r="CO57" s="488">
        <v>0.45</v>
      </c>
      <c r="CP57" s="512"/>
      <c r="CQ57" s="513"/>
      <c r="CR57" s="513"/>
      <c r="CS57" s="513"/>
      <c r="CT57" s="513"/>
      <c r="CU57" s="513"/>
      <c r="CV57" s="513"/>
      <c r="CW57" s="513"/>
      <c r="CX57" s="513"/>
      <c r="CY57" s="513"/>
      <c r="CZ57" s="513"/>
      <c r="DA57" s="513"/>
      <c r="DB57" s="513"/>
      <c r="DC57" s="513"/>
      <c r="DD57" s="513"/>
      <c r="DE57" s="513"/>
      <c r="DF57" s="513"/>
      <c r="DG57" s="513"/>
      <c r="DH57" s="513"/>
      <c r="DI57" s="513"/>
      <c r="DJ57" s="513"/>
      <c r="DK57" s="513"/>
      <c r="DL57" s="513"/>
      <c r="DM57" s="514"/>
      <c r="DR57" s="692"/>
      <c r="DS57" s="488">
        <v>0.45</v>
      </c>
      <c r="DT57" s="512"/>
      <c r="DU57" s="513"/>
      <c r="DV57" s="513"/>
      <c r="DW57" s="513"/>
      <c r="DX57" s="513"/>
      <c r="DY57" s="513"/>
      <c r="DZ57" s="513"/>
      <c r="EA57" s="513"/>
      <c r="EB57" s="513"/>
      <c r="EC57" s="513"/>
      <c r="ED57" s="513"/>
      <c r="EE57" s="513"/>
      <c r="EF57" s="513"/>
      <c r="EG57" s="513"/>
      <c r="EH57" s="513"/>
      <c r="EI57" s="513"/>
      <c r="EJ57" s="513"/>
      <c r="EK57" s="513"/>
      <c r="EL57" s="513"/>
      <c r="EM57" s="513"/>
      <c r="EN57" s="513"/>
      <c r="EO57" s="513"/>
      <c r="EP57" s="513"/>
      <c r="EQ57" s="514"/>
    </row>
    <row r="58" spans="2:147" x14ac:dyDescent="0.35">
      <c r="B58" s="692"/>
      <c r="C58" s="488">
        <v>0.44</v>
      </c>
      <c r="D58" s="495"/>
      <c r="E58" s="491"/>
      <c r="F58" s="491"/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6"/>
      <c r="AF58" s="692"/>
      <c r="AG58" s="488">
        <v>0.44</v>
      </c>
      <c r="AH58" s="503"/>
      <c r="AI58" s="489"/>
      <c r="AJ58" s="489"/>
      <c r="AK58" s="489"/>
      <c r="AL58" s="489"/>
      <c r="AM58" s="489"/>
      <c r="AN58" s="489"/>
      <c r="AO58" s="489"/>
      <c r="AP58" s="489"/>
      <c r="AQ58" s="489"/>
      <c r="AR58" s="489"/>
      <c r="AS58" s="489"/>
      <c r="AT58" s="489"/>
      <c r="AU58" s="489"/>
      <c r="AV58" s="489"/>
      <c r="AW58" s="489"/>
      <c r="AX58" s="489"/>
      <c r="AY58" s="489"/>
      <c r="AZ58" s="489"/>
      <c r="BA58" s="489"/>
      <c r="BB58" s="489"/>
      <c r="BC58" s="489"/>
      <c r="BD58" s="489"/>
      <c r="BE58" s="504"/>
      <c r="BJ58" s="692"/>
      <c r="BK58" s="488">
        <v>0.44</v>
      </c>
      <c r="BL58" s="512"/>
      <c r="BM58" s="513"/>
      <c r="BN58" s="513"/>
      <c r="BO58" s="513"/>
      <c r="BP58" s="513"/>
      <c r="BQ58" s="513"/>
      <c r="BR58" s="513"/>
      <c r="BS58" s="513"/>
      <c r="BT58" s="513"/>
      <c r="BU58" s="513"/>
      <c r="BV58" s="513"/>
      <c r="BW58" s="513"/>
      <c r="BX58" s="513"/>
      <c r="BY58" s="513"/>
      <c r="BZ58" s="513"/>
      <c r="CA58" s="513"/>
      <c r="CB58" s="513"/>
      <c r="CC58" s="513"/>
      <c r="CD58" s="513"/>
      <c r="CE58" s="513"/>
      <c r="CF58" s="513"/>
      <c r="CG58" s="513"/>
      <c r="CH58" s="513"/>
      <c r="CI58" s="514"/>
      <c r="CN58" s="692"/>
      <c r="CO58" s="488">
        <v>0.44</v>
      </c>
      <c r="CP58" s="512"/>
      <c r="CQ58" s="513"/>
      <c r="CR58" s="513"/>
      <c r="CS58" s="513"/>
      <c r="CT58" s="513"/>
      <c r="CU58" s="513"/>
      <c r="CV58" s="513"/>
      <c r="CW58" s="513"/>
      <c r="CX58" s="513"/>
      <c r="CY58" s="513"/>
      <c r="CZ58" s="513"/>
      <c r="DA58" s="513"/>
      <c r="DB58" s="513"/>
      <c r="DC58" s="513"/>
      <c r="DD58" s="513"/>
      <c r="DE58" s="513"/>
      <c r="DF58" s="513"/>
      <c r="DG58" s="513"/>
      <c r="DH58" s="513"/>
      <c r="DI58" s="513"/>
      <c r="DJ58" s="513"/>
      <c r="DK58" s="513"/>
      <c r="DL58" s="513"/>
      <c r="DM58" s="514"/>
      <c r="DR58" s="692"/>
      <c r="DS58" s="488">
        <v>0.44</v>
      </c>
      <c r="DT58" s="512"/>
      <c r="DU58" s="513"/>
      <c r="DV58" s="513"/>
      <c r="DW58" s="513"/>
      <c r="DX58" s="513"/>
      <c r="DY58" s="513"/>
      <c r="DZ58" s="513"/>
      <c r="EA58" s="513"/>
      <c r="EB58" s="513"/>
      <c r="EC58" s="513"/>
      <c r="ED58" s="513"/>
      <c r="EE58" s="513"/>
      <c r="EF58" s="513"/>
      <c r="EG58" s="513"/>
      <c r="EH58" s="513"/>
      <c r="EI58" s="513"/>
      <c r="EJ58" s="513"/>
      <c r="EK58" s="513"/>
      <c r="EL58" s="513"/>
      <c r="EM58" s="513"/>
      <c r="EN58" s="513"/>
      <c r="EO58" s="513"/>
      <c r="EP58" s="513"/>
      <c r="EQ58" s="514"/>
    </row>
    <row r="59" spans="2:147" x14ac:dyDescent="0.35">
      <c r="B59" s="692"/>
      <c r="C59" s="488">
        <v>0.42999999999999899</v>
      </c>
      <c r="D59" s="495"/>
      <c r="E59" s="491"/>
      <c r="F59" s="491"/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6"/>
      <c r="AF59" s="692"/>
      <c r="AG59" s="488">
        <v>0.42999999999999899</v>
      </c>
      <c r="AH59" s="503"/>
      <c r="AI59" s="489"/>
      <c r="AJ59" s="489"/>
      <c r="AK59" s="489"/>
      <c r="AL59" s="489"/>
      <c r="AM59" s="489"/>
      <c r="AN59" s="489"/>
      <c r="AO59" s="489"/>
      <c r="AP59" s="489"/>
      <c r="AQ59" s="489"/>
      <c r="AR59" s="489"/>
      <c r="AS59" s="489"/>
      <c r="AT59" s="489"/>
      <c r="AU59" s="489"/>
      <c r="AV59" s="489"/>
      <c r="AW59" s="489"/>
      <c r="AX59" s="489"/>
      <c r="AY59" s="489"/>
      <c r="AZ59" s="489"/>
      <c r="BA59" s="489"/>
      <c r="BB59" s="489"/>
      <c r="BC59" s="489"/>
      <c r="BD59" s="489"/>
      <c r="BE59" s="504"/>
      <c r="BJ59" s="692"/>
      <c r="BK59" s="488">
        <v>0.42999999999999899</v>
      </c>
      <c r="BL59" s="512"/>
      <c r="BM59" s="513"/>
      <c r="BN59" s="513"/>
      <c r="BO59" s="513"/>
      <c r="BP59" s="513"/>
      <c r="BQ59" s="513"/>
      <c r="BR59" s="513"/>
      <c r="BS59" s="513"/>
      <c r="BT59" s="513"/>
      <c r="BU59" s="513"/>
      <c r="BV59" s="513"/>
      <c r="BW59" s="513"/>
      <c r="BX59" s="513"/>
      <c r="BY59" s="513"/>
      <c r="BZ59" s="513"/>
      <c r="CA59" s="513"/>
      <c r="CB59" s="513"/>
      <c r="CC59" s="513"/>
      <c r="CD59" s="513"/>
      <c r="CE59" s="513"/>
      <c r="CF59" s="513"/>
      <c r="CG59" s="513"/>
      <c r="CH59" s="513"/>
      <c r="CI59" s="514"/>
      <c r="CN59" s="692"/>
      <c r="CO59" s="488">
        <v>0.42999999999999899</v>
      </c>
      <c r="CP59" s="512"/>
      <c r="CQ59" s="513"/>
      <c r="CR59" s="513"/>
      <c r="CS59" s="513"/>
      <c r="CT59" s="513"/>
      <c r="CU59" s="513"/>
      <c r="CV59" s="513"/>
      <c r="CW59" s="513"/>
      <c r="CX59" s="513"/>
      <c r="CY59" s="513"/>
      <c r="CZ59" s="513"/>
      <c r="DA59" s="513"/>
      <c r="DB59" s="513"/>
      <c r="DC59" s="513"/>
      <c r="DD59" s="513"/>
      <c r="DE59" s="513"/>
      <c r="DF59" s="513"/>
      <c r="DG59" s="513"/>
      <c r="DH59" s="513"/>
      <c r="DI59" s="513"/>
      <c r="DJ59" s="513"/>
      <c r="DK59" s="513"/>
      <c r="DL59" s="513"/>
      <c r="DM59" s="514"/>
      <c r="DR59" s="692"/>
      <c r="DS59" s="488">
        <v>0.42999999999999899</v>
      </c>
      <c r="DT59" s="512"/>
      <c r="DU59" s="513"/>
      <c r="DV59" s="513"/>
      <c r="DW59" s="513"/>
      <c r="DX59" s="513"/>
      <c r="DY59" s="513"/>
      <c r="DZ59" s="513"/>
      <c r="EA59" s="513"/>
      <c r="EB59" s="513"/>
      <c r="EC59" s="513"/>
      <c r="ED59" s="513"/>
      <c r="EE59" s="513"/>
      <c r="EF59" s="513"/>
      <c r="EG59" s="513"/>
      <c r="EH59" s="513"/>
      <c r="EI59" s="513"/>
      <c r="EJ59" s="513"/>
      <c r="EK59" s="513"/>
      <c r="EL59" s="513"/>
      <c r="EM59" s="513"/>
      <c r="EN59" s="513"/>
      <c r="EO59" s="513"/>
      <c r="EP59" s="513"/>
      <c r="EQ59" s="514"/>
    </row>
    <row r="60" spans="2:147" x14ac:dyDescent="0.35">
      <c r="C60" s="488">
        <v>0.41999999999999899</v>
      </c>
      <c r="D60" s="495"/>
      <c r="E60" s="491"/>
      <c r="F60" s="491"/>
      <c r="G60" s="491"/>
      <c r="H60" s="491"/>
      <c r="I60" s="491"/>
      <c r="J60" s="491"/>
      <c r="K60" s="491"/>
      <c r="L60" s="491"/>
      <c r="M60" s="491"/>
      <c r="N60" s="491"/>
      <c r="O60" s="491"/>
      <c r="P60" s="491"/>
      <c r="Q60" s="491"/>
      <c r="R60" s="491"/>
      <c r="S60" s="491"/>
      <c r="T60" s="491"/>
      <c r="U60" s="491"/>
      <c r="V60" s="491"/>
      <c r="W60" s="491"/>
      <c r="X60" s="491"/>
      <c r="Y60" s="491"/>
      <c r="Z60" s="491"/>
      <c r="AA60" s="496"/>
      <c r="AG60" s="488">
        <v>0.41999999999999899</v>
      </c>
      <c r="AH60" s="503"/>
      <c r="AI60" s="489"/>
      <c r="AJ60" s="489"/>
      <c r="AK60" s="489"/>
      <c r="AL60" s="489"/>
      <c r="AM60" s="489"/>
      <c r="AN60" s="489"/>
      <c r="AO60" s="489"/>
      <c r="AP60" s="489"/>
      <c r="AQ60" s="489"/>
      <c r="AR60" s="489"/>
      <c r="AS60" s="489"/>
      <c r="AT60" s="489"/>
      <c r="AU60" s="489"/>
      <c r="AV60" s="489"/>
      <c r="AW60" s="489"/>
      <c r="AX60" s="489"/>
      <c r="AY60" s="489"/>
      <c r="AZ60" s="489"/>
      <c r="BA60" s="489"/>
      <c r="BB60" s="489"/>
      <c r="BC60" s="489"/>
      <c r="BD60" s="489"/>
      <c r="BE60" s="504"/>
      <c r="BK60" s="488">
        <v>0.41999999999999899</v>
      </c>
      <c r="BL60" s="512"/>
      <c r="BM60" s="513"/>
      <c r="BN60" s="513"/>
      <c r="BO60" s="513"/>
      <c r="BP60" s="513"/>
      <c r="BQ60" s="513"/>
      <c r="BR60" s="513"/>
      <c r="BS60" s="513"/>
      <c r="BT60" s="513"/>
      <c r="BU60" s="513"/>
      <c r="BV60" s="513"/>
      <c r="BW60" s="513"/>
      <c r="BX60" s="513"/>
      <c r="BY60" s="513"/>
      <c r="BZ60" s="513"/>
      <c r="CA60" s="513"/>
      <c r="CB60" s="513"/>
      <c r="CC60" s="513"/>
      <c r="CD60" s="513"/>
      <c r="CE60" s="513"/>
      <c r="CF60" s="513"/>
      <c r="CG60" s="513"/>
      <c r="CH60" s="513"/>
      <c r="CI60" s="514"/>
      <c r="CO60" s="488">
        <v>0.41999999999999899</v>
      </c>
      <c r="CP60" s="512"/>
      <c r="CQ60" s="513"/>
      <c r="CR60" s="513"/>
      <c r="CS60" s="513"/>
      <c r="CT60" s="513"/>
      <c r="CU60" s="513"/>
      <c r="CV60" s="513"/>
      <c r="CW60" s="513"/>
      <c r="CX60" s="513"/>
      <c r="CY60" s="513"/>
      <c r="CZ60" s="513"/>
      <c r="DA60" s="513"/>
      <c r="DB60" s="513"/>
      <c r="DC60" s="513"/>
      <c r="DD60" s="513"/>
      <c r="DE60" s="513"/>
      <c r="DF60" s="513"/>
      <c r="DG60" s="513"/>
      <c r="DH60" s="513"/>
      <c r="DI60" s="513"/>
      <c r="DJ60" s="513"/>
      <c r="DK60" s="513"/>
      <c r="DL60" s="513"/>
      <c r="DM60" s="514"/>
      <c r="DS60" s="488">
        <v>0.41999999999999899</v>
      </c>
      <c r="DT60" s="512"/>
      <c r="DU60" s="513"/>
      <c r="DV60" s="513"/>
      <c r="DW60" s="513"/>
      <c r="DX60" s="513"/>
      <c r="DY60" s="513"/>
      <c r="DZ60" s="513"/>
      <c r="EA60" s="513"/>
      <c r="EB60" s="513"/>
      <c r="EC60" s="513"/>
      <c r="ED60" s="513"/>
      <c r="EE60" s="513"/>
      <c r="EF60" s="513"/>
      <c r="EG60" s="513"/>
      <c r="EH60" s="513"/>
      <c r="EI60" s="513"/>
      <c r="EJ60" s="513"/>
      <c r="EK60" s="513"/>
      <c r="EL60" s="513"/>
      <c r="EM60" s="513"/>
      <c r="EN60" s="513"/>
      <c r="EO60" s="513"/>
      <c r="EP60" s="513"/>
      <c r="EQ60" s="514"/>
    </row>
    <row r="61" spans="2:147" x14ac:dyDescent="0.35">
      <c r="C61" s="488">
        <v>0.40999999999999898</v>
      </c>
      <c r="D61" s="495"/>
      <c r="E61" s="491"/>
      <c r="F61" s="491"/>
      <c r="G61" s="491"/>
      <c r="H61" s="491"/>
      <c r="I61" s="491"/>
      <c r="J61" s="491"/>
      <c r="K61" s="491"/>
      <c r="L61" s="491"/>
      <c r="M61" s="491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6"/>
      <c r="AG61" s="488">
        <v>0.40999999999999898</v>
      </c>
      <c r="AH61" s="503"/>
      <c r="AI61" s="489"/>
      <c r="AJ61" s="489"/>
      <c r="AK61" s="489"/>
      <c r="AL61" s="489"/>
      <c r="AM61" s="489"/>
      <c r="AN61" s="489"/>
      <c r="AO61" s="489"/>
      <c r="AP61" s="489"/>
      <c r="AQ61" s="489"/>
      <c r="AR61" s="489"/>
      <c r="AS61" s="489"/>
      <c r="AT61" s="489"/>
      <c r="AU61" s="489"/>
      <c r="AV61" s="489"/>
      <c r="AW61" s="489"/>
      <c r="AX61" s="489"/>
      <c r="AY61" s="489"/>
      <c r="AZ61" s="489"/>
      <c r="BA61" s="489"/>
      <c r="BB61" s="489"/>
      <c r="BC61" s="489"/>
      <c r="BD61" s="489"/>
      <c r="BE61" s="504"/>
      <c r="BK61" s="488">
        <v>0.40999999999999898</v>
      </c>
      <c r="BL61" s="512"/>
      <c r="BM61" s="513"/>
      <c r="BN61" s="513"/>
      <c r="BO61" s="513"/>
      <c r="BP61" s="513"/>
      <c r="BQ61" s="513"/>
      <c r="BR61" s="513"/>
      <c r="BS61" s="513"/>
      <c r="BT61" s="513"/>
      <c r="BU61" s="513"/>
      <c r="BV61" s="513"/>
      <c r="BW61" s="513"/>
      <c r="BX61" s="513"/>
      <c r="BY61" s="513"/>
      <c r="BZ61" s="513"/>
      <c r="CA61" s="513"/>
      <c r="CB61" s="513"/>
      <c r="CC61" s="513"/>
      <c r="CD61" s="513"/>
      <c r="CE61" s="513"/>
      <c r="CF61" s="513"/>
      <c r="CG61" s="513"/>
      <c r="CH61" s="513"/>
      <c r="CI61" s="514"/>
      <c r="CO61" s="488">
        <v>0.40999999999999898</v>
      </c>
      <c r="CP61" s="512"/>
      <c r="CQ61" s="513"/>
      <c r="CR61" s="513"/>
      <c r="CS61" s="513"/>
      <c r="CT61" s="513"/>
      <c r="CU61" s="513"/>
      <c r="CV61" s="513"/>
      <c r="CW61" s="513"/>
      <c r="CX61" s="513"/>
      <c r="CY61" s="513"/>
      <c r="CZ61" s="513"/>
      <c r="DA61" s="513"/>
      <c r="DB61" s="513"/>
      <c r="DC61" s="513"/>
      <c r="DD61" s="513"/>
      <c r="DE61" s="513"/>
      <c r="DF61" s="513"/>
      <c r="DG61" s="513"/>
      <c r="DH61" s="513"/>
      <c r="DI61" s="513"/>
      <c r="DJ61" s="513"/>
      <c r="DK61" s="513"/>
      <c r="DL61" s="513"/>
      <c r="DM61" s="514"/>
      <c r="DS61" s="488">
        <v>0.40999999999999898</v>
      </c>
      <c r="DT61" s="512"/>
      <c r="DU61" s="513"/>
      <c r="DV61" s="513"/>
      <c r="DW61" s="513"/>
      <c r="DX61" s="513"/>
      <c r="DY61" s="513"/>
      <c r="DZ61" s="513"/>
      <c r="EA61" s="513"/>
      <c r="EB61" s="513"/>
      <c r="EC61" s="513"/>
      <c r="ED61" s="513"/>
      <c r="EE61" s="513"/>
      <c r="EF61" s="513"/>
      <c r="EG61" s="513"/>
      <c r="EH61" s="513"/>
      <c r="EI61" s="513"/>
      <c r="EJ61" s="513"/>
      <c r="EK61" s="513"/>
      <c r="EL61" s="513"/>
      <c r="EM61" s="513"/>
      <c r="EN61" s="513"/>
      <c r="EO61" s="513"/>
      <c r="EP61" s="513"/>
      <c r="EQ61" s="514"/>
    </row>
    <row r="62" spans="2:147" x14ac:dyDescent="0.35">
      <c r="C62" s="488">
        <v>0.39999999999999902</v>
      </c>
      <c r="D62" s="495"/>
      <c r="E62" s="491"/>
      <c r="F62" s="491"/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1"/>
      <c r="AA62" s="496"/>
      <c r="AG62" s="488">
        <v>0.39999999999999902</v>
      </c>
      <c r="AH62" s="503"/>
      <c r="AI62" s="489"/>
      <c r="AJ62" s="489"/>
      <c r="AK62" s="489"/>
      <c r="AL62" s="489"/>
      <c r="AM62" s="489"/>
      <c r="AN62" s="489"/>
      <c r="AO62" s="489"/>
      <c r="AP62" s="489"/>
      <c r="AQ62" s="489"/>
      <c r="AR62" s="489"/>
      <c r="AS62" s="489"/>
      <c r="AT62" s="489"/>
      <c r="AU62" s="489"/>
      <c r="AV62" s="489"/>
      <c r="AW62" s="489"/>
      <c r="AX62" s="489"/>
      <c r="AY62" s="489"/>
      <c r="AZ62" s="489"/>
      <c r="BA62" s="489"/>
      <c r="BB62" s="489"/>
      <c r="BC62" s="489"/>
      <c r="BD62" s="489"/>
      <c r="BE62" s="504"/>
      <c r="BK62" s="488">
        <v>0.39999999999999902</v>
      </c>
      <c r="BL62" s="512"/>
      <c r="BM62" s="513"/>
      <c r="BN62" s="513"/>
      <c r="BO62" s="513"/>
      <c r="BP62" s="513"/>
      <c r="BQ62" s="513"/>
      <c r="BR62" s="513"/>
      <c r="BS62" s="513"/>
      <c r="BT62" s="513"/>
      <c r="BU62" s="513"/>
      <c r="BV62" s="513"/>
      <c r="BW62" s="513"/>
      <c r="BX62" s="513"/>
      <c r="BY62" s="513"/>
      <c r="BZ62" s="513"/>
      <c r="CA62" s="513"/>
      <c r="CB62" s="513"/>
      <c r="CC62" s="513"/>
      <c r="CD62" s="513"/>
      <c r="CE62" s="513"/>
      <c r="CF62" s="513"/>
      <c r="CG62" s="513"/>
      <c r="CH62" s="513"/>
      <c r="CI62" s="514"/>
      <c r="CO62" s="488">
        <v>0.39999999999999902</v>
      </c>
      <c r="CP62" s="512"/>
      <c r="CQ62" s="513"/>
      <c r="CR62" s="513"/>
      <c r="CS62" s="513"/>
      <c r="CT62" s="513"/>
      <c r="CU62" s="513"/>
      <c r="CV62" s="513"/>
      <c r="CW62" s="513"/>
      <c r="CX62" s="513"/>
      <c r="CY62" s="513"/>
      <c r="CZ62" s="513"/>
      <c r="DA62" s="513"/>
      <c r="DB62" s="513"/>
      <c r="DC62" s="513"/>
      <c r="DD62" s="513"/>
      <c r="DE62" s="513"/>
      <c r="DF62" s="513"/>
      <c r="DG62" s="513"/>
      <c r="DH62" s="513"/>
      <c r="DI62" s="513"/>
      <c r="DJ62" s="513"/>
      <c r="DK62" s="513"/>
      <c r="DL62" s="513"/>
      <c r="DM62" s="514"/>
      <c r="DS62" s="488">
        <v>0.39999999999999902</v>
      </c>
      <c r="DT62" s="512"/>
      <c r="DU62" s="513"/>
      <c r="DV62" s="513"/>
      <c r="DW62" s="513"/>
      <c r="DX62" s="513"/>
      <c r="DY62" s="513"/>
      <c r="DZ62" s="513"/>
      <c r="EA62" s="513"/>
      <c r="EB62" s="513"/>
      <c r="EC62" s="513"/>
      <c r="ED62" s="513"/>
      <c r="EE62" s="513"/>
      <c r="EF62" s="513"/>
      <c r="EG62" s="513"/>
      <c r="EH62" s="513"/>
      <c r="EI62" s="513"/>
      <c r="EJ62" s="513"/>
      <c r="EK62" s="513"/>
      <c r="EL62" s="513"/>
      <c r="EM62" s="513"/>
      <c r="EN62" s="513"/>
      <c r="EO62" s="513"/>
      <c r="EP62" s="513"/>
      <c r="EQ62" s="514"/>
    </row>
    <row r="63" spans="2:147" x14ac:dyDescent="0.35">
      <c r="C63" s="488">
        <v>0.38999999999999901</v>
      </c>
      <c r="D63" s="495"/>
      <c r="E63" s="491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/>
      <c r="AA63" s="496"/>
      <c r="AG63" s="488">
        <v>0.38999999999999901</v>
      </c>
      <c r="AH63" s="503"/>
      <c r="AI63" s="489"/>
      <c r="AJ63" s="489"/>
      <c r="AK63" s="489"/>
      <c r="AL63" s="489"/>
      <c r="AM63" s="489"/>
      <c r="AN63" s="489"/>
      <c r="AO63" s="489"/>
      <c r="AP63" s="489"/>
      <c r="AQ63" s="489"/>
      <c r="AR63" s="489"/>
      <c r="AS63" s="489"/>
      <c r="AT63" s="489"/>
      <c r="AU63" s="489"/>
      <c r="AV63" s="489"/>
      <c r="AW63" s="489"/>
      <c r="AX63" s="489"/>
      <c r="AY63" s="489"/>
      <c r="AZ63" s="489"/>
      <c r="BA63" s="489"/>
      <c r="BB63" s="489"/>
      <c r="BC63" s="489"/>
      <c r="BD63" s="489"/>
      <c r="BE63" s="504"/>
      <c r="BK63" s="488">
        <v>0.38999999999999901</v>
      </c>
      <c r="BL63" s="512"/>
      <c r="BM63" s="513"/>
      <c r="BN63" s="513"/>
      <c r="BO63" s="513"/>
      <c r="BP63" s="513"/>
      <c r="BQ63" s="513"/>
      <c r="BR63" s="513"/>
      <c r="BS63" s="513"/>
      <c r="BT63" s="513"/>
      <c r="BU63" s="513"/>
      <c r="BV63" s="513"/>
      <c r="BW63" s="513"/>
      <c r="BX63" s="513"/>
      <c r="BY63" s="513"/>
      <c r="BZ63" s="513"/>
      <c r="CA63" s="513"/>
      <c r="CB63" s="513"/>
      <c r="CC63" s="513"/>
      <c r="CD63" s="513"/>
      <c r="CE63" s="513"/>
      <c r="CF63" s="513"/>
      <c r="CG63" s="513"/>
      <c r="CH63" s="513"/>
      <c r="CI63" s="514"/>
      <c r="CO63" s="488">
        <v>0.38999999999999901</v>
      </c>
      <c r="CP63" s="512"/>
      <c r="CQ63" s="513"/>
      <c r="CR63" s="513"/>
      <c r="CS63" s="513"/>
      <c r="CT63" s="513"/>
      <c r="CU63" s="513"/>
      <c r="CV63" s="513"/>
      <c r="CW63" s="513"/>
      <c r="CX63" s="513"/>
      <c r="CY63" s="513"/>
      <c r="CZ63" s="513"/>
      <c r="DA63" s="513"/>
      <c r="DB63" s="513"/>
      <c r="DC63" s="513"/>
      <c r="DD63" s="513"/>
      <c r="DE63" s="513"/>
      <c r="DF63" s="513"/>
      <c r="DG63" s="513"/>
      <c r="DH63" s="513"/>
      <c r="DI63" s="513"/>
      <c r="DJ63" s="513"/>
      <c r="DK63" s="513"/>
      <c r="DL63" s="513"/>
      <c r="DM63" s="514"/>
      <c r="DS63" s="488">
        <v>0.38999999999999901</v>
      </c>
      <c r="DT63" s="512"/>
      <c r="DU63" s="513"/>
      <c r="DV63" s="513"/>
      <c r="DW63" s="513"/>
      <c r="DX63" s="513"/>
      <c r="DY63" s="513"/>
      <c r="DZ63" s="513"/>
      <c r="EA63" s="513"/>
      <c r="EB63" s="513"/>
      <c r="EC63" s="513"/>
      <c r="ED63" s="513"/>
      <c r="EE63" s="513"/>
      <c r="EF63" s="513"/>
      <c r="EG63" s="513"/>
      <c r="EH63" s="513"/>
      <c r="EI63" s="513"/>
      <c r="EJ63" s="513"/>
      <c r="EK63" s="513"/>
      <c r="EL63" s="513"/>
      <c r="EM63" s="513"/>
      <c r="EN63" s="513"/>
      <c r="EO63" s="513"/>
      <c r="EP63" s="513"/>
      <c r="EQ63" s="514"/>
    </row>
    <row r="64" spans="2:147" x14ac:dyDescent="0.35">
      <c r="C64" s="488">
        <v>0.37999999999999901</v>
      </c>
      <c r="D64" s="495"/>
      <c r="E64" s="491"/>
      <c r="F64" s="491"/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  <c r="Z64" s="491"/>
      <c r="AA64" s="496"/>
      <c r="AG64" s="488">
        <v>0.37999999999999901</v>
      </c>
      <c r="AH64" s="503"/>
      <c r="AI64" s="489"/>
      <c r="AJ64" s="489"/>
      <c r="AK64" s="489"/>
      <c r="AL64" s="489"/>
      <c r="AM64" s="489"/>
      <c r="AN64" s="489"/>
      <c r="AO64" s="489"/>
      <c r="AP64" s="489"/>
      <c r="AQ64" s="489"/>
      <c r="AR64" s="489"/>
      <c r="AS64" s="489"/>
      <c r="AT64" s="489"/>
      <c r="AU64" s="489"/>
      <c r="AV64" s="489"/>
      <c r="AW64" s="489"/>
      <c r="AX64" s="489"/>
      <c r="AY64" s="489"/>
      <c r="AZ64" s="489"/>
      <c r="BA64" s="489"/>
      <c r="BB64" s="489"/>
      <c r="BC64" s="489"/>
      <c r="BD64" s="489"/>
      <c r="BE64" s="504"/>
      <c r="BK64" s="488">
        <v>0.37999999999999901</v>
      </c>
      <c r="BL64" s="512"/>
      <c r="BM64" s="513"/>
      <c r="BN64" s="513"/>
      <c r="BO64" s="513"/>
      <c r="BP64" s="513"/>
      <c r="BQ64" s="513"/>
      <c r="BR64" s="513"/>
      <c r="BS64" s="513"/>
      <c r="BT64" s="513"/>
      <c r="BU64" s="513"/>
      <c r="BV64" s="513"/>
      <c r="BW64" s="513"/>
      <c r="BX64" s="513"/>
      <c r="BY64" s="513"/>
      <c r="BZ64" s="513"/>
      <c r="CA64" s="513"/>
      <c r="CB64" s="513"/>
      <c r="CC64" s="513"/>
      <c r="CD64" s="513"/>
      <c r="CE64" s="513"/>
      <c r="CF64" s="513"/>
      <c r="CG64" s="513"/>
      <c r="CH64" s="513"/>
      <c r="CI64" s="514"/>
      <c r="CO64" s="488">
        <v>0.37999999999999901</v>
      </c>
      <c r="CP64" s="512"/>
      <c r="CQ64" s="513"/>
      <c r="CR64" s="513"/>
      <c r="CS64" s="513"/>
      <c r="CT64" s="513"/>
      <c r="CU64" s="513"/>
      <c r="CV64" s="513"/>
      <c r="CW64" s="513"/>
      <c r="CX64" s="513"/>
      <c r="CY64" s="513"/>
      <c r="CZ64" s="513"/>
      <c r="DA64" s="513"/>
      <c r="DB64" s="513"/>
      <c r="DC64" s="513"/>
      <c r="DD64" s="513"/>
      <c r="DE64" s="513"/>
      <c r="DF64" s="513"/>
      <c r="DG64" s="513"/>
      <c r="DH64" s="513"/>
      <c r="DI64" s="513"/>
      <c r="DJ64" s="513"/>
      <c r="DK64" s="513"/>
      <c r="DL64" s="513"/>
      <c r="DM64" s="514"/>
      <c r="DS64" s="488">
        <v>0.37999999999999901</v>
      </c>
      <c r="DT64" s="512"/>
      <c r="DU64" s="513"/>
      <c r="DV64" s="513"/>
      <c r="DW64" s="513"/>
      <c r="DX64" s="513"/>
      <c r="DY64" s="513"/>
      <c r="DZ64" s="513"/>
      <c r="EA64" s="513"/>
      <c r="EB64" s="513"/>
      <c r="EC64" s="513"/>
      <c r="ED64" s="513"/>
      <c r="EE64" s="513"/>
      <c r="EF64" s="513"/>
      <c r="EG64" s="513"/>
      <c r="EH64" s="513"/>
      <c r="EI64" s="513"/>
      <c r="EJ64" s="513"/>
      <c r="EK64" s="513"/>
      <c r="EL64" s="513"/>
      <c r="EM64" s="513"/>
      <c r="EN64" s="513"/>
      <c r="EO64" s="513"/>
      <c r="EP64" s="513"/>
      <c r="EQ64" s="514"/>
    </row>
    <row r="65" spans="3:147" x14ac:dyDescent="0.35">
      <c r="C65" s="488">
        <v>0.369999999999999</v>
      </c>
      <c r="D65" s="495"/>
      <c r="E65" s="491"/>
      <c r="F65" s="491"/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6"/>
      <c r="AG65" s="488">
        <v>0.369999999999999</v>
      </c>
      <c r="AH65" s="503"/>
      <c r="AI65" s="489"/>
      <c r="AJ65" s="489"/>
      <c r="AK65" s="489"/>
      <c r="AL65" s="489"/>
      <c r="AM65" s="489"/>
      <c r="AN65" s="489"/>
      <c r="AO65" s="489"/>
      <c r="AP65" s="489"/>
      <c r="AQ65" s="489"/>
      <c r="AR65" s="489"/>
      <c r="AS65" s="489"/>
      <c r="AT65" s="489"/>
      <c r="AU65" s="489"/>
      <c r="AV65" s="489"/>
      <c r="AW65" s="489"/>
      <c r="AX65" s="489"/>
      <c r="AY65" s="489"/>
      <c r="AZ65" s="489"/>
      <c r="BA65" s="489"/>
      <c r="BB65" s="489"/>
      <c r="BC65" s="489"/>
      <c r="BD65" s="489"/>
      <c r="BE65" s="504"/>
      <c r="BK65" s="488">
        <v>0.369999999999999</v>
      </c>
      <c r="BL65" s="512"/>
      <c r="BM65" s="513"/>
      <c r="BN65" s="513"/>
      <c r="BO65" s="513"/>
      <c r="BP65" s="513"/>
      <c r="BQ65" s="513"/>
      <c r="BR65" s="513"/>
      <c r="BS65" s="513"/>
      <c r="BT65" s="513"/>
      <c r="BU65" s="513"/>
      <c r="BV65" s="513"/>
      <c r="BW65" s="513"/>
      <c r="BX65" s="513"/>
      <c r="BY65" s="513"/>
      <c r="BZ65" s="513"/>
      <c r="CA65" s="513"/>
      <c r="CB65" s="513"/>
      <c r="CC65" s="513"/>
      <c r="CD65" s="513"/>
      <c r="CE65" s="513"/>
      <c r="CF65" s="513"/>
      <c r="CG65" s="513"/>
      <c r="CH65" s="513"/>
      <c r="CI65" s="514"/>
      <c r="CO65" s="488">
        <v>0.369999999999999</v>
      </c>
      <c r="CP65" s="512"/>
      <c r="CQ65" s="513"/>
      <c r="CR65" s="513"/>
      <c r="CS65" s="513"/>
      <c r="CT65" s="513"/>
      <c r="CU65" s="513"/>
      <c r="CV65" s="513"/>
      <c r="CW65" s="513"/>
      <c r="CX65" s="513"/>
      <c r="CY65" s="513"/>
      <c r="CZ65" s="513"/>
      <c r="DA65" s="513"/>
      <c r="DB65" s="513"/>
      <c r="DC65" s="513"/>
      <c r="DD65" s="513"/>
      <c r="DE65" s="513"/>
      <c r="DF65" s="513"/>
      <c r="DG65" s="513"/>
      <c r="DH65" s="513"/>
      <c r="DI65" s="513"/>
      <c r="DJ65" s="513"/>
      <c r="DK65" s="513"/>
      <c r="DL65" s="513"/>
      <c r="DM65" s="514"/>
      <c r="DS65" s="488">
        <v>0.369999999999999</v>
      </c>
      <c r="DT65" s="512"/>
      <c r="DU65" s="513"/>
      <c r="DV65" s="513"/>
      <c r="DW65" s="513"/>
      <c r="DX65" s="513"/>
      <c r="DY65" s="513"/>
      <c r="DZ65" s="513"/>
      <c r="EA65" s="513"/>
      <c r="EB65" s="513"/>
      <c r="EC65" s="513"/>
      <c r="ED65" s="513"/>
      <c r="EE65" s="513"/>
      <c r="EF65" s="513"/>
      <c r="EG65" s="513"/>
      <c r="EH65" s="513"/>
      <c r="EI65" s="513"/>
      <c r="EJ65" s="513"/>
      <c r="EK65" s="513"/>
      <c r="EL65" s="513"/>
      <c r="EM65" s="513"/>
      <c r="EN65" s="513"/>
      <c r="EO65" s="513"/>
      <c r="EP65" s="513"/>
      <c r="EQ65" s="514"/>
    </row>
    <row r="66" spans="3:147" x14ac:dyDescent="0.35">
      <c r="C66" s="488">
        <v>0.35999999999999899</v>
      </c>
      <c r="D66" s="495"/>
      <c r="E66" s="491"/>
      <c r="F66" s="491"/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491"/>
      <c r="R66" s="491"/>
      <c r="S66" s="491"/>
      <c r="T66" s="491"/>
      <c r="U66" s="491"/>
      <c r="V66" s="491"/>
      <c r="W66" s="491"/>
      <c r="X66" s="491"/>
      <c r="Y66" s="491"/>
      <c r="Z66" s="491"/>
      <c r="AA66" s="496"/>
      <c r="AG66" s="488">
        <v>0.35999999999999899</v>
      </c>
      <c r="AH66" s="503"/>
      <c r="AI66" s="489"/>
      <c r="AJ66" s="489"/>
      <c r="AK66" s="489"/>
      <c r="AL66" s="489"/>
      <c r="AM66" s="489"/>
      <c r="AN66" s="489"/>
      <c r="AO66" s="489"/>
      <c r="AP66" s="489"/>
      <c r="AQ66" s="489"/>
      <c r="AR66" s="489"/>
      <c r="AS66" s="489"/>
      <c r="AT66" s="489"/>
      <c r="AU66" s="489"/>
      <c r="AV66" s="489"/>
      <c r="AW66" s="489"/>
      <c r="AX66" s="489"/>
      <c r="AY66" s="489"/>
      <c r="AZ66" s="489"/>
      <c r="BA66" s="489"/>
      <c r="BB66" s="489"/>
      <c r="BC66" s="489"/>
      <c r="BD66" s="489"/>
      <c r="BE66" s="504"/>
      <c r="BK66" s="488">
        <v>0.35999999999999899</v>
      </c>
      <c r="BL66" s="512"/>
      <c r="BM66" s="513"/>
      <c r="BN66" s="513"/>
      <c r="BO66" s="513"/>
      <c r="BP66" s="513"/>
      <c r="BQ66" s="513"/>
      <c r="BR66" s="513"/>
      <c r="BS66" s="513"/>
      <c r="BT66" s="513"/>
      <c r="BU66" s="513"/>
      <c r="BV66" s="513"/>
      <c r="BW66" s="513"/>
      <c r="BX66" s="513"/>
      <c r="BY66" s="513"/>
      <c r="BZ66" s="513"/>
      <c r="CA66" s="513"/>
      <c r="CB66" s="513"/>
      <c r="CC66" s="513"/>
      <c r="CD66" s="513"/>
      <c r="CE66" s="513"/>
      <c r="CF66" s="513"/>
      <c r="CG66" s="513"/>
      <c r="CH66" s="513"/>
      <c r="CI66" s="514"/>
      <c r="CO66" s="488">
        <v>0.35999999999999899</v>
      </c>
      <c r="CP66" s="512"/>
      <c r="CQ66" s="513"/>
      <c r="CR66" s="513"/>
      <c r="CS66" s="513"/>
      <c r="CT66" s="513"/>
      <c r="CU66" s="513"/>
      <c r="CV66" s="513"/>
      <c r="CW66" s="513"/>
      <c r="CX66" s="513"/>
      <c r="CY66" s="513"/>
      <c r="CZ66" s="513"/>
      <c r="DA66" s="513"/>
      <c r="DB66" s="513"/>
      <c r="DC66" s="513"/>
      <c r="DD66" s="513"/>
      <c r="DE66" s="513"/>
      <c r="DF66" s="513"/>
      <c r="DG66" s="513"/>
      <c r="DH66" s="513"/>
      <c r="DI66" s="513"/>
      <c r="DJ66" s="513"/>
      <c r="DK66" s="513"/>
      <c r="DL66" s="513"/>
      <c r="DM66" s="514"/>
      <c r="DS66" s="488">
        <v>0.35999999999999899</v>
      </c>
      <c r="DT66" s="512"/>
      <c r="DU66" s="513"/>
      <c r="DV66" s="513"/>
      <c r="DW66" s="513"/>
      <c r="DX66" s="513"/>
      <c r="DY66" s="513"/>
      <c r="DZ66" s="513"/>
      <c r="EA66" s="513"/>
      <c r="EB66" s="513"/>
      <c r="EC66" s="513"/>
      <c r="ED66" s="513"/>
      <c r="EE66" s="513"/>
      <c r="EF66" s="513"/>
      <c r="EG66" s="513"/>
      <c r="EH66" s="513"/>
      <c r="EI66" s="513"/>
      <c r="EJ66" s="513"/>
      <c r="EK66" s="513"/>
      <c r="EL66" s="513"/>
      <c r="EM66" s="513"/>
      <c r="EN66" s="513"/>
      <c r="EO66" s="513"/>
      <c r="EP66" s="513"/>
      <c r="EQ66" s="514"/>
    </row>
    <row r="67" spans="3:147" x14ac:dyDescent="0.35">
      <c r="C67" s="488">
        <v>0.34999999999999898</v>
      </c>
      <c r="D67" s="495"/>
      <c r="E67" s="491"/>
      <c r="F67" s="491"/>
      <c r="G67" s="491"/>
      <c r="H67" s="491"/>
      <c r="I67" s="491"/>
      <c r="J67" s="491"/>
      <c r="K67" s="491"/>
      <c r="L67" s="491"/>
      <c r="M67" s="491"/>
      <c r="N67" s="491"/>
      <c r="O67" s="491"/>
      <c r="P67" s="491"/>
      <c r="Q67" s="491"/>
      <c r="R67" s="491"/>
      <c r="S67" s="491"/>
      <c r="T67" s="491"/>
      <c r="U67" s="491"/>
      <c r="V67" s="491"/>
      <c r="W67" s="491"/>
      <c r="X67" s="491"/>
      <c r="Y67" s="491"/>
      <c r="Z67" s="491"/>
      <c r="AA67" s="496"/>
      <c r="AG67" s="488">
        <v>0.34999999999999898</v>
      </c>
      <c r="AH67" s="503"/>
      <c r="AI67" s="489"/>
      <c r="AJ67" s="489"/>
      <c r="AK67" s="489"/>
      <c r="AL67" s="489"/>
      <c r="AM67" s="489"/>
      <c r="AN67" s="489"/>
      <c r="AO67" s="489"/>
      <c r="AP67" s="489"/>
      <c r="AQ67" s="489"/>
      <c r="AR67" s="489"/>
      <c r="AS67" s="489"/>
      <c r="AT67" s="489"/>
      <c r="AU67" s="489"/>
      <c r="AV67" s="489"/>
      <c r="AW67" s="489"/>
      <c r="AX67" s="489"/>
      <c r="AY67" s="489"/>
      <c r="AZ67" s="489"/>
      <c r="BA67" s="489"/>
      <c r="BB67" s="489"/>
      <c r="BC67" s="489"/>
      <c r="BD67" s="489"/>
      <c r="BE67" s="504"/>
      <c r="BK67" s="488">
        <v>0.34999999999999898</v>
      </c>
      <c r="BL67" s="512"/>
      <c r="BM67" s="513"/>
      <c r="BN67" s="513"/>
      <c r="BO67" s="513"/>
      <c r="BP67" s="513"/>
      <c r="BQ67" s="513"/>
      <c r="BR67" s="513"/>
      <c r="BS67" s="513"/>
      <c r="BT67" s="513"/>
      <c r="BU67" s="513"/>
      <c r="BV67" s="513"/>
      <c r="BW67" s="513"/>
      <c r="BX67" s="513"/>
      <c r="BY67" s="513"/>
      <c r="BZ67" s="513"/>
      <c r="CA67" s="513"/>
      <c r="CB67" s="513"/>
      <c r="CC67" s="513"/>
      <c r="CD67" s="513"/>
      <c r="CE67" s="513"/>
      <c r="CF67" s="513"/>
      <c r="CG67" s="513"/>
      <c r="CH67" s="513"/>
      <c r="CI67" s="514"/>
      <c r="CO67" s="488">
        <v>0.34999999999999898</v>
      </c>
      <c r="CP67" s="512"/>
      <c r="CQ67" s="513"/>
      <c r="CR67" s="513"/>
      <c r="CS67" s="513"/>
      <c r="CT67" s="513"/>
      <c r="CU67" s="513"/>
      <c r="CV67" s="513"/>
      <c r="CW67" s="513"/>
      <c r="CX67" s="513"/>
      <c r="CY67" s="513"/>
      <c r="CZ67" s="513"/>
      <c r="DA67" s="513"/>
      <c r="DB67" s="513"/>
      <c r="DC67" s="513"/>
      <c r="DD67" s="513"/>
      <c r="DE67" s="513"/>
      <c r="DF67" s="513"/>
      <c r="DG67" s="513"/>
      <c r="DH67" s="513"/>
      <c r="DI67" s="513"/>
      <c r="DJ67" s="513"/>
      <c r="DK67" s="513"/>
      <c r="DL67" s="513"/>
      <c r="DM67" s="514"/>
      <c r="DS67" s="488">
        <v>0.34999999999999898</v>
      </c>
      <c r="DT67" s="512"/>
      <c r="DU67" s="513"/>
      <c r="DV67" s="513"/>
      <c r="DW67" s="513"/>
      <c r="DX67" s="513"/>
      <c r="DY67" s="513"/>
      <c r="DZ67" s="513"/>
      <c r="EA67" s="513"/>
      <c r="EB67" s="513"/>
      <c r="EC67" s="513"/>
      <c r="ED67" s="513"/>
      <c r="EE67" s="513"/>
      <c r="EF67" s="513"/>
      <c r="EG67" s="513"/>
      <c r="EH67" s="513"/>
      <c r="EI67" s="513"/>
      <c r="EJ67" s="513"/>
      <c r="EK67" s="513"/>
      <c r="EL67" s="513"/>
      <c r="EM67" s="513"/>
      <c r="EN67" s="513"/>
      <c r="EO67" s="513"/>
      <c r="EP67" s="513"/>
      <c r="EQ67" s="514"/>
    </row>
    <row r="68" spans="3:147" x14ac:dyDescent="0.35">
      <c r="C68" s="488">
        <v>0.33999999999999903</v>
      </c>
      <c r="D68" s="495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6"/>
      <c r="AG68" s="488">
        <v>0.33999999999999903</v>
      </c>
      <c r="AH68" s="503"/>
      <c r="AI68" s="489"/>
      <c r="AJ68" s="489"/>
      <c r="AK68" s="489"/>
      <c r="AL68" s="489"/>
      <c r="AM68" s="489"/>
      <c r="AN68" s="489"/>
      <c r="AO68" s="489"/>
      <c r="AP68" s="489"/>
      <c r="AQ68" s="489"/>
      <c r="AR68" s="489"/>
      <c r="AS68" s="489"/>
      <c r="AT68" s="489"/>
      <c r="AU68" s="489"/>
      <c r="AV68" s="489"/>
      <c r="AW68" s="489"/>
      <c r="AX68" s="489"/>
      <c r="AY68" s="489"/>
      <c r="AZ68" s="489"/>
      <c r="BA68" s="489"/>
      <c r="BB68" s="489"/>
      <c r="BC68" s="489"/>
      <c r="BD68" s="489"/>
      <c r="BE68" s="504"/>
      <c r="BK68" s="488">
        <v>0.33999999999999903</v>
      </c>
      <c r="BL68" s="512"/>
      <c r="BM68" s="513"/>
      <c r="BN68" s="513"/>
      <c r="BO68" s="513"/>
      <c r="BP68" s="513"/>
      <c r="BQ68" s="513"/>
      <c r="BR68" s="513"/>
      <c r="BS68" s="513"/>
      <c r="BT68" s="513"/>
      <c r="BU68" s="513"/>
      <c r="BV68" s="513"/>
      <c r="BW68" s="513"/>
      <c r="BX68" s="513"/>
      <c r="BY68" s="513"/>
      <c r="BZ68" s="513"/>
      <c r="CA68" s="513"/>
      <c r="CB68" s="513"/>
      <c r="CC68" s="513"/>
      <c r="CD68" s="513"/>
      <c r="CE68" s="513"/>
      <c r="CF68" s="513"/>
      <c r="CG68" s="513"/>
      <c r="CH68" s="513"/>
      <c r="CI68" s="514"/>
      <c r="CO68" s="488">
        <v>0.33999999999999903</v>
      </c>
      <c r="CP68" s="512"/>
      <c r="CQ68" s="513"/>
      <c r="CR68" s="513"/>
      <c r="CS68" s="513"/>
      <c r="CT68" s="513"/>
      <c r="CU68" s="513"/>
      <c r="CV68" s="513"/>
      <c r="CW68" s="513"/>
      <c r="CX68" s="513"/>
      <c r="CY68" s="513"/>
      <c r="CZ68" s="513"/>
      <c r="DA68" s="513"/>
      <c r="DB68" s="513"/>
      <c r="DC68" s="513"/>
      <c r="DD68" s="513"/>
      <c r="DE68" s="513"/>
      <c r="DF68" s="513"/>
      <c r="DG68" s="513"/>
      <c r="DH68" s="513"/>
      <c r="DI68" s="513"/>
      <c r="DJ68" s="513"/>
      <c r="DK68" s="513"/>
      <c r="DL68" s="513"/>
      <c r="DM68" s="514"/>
      <c r="DS68" s="488">
        <v>0.33999999999999903</v>
      </c>
      <c r="DT68" s="512"/>
      <c r="DU68" s="513"/>
      <c r="DV68" s="513"/>
      <c r="DW68" s="513"/>
      <c r="DX68" s="513"/>
      <c r="DY68" s="513"/>
      <c r="DZ68" s="513"/>
      <c r="EA68" s="513"/>
      <c r="EB68" s="513"/>
      <c r="EC68" s="513"/>
      <c r="ED68" s="513"/>
      <c r="EE68" s="513"/>
      <c r="EF68" s="513"/>
      <c r="EG68" s="513"/>
      <c r="EH68" s="513"/>
      <c r="EI68" s="513"/>
      <c r="EJ68" s="513"/>
      <c r="EK68" s="513"/>
      <c r="EL68" s="513"/>
      <c r="EM68" s="513"/>
      <c r="EN68" s="513"/>
      <c r="EO68" s="513"/>
      <c r="EP68" s="513"/>
      <c r="EQ68" s="514"/>
    </row>
    <row r="69" spans="3:147" x14ac:dyDescent="0.35">
      <c r="C69" s="488">
        <v>0.32999999999999902</v>
      </c>
      <c r="D69" s="495"/>
      <c r="E69" s="491"/>
      <c r="F69" s="491"/>
      <c r="G69" s="491"/>
      <c r="H69" s="491"/>
      <c r="I69" s="491"/>
      <c r="J69" s="491"/>
      <c r="K69" s="491"/>
      <c r="L69" s="491"/>
      <c r="M69" s="491"/>
      <c r="N69" s="491"/>
      <c r="O69" s="491"/>
      <c r="P69" s="491"/>
      <c r="Q69" s="491"/>
      <c r="R69" s="491"/>
      <c r="S69" s="491"/>
      <c r="T69" s="491"/>
      <c r="U69" s="491"/>
      <c r="V69" s="491"/>
      <c r="W69" s="491"/>
      <c r="X69" s="491"/>
      <c r="Y69" s="491"/>
      <c r="Z69" s="491"/>
      <c r="AA69" s="496"/>
      <c r="AG69" s="488">
        <v>0.32999999999999902</v>
      </c>
      <c r="AH69" s="503"/>
      <c r="AI69" s="489"/>
      <c r="AJ69" s="489"/>
      <c r="AK69" s="489"/>
      <c r="AL69" s="489"/>
      <c r="AM69" s="489"/>
      <c r="AN69" s="489"/>
      <c r="AO69" s="489"/>
      <c r="AP69" s="489"/>
      <c r="AQ69" s="489"/>
      <c r="AR69" s="489"/>
      <c r="AS69" s="489"/>
      <c r="AT69" s="489"/>
      <c r="AU69" s="489"/>
      <c r="AV69" s="489"/>
      <c r="AW69" s="489"/>
      <c r="AX69" s="489"/>
      <c r="AY69" s="489"/>
      <c r="AZ69" s="489"/>
      <c r="BA69" s="489"/>
      <c r="BB69" s="489"/>
      <c r="BC69" s="489"/>
      <c r="BD69" s="489"/>
      <c r="BE69" s="504"/>
      <c r="BK69" s="488">
        <v>0.32999999999999902</v>
      </c>
      <c r="BL69" s="512"/>
      <c r="BM69" s="513"/>
      <c r="BN69" s="513"/>
      <c r="BO69" s="513"/>
      <c r="BP69" s="513"/>
      <c r="BQ69" s="513"/>
      <c r="BR69" s="513"/>
      <c r="BS69" s="513"/>
      <c r="BT69" s="513"/>
      <c r="BU69" s="513"/>
      <c r="BV69" s="513"/>
      <c r="BW69" s="513"/>
      <c r="BX69" s="513"/>
      <c r="BY69" s="513"/>
      <c r="BZ69" s="513"/>
      <c r="CA69" s="513"/>
      <c r="CB69" s="513"/>
      <c r="CC69" s="513"/>
      <c r="CD69" s="513"/>
      <c r="CE69" s="513"/>
      <c r="CF69" s="513"/>
      <c r="CG69" s="513"/>
      <c r="CH69" s="513"/>
      <c r="CI69" s="514"/>
      <c r="CO69" s="488">
        <v>0.32999999999999902</v>
      </c>
      <c r="CP69" s="512"/>
      <c r="CQ69" s="513"/>
      <c r="CR69" s="513"/>
      <c r="CS69" s="513"/>
      <c r="CT69" s="513"/>
      <c r="CU69" s="513"/>
      <c r="CV69" s="513"/>
      <c r="CW69" s="513"/>
      <c r="CX69" s="513"/>
      <c r="CY69" s="513"/>
      <c r="CZ69" s="513"/>
      <c r="DA69" s="513"/>
      <c r="DB69" s="513"/>
      <c r="DC69" s="513"/>
      <c r="DD69" s="513"/>
      <c r="DE69" s="513"/>
      <c r="DF69" s="513"/>
      <c r="DG69" s="513"/>
      <c r="DH69" s="513"/>
      <c r="DI69" s="513"/>
      <c r="DJ69" s="513"/>
      <c r="DK69" s="513"/>
      <c r="DL69" s="513"/>
      <c r="DM69" s="514"/>
      <c r="DS69" s="488">
        <v>0.32999999999999902</v>
      </c>
      <c r="DT69" s="512"/>
      <c r="DU69" s="513"/>
      <c r="DV69" s="513"/>
      <c r="DW69" s="513"/>
      <c r="DX69" s="513"/>
      <c r="DY69" s="513"/>
      <c r="DZ69" s="513"/>
      <c r="EA69" s="513"/>
      <c r="EB69" s="513"/>
      <c r="EC69" s="513"/>
      <c r="ED69" s="513"/>
      <c r="EE69" s="513"/>
      <c r="EF69" s="513"/>
      <c r="EG69" s="513"/>
      <c r="EH69" s="513"/>
      <c r="EI69" s="513"/>
      <c r="EJ69" s="513"/>
      <c r="EK69" s="513"/>
      <c r="EL69" s="513"/>
      <c r="EM69" s="513"/>
      <c r="EN69" s="513"/>
      <c r="EO69" s="513"/>
      <c r="EP69" s="513"/>
      <c r="EQ69" s="514"/>
    </row>
    <row r="70" spans="3:147" x14ac:dyDescent="0.35">
      <c r="C70" s="488">
        <v>0.31999999999999901</v>
      </c>
      <c r="D70" s="495"/>
      <c r="E70" s="491"/>
      <c r="F70" s="491"/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1"/>
      <c r="U70" s="491"/>
      <c r="V70" s="491"/>
      <c r="W70" s="491"/>
      <c r="X70" s="491"/>
      <c r="Y70" s="491"/>
      <c r="Z70" s="491"/>
      <c r="AA70" s="496"/>
      <c r="AG70" s="488">
        <v>0.31999999999999901</v>
      </c>
      <c r="AH70" s="503"/>
      <c r="AI70" s="489"/>
      <c r="AJ70" s="489"/>
      <c r="AK70" s="489"/>
      <c r="AL70" s="489"/>
      <c r="AM70" s="489"/>
      <c r="AN70" s="489"/>
      <c r="AO70" s="489"/>
      <c r="AP70" s="489"/>
      <c r="AQ70" s="489"/>
      <c r="AR70" s="489"/>
      <c r="AS70" s="489"/>
      <c r="AT70" s="489"/>
      <c r="AU70" s="489"/>
      <c r="AV70" s="489"/>
      <c r="AW70" s="489"/>
      <c r="AX70" s="489"/>
      <c r="AY70" s="489"/>
      <c r="AZ70" s="489"/>
      <c r="BA70" s="489"/>
      <c r="BB70" s="489"/>
      <c r="BC70" s="489"/>
      <c r="BD70" s="489"/>
      <c r="BE70" s="504"/>
      <c r="BK70" s="488">
        <v>0.31999999999999901</v>
      </c>
      <c r="BL70" s="512"/>
      <c r="BM70" s="513"/>
      <c r="BN70" s="513"/>
      <c r="BO70" s="513"/>
      <c r="BP70" s="513"/>
      <c r="BQ70" s="513"/>
      <c r="BR70" s="513"/>
      <c r="BS70" s="513"/>
      <c r="BT70" s="513"/>
      <c r="BU70" s="513"/>
      <c r="BV70" s="513"/>
      <c r="BW70" s="513"/>
      <c r="BX70" s="513"/>
      <c r="BY70" s="513"/>
      <c r="BZ70" s="513"/>
      <c r="CA70" s="513"/>
      <c r="CB70" s="513"/>
      <c r="CC70" s="513"/>
      <c r="CD70" s="513"/>
      <c r="CE70" s="513"/>
      <c r="CF70" s="513"/>
      <c r="CG70" s="513"/>
      <c r="CH70" s="513"/>
      <c r="CI70" s="514"/>
      <c r="CO70" s="488">
        <v>0.31999999999999901</v>
      </c>
      <c r="CP70" s="512"/>
      <c r="CQ70" s="513"/>
      <c r="CR70" s="513"/>
      <c r="CS70" s="513"/>
      <c r="CT70" s="513"/>
      <c r="CU70" s="513"/>
      <c r="CV70" s="513"/>
      <c r="CW70" s="513"/>
      <c r="CX70" s="513"/>
      <c r="CY70" s="513"/>
      <c r="CZ70" s="513"/>
      <c r="DA70" s="513"/>
      <c r="DB70" s="513"/>
      <c r="DC70" s="513"/>
      <c r="DD70" s="513"/>
      <c r="DE70" s="513"/>
      <c r="DF70" s="513"/>
      <c r="DG70" s="513"/>
      <c r="DH70" s="513"/>
      <c r="DI70" s="513"/>
      <c r="DJ70" s="513"/>
      <c r="DK70" s="513"/>
      <c r="DL70" s="513"/>
      <c r="DM70" s="514"/>
      <c r="DS70" s="488">
        <v>0.31999999999999901</v>
      </c>
      <c r="DT70" s="512"/>
      <c r="DU70" s="513"/>
      <c r="DV70" s="513"/>
      <c r="DW70" s="513"/>
      <c r="DX70" s="513"/>
      <c r="DY70" s="513"/>
      <c r="DZ70" s="513"/>
      <c r="EA70" s="513"/>
      <c r="EB70" s="513"/>
      <c r="EC70" s="513"/>
      <c r="ED70" s="513"/>
      <c r="EE70" s="513"/>
      <c r="EF70" s="513"/>
      <c r="EG70" s="513"/>
      <c r="EH70" s="513"/>
      <c r="EI70" s="513"/>
      <c r="EJ70" s="513"/>
      <c r="EK70" s="513"/>
      <c r="EL70" s="513"/>
      <c r="EM70" s="513"/>
      <c r="EN70" s="513"/>
      <c r="EO70" s="513"/>
      <c r="EP70" s="513"/>
      <c r="EQ70" s="514"/>
    </row>
    <row r="71" spans="3:147" x14ac:dyDescent="0.35">
      <c r="C71" s="488">
        <v>0.309999999999999</v>
      </c>
      <c r="D71" s="495"/>
      <c r="E71" s="491"/>
      <c r="F71" s="491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1"/>
      <c r="T71" s="491"/>
      <c r="U71" s="491"/>
      <c r="V71" s="491"/>
      <c r="W71" s="491"/>
      <c r="X71" s="491"/>
      <c r="Y71" s="491"/>
      <c r="Z71" s="491"/>
      <c r="AA71" s="496"/>
      <c r="AG71" s="488">
        <v>0.309999999999999</v>
      </c>
      <c r="AH71" s="503"/>
      <c r="AI71" s="489"/>
      <c r="AJ71" s="489"/>
      <c r="AK71" s="489"/>
      <c r="AL71" s="489"/>
      <c r="AM71" s="489"/>
      <c r="AN71" s="489"/>
      <c r="AO71" s="489"/>
      <c r="AP71" s="489"/>
      <c r="AQ71" s="489"/>
      <c r="AR71" s="489"/>
      <c r="AS71" s="489"/>
      <c r="AT71" s="489"/>
      <c r="AU71" s="489"/>
      <c r="AV71" s="489"/>
      <c r="AW71" s="489"/>
      <c r="AX71" s="489"/>
      <c r="AY71" s="489"/>
      <c r="AZ71" s="489"/>
      <c r="BA71" s="489"/>
      <c r="BB71" s="489"/>
      <c r="BC71" s="489"/>
      <c r="BD71" s="489"/>
      <c r="BE71" s="504"/>
      <c r="BK71" s="488">
        <v>0.309999999999999</v>
      </c>
      <c r="BL71" s="512"/>
      <c r="BM71" s="513"/>
      <c r="BN71" s="513"/>
      <c r="BO71" s="513"/>
      <c r="BP71" s="513"/>
      <c r="BQ71" s="513"/>
      <c r="BR71" s="513"/>
      <c r="BS71" s="513"/>
      <c r="BT71" s="513"/>
      <c r="BU71" s="513"/>
      <c r="BV71" s="513"/>
      <c r="BW71" s="513"/>
      <c r="BX71" s="513"/>
      <c r="BY71" s="513"/>
      <c r="BZ71" s="513"/>
      <c r="CA71" s="513"/>
      <c r="CB71" s="513"/>
      <c r="CC71" s="513"/>
      <c r="CD71" s="513"/>
      <c r="CE71" s="513"/>
      <c r="CF71" s="513"/>
      <c r="CG71" s="513"/>
      <c r="CH71" s="513"/>
      <c r="CI71" s="514"/>
      <c r="CO71" s="488">
        <v>0.309999999999999</v>
      </c>
      <c r="CP71" s="512"/>
      <c r="CQ71" s="513"/>
      <c r="CR71" s="513"/>
      <c r="CS71" s="513"/>
      <c r="CT71" s="513"/>
      <c r="CU71" s="513"/>
      <c r="CV71" s="513"/>
      <c r="CW71" s="513"/>
      <c r="CX71" s="513"/>
      <c r="CY71" s="513"/>
      <c r="CZ71" s="513"/>
      <c r="DA71" s="513"/>
      <c r="DB71" s="513"/>
      <c r="DC71" s="513"/>
      <c r="DD71" s="513"/>
      <c r="DE71" s="513"/>
      <c r="DF71" s="513"/>
      <c r="DG71" s="513"/>
      <c r="DH71" s="513"/>
      <c r="DI71" s="513"/>
      <c r="DJ71" s="513"/>
      <c r="DK71" s="513"/>
      <c r="DL71" s="513"/>
      <c r="DM71" s="514"/>
      <c r="DS71" s="488">
        <v>0.309999999999999</v>
      </c>
      <c r="DT71" s="512"/>
      <c r="DU71" s="513"/>
      <c r="DV71" s="513"/>
      <c r="DW71" s="513"/>
      <c r="DX71" s="513"/>
      <c r="DY71" s="513"/>
      <c r="DZ71" s="513"/>
      <c r="EA71" s="513"/>
      <c r="EB71" s="513"/>
      <c r="EC71" s="513"/>
      <c r="ED71" s="513"/>
      <c r="EE71" s="513"/>
      <c r="EF71" s="513"/>
      <c r="EG71" s="513"/>
      <c r="EH71" s="513"/>
      <c r="EI71" s="513"/>
      <c r="EJ71" s="513"/>
      <c r="EK71" s="513"/>
      <c r="EL71" s="513"/>
      <c r="EM71" s="513"/>
      <c r="EN71" s="513"/>
      <c r="EO71" s="513"/>
      <c r="EP71" s="513"/>
      <c r="EQ71" s="514"/>
    </row>
    <row r="72" spans="3:147" x14ac:dyDescent="0.35">
      <c r="C72" s="488">
        <v>0.29999999999999899</v>
      </c>
      <c r="D72" s="495"/>
      <c r="E72" s="491"/>
      <c r="F72" s="491"/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1"/>
      <c r="AA72" s="496"/>
      <c r="AG72" s="488">
        <v>0.29999999999999899</v>
      </c>
      <c r="AH72" s="503"/>
      <c r="AI72" s="489"/>
      <c r="AJ72" s="489"/>
      <c r="AK72" s="489"/>
      <c r="AL72" s="489"/>
      <c r="AM72" s="489"/>
      <c r="AN72" s="489"/>
      <c r="AO72" s="489"/>
      <c r="AP72" s="489"/>
      <c r="AQ72" s="489"/>
      <c r="AR72" s="489"/>
      <c r="AS72" s="489"/>
      <c r="AT72" s="489"/>
      <c r="AU72" s="489"/>
      <c r="AV72" s="489"/>
      <c r="AW72" s="489"/>
      <c r="AX72" s="489"/>
      <c r="AY72" s="489"/>
      <c r="AZ72" s="489"/>
      <c r="BA72" s="489"/>
      <c r="BB72" s="489"/>
      <c r="BC72" s="489"/>
      <c r="BD72" s="489"/>
      <c r="BE72" s="504"/>
      <c r="BK72" s="488">
        <v>0.29999999999999899</v>
      </c>
      <c r="BL72" s="512"/>
      <c r="BM72" s="513"/>
      <c r="BN72" s="513"/>
      <c r="BO72" s="513"/>
      <c r="BP72" s="513"/>
      <c r="BQ72" s="513"/>
      <c r="BR72" s="513"/>
      <c r="BS72" s="513"/>
      <c r="BT72" s="513"/>
      <c r="BU72" s="513"/>
      <c r="BV72" s="513"/>
      <c r="BW72" s="513"/>
      <c r="BX72" s="513"/>
      <c r="BY72" s="513"/>
      <c r="BZ72" s="513"/>
      <c r="CA72" s="513"/>
      <c r="CB72" s="513"/>
      <c r="CC72" s="513"/>
      <c r="CD72" s="513"/>
      <c r="CE72" s="513"/>
      <c r="CF72" s="513"/>
      <c r="CG72" s="513"/>
      <c r="CH72" s="513"/>
      <c r="CI72" s="514"/>
      <c r="CO72" s="488">
        <v>0.29999999999999899</v>
      </c>
      <c r="CP72" s="512"/>
      <c r="CQ72" s="513"/>
      <c r="CR72" s="513"/>
      <c r="CS72" s="513"/>
      <c r="CT72" s="513"/>
      <c r="CU72" s="513"/>
      <c r="CV72" s="513"/>
      <c r="CW72" s="513"/>
      <c r="CX72" s="513"/>
      <c r="CY72" s="513"/>
      <c r="CZ72" s="513"/>
      <c r="DA72" s="513"/>
      <c r="DB72" s="513"/>
      <c r="DC72" s="513"/>
      <c r="DD72" s="513"/>
      <c r="DE72" s="513"/>
      <c r="DF72" s="513"/>
      <c r="DG72" s="513"/>
      <c r="DH72" s="513"/>
      <c r="DI72" s="513"/>
      <c r="DJ72" s="513"/>
      <c r="DK72" s="513"/>
      <c r="DL72" s="513"/>
      <c r="DM72" s="514"/>
      <c r="DS72" s="488">
        <v>0.29999999999999899</v>
      </c>
      <c r="DT72" s="512"/>
      <c r="DU72" s="513"/>
      <c r="DV72" s="513"/>
      <c r="DW72" s="513"/>
      <c r="DX72" s="513"/>
      <c r="DY72" s="513"/>
      <c r="DZ72" s="513"/>
      <c r="EA72" s="513"/>
      <c r="EB72" s="513"/>
      <c r="EC72" s="513"/>
      <c r="ED72" s="513"/>
      <c r="EE72" s="513"/>
      <c r="EF72" s="513"/>
      <c r="EG72" s="513"/>
      <c r="EH72" s="513"/>
      <c r="EI72" s="513"/>
      <c r="EJ72" s="513"/>
      <c r="EK72" s="513"/>
      <c r="EL72" s="513"/>
      <c r="EM72" s="513"/>
      <c r="EN72" s="513"/>
      <c r="EO72" s="513"/>
      <c r="EP72" s="513"/>
      <c r="EQ72" s="514"/>
    </row>
    <row r="73" spans="3:147" x14ac:dyDescent="0.35">
      <c r="C73" s="488">
        <v>0.28999999999999898</v>
      </c>
      <c r="D73" s="495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1"/>
      <c r="V73" s="491"/>
      <c r="W73" s="491"/>
      <c r="X73" s="491"/>
      <c r="Y73" s="491"/>
      <c r="Z73" s="491"/>
      <c r="AA73" s="496"/>
      <c r="AG73" s="488">
        <v>0.28999999999999898</v>
      </c>
      <c r="AH73" s="503"/>
      <c r="AI73" s="489"/>
      <c r="AJ73" s="489"/>
      <c r="AK73" s="489"/>
      <c r="AL73" s="489"/>
      <c r="AM73" s="489"/>
      <c r="AN73" s="489"/>
      <c r="AO73" s="489"/>
      <c r="AP73" s="489"/>
      <c r="AQ73" s="489"/>
      <c r="AR73" s="489"/>
      <c r="AS73" s="489"/>
      <c r="AT73" s="489"/>
      <c r="AU73" s="489"/>
      <c r="AV73" s="489"/>
      <c r="AW73" s="489"/>
      <c r="AX73" s="489"/>
      <c r="AY73" s="489"/>
      <c r="AZ73" s="489"/>
      <c r="BA73" s="489"/>
      <c r="BB73" s="489"/>
      <c r="BC73" s="489"/>
      <c r="BD73" s="489"/>
      <c r="BE73" s="504"/>
      <c r="BK73" s="488">
        <v>0.28999999999999898</v>
      </c>
      <c r="BL73" s="512"/>
      <c r="BM73" s="513"/>
      <c r="BN73" s="513"/>
      <c r="BO73" s="513"/>
      <c r="BP73" s="513"/>
      <c r="BQ73" s="513"/>
      <c r="BR73" s="513"/>
      <c r="BS73" s="513"/>
      <c r="BT73" s="513"/>
      <c r="BU73" s="513"/>
      <c r="BV73" s="513"/>
      <c r="BW73" s="513"/>
      <c r="BX73" s="513"/>
      <c r="BY73" s="513"/>
      <c r="BZ73" s="513"/>
      <c r="CA73" s="513"/>
      <c r="CB73" s="513"/>
      <c r="CC73" s="513"/>
      <c r="CD73" s="513"/>
      <c r="CE73" s="513"/>
      <c r="CF73" s="513"/>
      <c r="CG73" s="513"/>
      <c r="CH73" s="513"/>
      <c r="CI73" s="514"/>
      <c r="CO73" s="488">
        <v>0.28999999999999898</v>
      </c>
      <c r="CP73" s="512"/>
      <c r="CQ73" s="513"/>
      <c r="CR73" s="513"/>
      <c r="CS73" s="513"/>
      <c r="CT73" s="513"/>
      <c r="CU73" s="513"/>
      <c r="CV73" s="513"/>
      <c r="CW73" s="513"/>
      <c r="CX73" s="513"/>
      <c r="CY73" s="513"/>
      <c r="CZ73" s="513"/>
      <c r="DA73" s="513"/>
      <c r="DB73" s="513"/>
      <c r="DC73" s="513"/>
      <c r="DD73" s="513"/>
      <c r="DE73" s="513"/>
      <c r="DF73" s="513"/>
      <c r="DG73" s="513"/>
      <c r="DH73" s="513"/>
      <c r="DI73" s="513"/>
      <c r="DJ73" s="513"/>
      <c r="DK73" s="513"/>
      <c r="DL73" s="513"/>
      <c r="DM73" s="514"/>
      <c r="DS73" s="488">
        <v>0.28999999999999898</v>
      </c>
      <c r="DT73" s="512"/>
      <c r="DU73" s="513"/>
      <c r="DV73" s="513"/>
      <c r="DW73" s="513"/>
      <c r="DX73" s="513"/>
      <c r="DY73" s="513"/>
      <c r="DZ73" s="513"/>
      <c r="EA73" s="513"/>
      <c r="EB73" s="513"/>
      <c r="EC73" s="513"/>
      <c r="ED73" s="513"/>
      <c r="EE73" s="513"/>
      <c r="EF73" s="513"/>
      <c r="EG73" s="513"/>
      <c r="EH73" s="513"/>
      <c r="EI73" s="513"/>
      <c r="EJ73" s="513"/>
      <c r="EK73" s="513"/>
      <c r="EL73" s="513"/>
      <c r="EM73" s="513"/>
      <c r="EN73" s="513"/>
      <c r="EO73" s="513"/>
      <c r="EP73" s="513"/>
      <c r="EQ73" s="514"/>
    </row>
    <row r="74" spans="3:147" x14ac:dyDescent="0.35">
      <c r="C74" s="488">
        <v>0.27999999999999903</v>
      </c>
      <c r="D74" s="495"/>
      <c r="E74" s="491"/>
      <c r="F74" s="491"/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1"/>
      <c r="U74" s="491"/>
      <c r="V74" s="491"/>
      <c r="W74" s="491"/>
      <c r="X74" s="491"/>
      <c r="Y74" s="491"/>
      <c r="Z74" s="491"/>
      <c r="AA74" s="496"/>
      <c r="AG74" s="488">
        <v>0.27999999999999903</v>
      </c>
      <c r="AH74" s="503"/>
      <c r="AI74" s="489"/>
      <c r="AJ74" s="489"/>
      <c r="AK74" s="489"/>
      <c r="AL74" s="489"/>
      <c r="AM74" s="489"/>
      <c r="AN74" s="489"/>
      <c r="AO74" s="489"/>
      <c r="AP74" s="489"/>
      <c r="AQ74" s="489"/>
      <c r="AR74" s="489"/>
      <c r="AS74" s="489"/>
      <c r="AT74" s="489"/>
      <c r="AU74" s="489"/>
      <c r="AV74" s="489"/>
      <c r="AW74" s="489"/>
      <c r="AX74" s="489"/>
      <c r="AY74" s="489"/>
      <c r="AZ74" s="489"/>
      <c r="BA74" s="489"/>
      <c r="BB74" s="489"/>
      <c r="BC74" s="489"/>
      <c r="BD74" s="489"/>
      <c r="BE74" s="504"/>
      <c r="BK74" s="488">
        <v>0.27999999999999903</v>
      </c>
      <c r="BL74" s="512"/>
      <c r="BM74" s="513"/>
      <c r="BN74" s="513"/>
      <c r="BO74" s="513"/>
      <c r="BP74" s="513"/>
      <c r="BQ74" s="513"/>
      <c r="BR74" s="513"/>
      <c r="BS74" s="513"/>
      <c r="BT74" s="513"/>
      <c r="BU74" s="513"/>
      <c r="BV74" s="513"/>
      <c r="BW74" s="513"/>
      <c r="BX74" s="513"/>
      <c r="BY74" s="513"/>
      <c r="BZ74" s="513"/>
      <c r="CA74" s="513"/>
      <c r="CB74" s="513"/>
      <c r="CC74" s="513"/>
      <c r="CD74" s="513"/>
      <c r="CE74" s="513"/>
      <c r="CF74" s="513"/>
      <c r="CG74" s="513"/>
      <c r="CH74" s="513"/>
      <c r="CI74" s="514"/>
      <c r="CO74" s="488">
        <v>0.27999999999999903</v>
      </c>
      <c r="CP74" s="512"/>
      <c r="CQ74" s="513"/>
      <c r="CR74" s="513"/>
      <c r="CS74" s="513"/>
      <c r="CT74" s="513"/>
      <c r="CU74" s="513"/>
      <c r="CV74" s="513"/>
      <c r="CW74" s="513"/>
      <c r="CX74" s="513"/>
      <c r="CY74" s="513"/>
      <c r="CZ74" s="513"/>
      <c r="DA74" s="513"/>
      <c r="DB74" s="513"/>
      <c r="DC74" s="513"/>
      <c r="DD74" s="513"/>
      <c r="DE74" s="513"/>
      <c r="DF74" s="513"/>
      <c r="DG74" s="513"/>
      <c r="DH74" s="513"/>
      <c r="DI74" s="513"/>
      <c r="DJ74" s="513"/>
      <c r="DK74" s="513"/>
      <c r="DL74" s="513"/>
      <c r="DM74" s="514"/>
      <c r="DS74" s="488">
        <v>0.27999999999999903</v>
      </c>
      <c r="DT74" s="512"/>
      <c r="DU74" s="513"/>
      <c r="DV74" s="513"/>
      <c r="DW74" s="513"/>
      <c r="DX74" s="513"/>
      <c r="DY74" s="513"/>
      <c r="DZ74" s="513"/>
      <c r="EA74" s="513"/>
      <c r="EB74" s="513"/>
      <c r="EC74" s="513"/>
      <c r="ED74" s="513"/>
      <c r="EE74" s="513"/>
      <c r="EF74" s="513"/>
      <c r="EG74" s="513"/>
      <c r="EH74" s="513"/>
      <c r="EI74" s="513"/>
      <c r="EJ74" s="513"/>
      <c r="EK74" s="513"/>
      <c r="EL74" s="513"/>
      <c r="EM74" s="513"/>
      <c r="EN74" s="513"/>
      <c r="EO74" s="513"/>
      <c r="EP74" s="513"/>
      <c r="EQ74" s="514"/>
    </row>
    <row r="75" spans="3:147" x14ac:dyDescent="0.35">
      <c r="C75" s="488">
        <v>0.26999999999999902</v>
      </c>
      <c r="D75" s="495"/>
      <c r="E75" s="491"/>
      <c r="F75" s="491"/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1"/>
      <c r="U75" s="491"/>
      <c r="V75" s="491"/>
      <c r="W75" s="491"/>
      <c r="X75" s="491"/>
      <c r="Y75" s="491"/>
      <c r="Z75" s="491"/>
      <c r="AA75" s="496"/>
      <c r="AG75" s="488">
        <v>0.26999999999999902</v>
      </c>
      <c r="AH75" s="503"/>
      <c r="AI75" s="489"/>
      <c r="AJ75" s="489"/>
      <c r="AK75" s="489"/>
      <c r="AL75" s="489"/>
      <c r="AM75" s="489"/>
      <c r="AN75" s="489"/>
      <c r="AO75" s="489"/>
      <c r="AP75" s="489"/>
      <c r="AQ75" s="489"/>
      <c r="AR75" s="489"/>
      <c r="AS75" s="489"/>
      <c r="AT75" s="489"/>
      <c r="AU75" s="489"/>
      <c r="AV75" s="489"/>
      <c r="AW75" s="489"/>
      <c r="AX75" s="489"/>
      <c r="AY75" s="489"/>
      <c r="AZ75" s="489"/>
      <c r="BA75" s="489"/>
      <c r="BB75" s="489"/>
      <c r="BC75" s="489"/>
      <c r="BD75" s="489"/>
      <c r="BE75" s="504"/>
      <c r="BK75" s="488">
        <v>0.26999999999999902</v>
      </c>
      <c r="BL75" s="512"/>
      <c r="BM75" s="513"/>
      <c r="BN75" s="513"/>
      <c r="BO75" s="513"/>
      <c r="BP75" s="513"/>
      <c r="BQ75" s="513"/>
      <c r="BR75" s="513"/>
      <c r="BS75" s="513"/>
      <c r="BT75" s="513"/>
      <c r="BU75" s="513"/>
      <c r="BV75" s="513"/>
      <c r="BW75" s="513"/>
      <c r="BX75" s="513"/>
      <c r="BY75" s="513"/>
      <c r="BZ75" s="513"/>
      <c r="CA75" s="513"/>
      <c r="CB75" s="513"/>
      <c r="CC75" s="513"/>
      <c r="CD75" s="513"/>
      <c r="CE75" s="513"/>
      <c r="CF75" s="513"/>
      <c r="CG75" s="513"/>
      <c r="CH75" s="513"/>
      <c r="CI75" s="514"/>
      <c r="CO75" s="488">
        <v>0.26999999999999902</v>
      </c>
      <c r="CP75" s="512"/>
      <c r="CQ75" s="513"/>
      <c r="CR75" s="513"/>
      <c r="CS75" s="513"/>
      <c r="CT75" s="513"/>
      <c r="CU75" s="513"/>
      <c r="CV75" s="513"/>
      <c r="CW75" s="513"/>
      <c r="CX75" s="513"/>
      <c r="CY75" s="513"/>
      <c r="CZ75" s="513"/>
      <c r="DA75" s="513"/>
      <c r="DB75" s="513"/>
      <c r="DC75" s="513"/>
      <c r="DD75" s="513"/>
      <c r="DE75" s="513"/>
      <c r="DF75" s="513"/>
      <c r="DG75" s="513"/>
      <c r="DH75" s="513"/>
      <c r="DI75" s="513"/>
      <c r="DJ75" s="513"/>
      <c r="DK75" s="513"/>
      <c r="DL75" s="513"/>
      <c r="DM75" s="514"/>
      <c r="DS75" s="488">
        <v>0.26999999999999902</v>
      </c>
      <c r="DT75" s="512"/>
      <c r="DU75" s="513"/>
      <c r="DV75" s="513"/>
      <c r="DW75" s="513"/>
      <c r="DX75" s="513"/>
      <c r="DY75" s="513"/>
      <c r="DZ75" s="513"/>
      <c r="EA75" s="513"/>
      <c r="EB75" s="513"/>
      <c r="EC75" s="513"/>
      <c r="ED75" s="513"/>
      <c r="EE75" s="513"/>
      <c r="EF75" s="513"/>
      <c r="EG75" s="513"/>
      <c r="EH75" s="513"/>
      <c r="EI75" s="513"/>
      <c r="EJ75" s="513"/>
      <c r="EK75" s="513"/>
      <c r="EL75" s="513"/>
      <c r="EM75" s="513"/>
      <c r="EN75" s="513"/>
      <c r="EO75" s="513"/>
      <c r="EP75" s="513"/>
      <c r="EQ75" s="514"/>
    </row>
    <row r="76" spans="3:147" x14ac:dyDescent="0.35">
      <c r="C76" s="488">
        <v>0.25999999999999901</v>
      </c>
      <c r="D76" s="495"/>
      <c r="E76" s="491"/>
      <c r="F76" s="491"/>
      <c r="G76" s="491"/>
      <c r="H76" s="491"/>
      <c r="I76" s="491"/>
      <c r="J76" s="491"/>
      <c r="K76" s="491"/>
      <c r="L76" s="491"/>
      <c r="M76" s="491"/>
      <c r="N76" s="491"/>
      <c r="O76" s="491"/>
      <c r="P76" s="491"/>
      <c r="Q76" s="491"/>
      <c r="R76" s="491"/>
      <c r="S76" s="491"/>
      <c r="T76" s="491"/>
      <c r="U76" s="491"/>
      <c r="V76" s="491"/>
      <c r="W76" s="491"/>
      <c r="X76" s="491"/>
      <c r="Y76" s="491"/>
      <c r="Z76" s="491"/>
      <c r="AA76" s="496"/>
      <c r="AG76" s="488">
        <v>0.25999999999999901</v>
      </c>
      <c r="AH76" s="503"/>
      <c r="AI76" s="489"/>
      <c r="AJ76" s="489"/>
      <c r="AK76" s="489"/>
      <c r="AL76" s="489"/>
      <c r="AM76" s="489"/>
      <c r="AN76" s="489"/>
      <c r="AO76" s="489"/>
      <c r="AP76" s="489"/>
      <c r="AQ76" s="489"/>
      <c r="AR76" s="489"/>
      <c r="AS76" s="489"/>
      <c r="AT76" s="489"/>
      <c r="AU76" s="489"/>
      <c r="AV76" s="489"/>
      <c r="AW76" s="489"/>
      <c r="AX76" s="489"/>
      <c r="AY76" s="489"/>
      <c r="AZ76" s="489"/>
      <c r="BA76" s="489"/>
      <c r="BB76" s="489"/>
      <c r="BC76" s="489"/>
      <c r="BD76" s="489"/>
      <c r="BE76" s="504"/>
      <c r="BK76" s="488">
        <v>0.25999999999999901</v>
      </c>
      <c r="BL76" s="512"/>
      <c r="BM76" s="513"/>
      <c r="BN76" s="513"/>
      <c r="BO76" s="513"/>
      <c r="BP76" s="513"/>
      <c r="BQ76" s="513"/>
      <c r="BR76" s="513"/>
      <c r="BS76" s="513"/>
      <c r="BT76" s="513"/>
      <c r="BU76" s="513"/>
      <c r="BV76" s="513"/>
      <c r="BW76" s="513"/>
      <c r="BX76" s="513"/>
      <c r="BY76" s="513"/>
      <c r="BZ76" s="513"/>
      <c r="CA76" s="513"/>
      <c r="CB76" s="513"/>
      <c r="CC76" s="513"/>
      <c r="CD76" s="513"/>
      <c r="CE76" s="513"/>
      <c r="CF76" s="513"/>
      <c r="CG76" s="513"/>
      <c r="CH76" s="513"/>
      <c r="CI76" s="514"/>
      <c r="CO76" s="488">
        <v>0.25999999999999901</v>
      </c>
      <c r="CP76" s="512"/>
      <c r="CQ76" s="513"/>
      <c r="CR76" s="513"/>
      <c r="CS76" s="513"/>
      <c r="CT76" s="513"/>
      <c r="CU76" s="513"/>
      <c r="CV76" s="513"/>
      <c r="CW76" s="513"/>
      <c r="CX76" s="513"/>
      <c r="CY76" s="513"/>
      <c r="CZ76" s="513"/>
      <c r="DA76" s="513"/>
      <c r="DB76" s="513"/>
      <c r="DC76" s="513"/>
      <c r="DD76" s="513"/>
      <c r="DE76" s="513"/>
      <c r="DF76" s="513"/>
      <c r="DG76" s="513"/>
      <c r="DH76" s="513"/>
      <c r="DI76" s="513"/>
      <c r="DJ76" s="513"/>
      <c r="DK76" s="513"/>
      <c r="DL76" s="513"/>
      <c r="DM76" s="514"/>
      <c r="DS76" s="488">
        <v>0.25999999999999901</v>
      </c>
      <c r="DT76" s="512"/>
      <c r="DU76" s="513"/>
      <c r="DV76" s="513"/>
      <c r="DW76" s="513"/>
      <c r="DX76" s="513"/>
      <c r="DY76" s="513"/>
      <c r="DZ76" s="513"/>
      <c r="EA76" s="513"/>
      <c r="EB76" s="513"/>
      <c r="EC76" s="513"/>
      <c r="ED76" s="513"/>
      <c r="EE76" s="513"/>
      <c r="EF76" s="513"/>
      <c r="EG76" s="513"/>
      <c r="EH76" s="513"/>
      <c r="EI76" s="513"/>
      <c r="EJ76" s="513"/>
      <c r="EK76" s="513"/>
      <c r="EL76" s="513"/>
      <c r="EM76" s="513"/>
      <c r="EN76" s="513"/>
      <c r="EO76" s="513"/>
      <c r="EP76" s="513"/>
      <c r="EQ76" s="514"/>
    </row>
    <row r="77" spans="3:147" x14ac:dyDescent="0.35">
      <c r="C77" s="488">
        <v>0.249999999999999</v>
      </c>
      <c r="D77" s="495"/>
      <c r="E77" s="491"/>
      <c r="F77" s="491"/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1"/>
      <c r="U77" s="491"/>
      <c r="V77" s="491"/>
      <c r="W77" s="491"/>
      <c r="X77" s="491"/>
      <c r="Y77" s="491"/>
      <c r="Z77" s="491"/>
      <c r="AA77" s="496"/>
      <c r="AG77" s="488">
        <v>0.249999999999999</v>
      </c>
      <c r="AH77" s="503"/>
      <c r="AI77" s="489"/>
      <c r="AJ77" s="489"/>
      <c r="AK77" s="489"/>
      <c r="AL77" s="489"/>
      <c r="AM77" s="489"/>
      <c r="AN77" s="489"/>
      <c r="AO77" s="489"/>
      <c r="AP77" s="489"/>
      <c r="AQ77" s="489"/>
      <c r="AR77" s="489"/>
      <c r="AS77" s="489"/>
      <c r="AT77" s="489"/>
      <c r="AU77" s="489"/>
      <c r="AV77" s="489"/>
      <c r="AW77" s="489"/>
      <c r="AX77" s="489"/>
      <c r="AY77" s="489"/>
      <c r="AZ77" s="489"/>
      <c r="BA77" s="489"/>
      <c r="BB77" s="489"/>
      <c r="BC77" s="489"/>
      <c r="BD77" s="489"/>
      <c r="BE77" s="504"/>
      <c r="BK77" s="488">
        <v>0.249999999999999</v>
      </c>
      <c r="BL77" s="512"/>
      <c r="BM77" s="513"/>
      <c r="BN77" s="513"/>
      <c r="BO77" s="513"/>
      <c r="BP77" s="513"/>
      <c r="BQ77" s="513"/>
      <c r="BR77" s="513"/>
      <c r="BS77" s="513"/>
      <c r="BT77" s="513"/>
      <c r="BU77" s="513"/>
      <c r="BV77" s="513"/>
      <c r="BW77" s="513"/>
      <c r="BX77" s="513"/>
      <c r="BY77" s="513"/>
      <c r="BZ77" s="513"/>
      <c r="CA77" s="513"/>
      <c r="CB77" s="513"/>
      <c r="CC77" s="513"/>
      <c r="CD77" s="513"/>
      <c r="CE77" s="513"/>
      <c r="CF77" s="513"/>
      <c r="CG77" s="513"/>
      <c r="CH77" s="513"/>
      <c r="CI77" s="514"/>
      <c r="CO77" s="488">
        <v>0.249999999999999</v>
      </c>
      <c r="CP77" s="512"/>
      <c r="CQ77" s="513"/>
      <c r="CR77" s="513"/>
      <c r="CS77" s="513"/>
      <c r="CT77" s="513"/>
      <c r="CU77" s="513"/>
      <c r="CV77" s="513"/>
      <c r="CW77" s="513"/>
      <c r="CX77" s="513"/>
      <c r="CY77" s="513"/>
      <c r="CZ77" s="513"/>
      <c r="DA77" s="513"/>
      <c r="DB77" s="513"/>
      <c r="DC77" s="513"/>
      <c r="DD77" s="513"/>
      <c r="DE77" s="513"/>
      <c r="DF77" s="513"/>
      <c r="DG77" s="513"/>
      <c r="DH77" s="513"/>
      <c r="DI77" s="513"/>
      <c r="DJ77" s="513"/>
      <c r="DK77" s="513"/>
      <c r="DL77" s="513"/>
      <c r="DM77" s="514"/>
      <c r="DS77" s="488">
        <v>0.249999999999999</v>
      </c>
      <c r="DT77" s="512"/>
      <c r="DU77" s="513"/>
      <c r="DV77" s="513"/>
      <c r="DW77" s="513"/>
      <c r="DX77" s="513"/>
      <c r="DY77" s="513"/>
      <c r="DZ77" s="513"/>
      <c r="EA77" s="513"/>
      <c r="EB77" s="513"/>
      <c r="EC77" s="513"/>
      <c r="ED77" s="513"/>
      <c r="EE77" s="513"/>
      <c r="EF77" s="513"/>
      <c r="EG77" s="513"/>
      <c r="EH77" s="513"/>
      <c r="EI77" s="513"/>
      <c r="EJ77" s="513"/>
      <c r="EK77" s="513"/>
      <c r="EL77" s="513"/>
      <c r="EM77" s="513"/>
      <c r="EN77" s="513"/>
      <c r="EO77" s="513"/>
      <c r="EP77" s="513"/>
      <c r="EQ77" s="514"/>
    </row>
    <row r="78" spans="3:147" x14ac:dyDescent="0.35">
      <c r="C78" s="488">
        <v>0.23999999999999899</v>
      </c>
      <c r="D78" s="495"/>
      <c r="E78" s="491"/>
      <c r="F78" s="491"/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1"/>
      <c r="V78" s="491"/>
      <c r="W78" s="491"/>
      <c r="X78" s="491"/>
      <c r="Y78" s="491"/>
      <c r="Z78" s="491"/>
      <c r="AA78" s="496"/>
      <c r="AG78" s="488">
        <v>0.23999999999999899</v>
      </c>
      <c r="AH78" s="503"/>
      <c r="AI78" s="489"/>
      <c r="AJ78" s="489"/>
      <c r="AK78" s="489"/>
      <c r="AL78" s="489"/>
      <c r="AM78" s="489"/>
      <c r="AN78" s="489"/>
      <c r="AO78" s="489"/>
      <c r="AP78" s="489"/>
      <c r="AQ78" s="489"/>
      <c r="AR78" s="489"/>
      <c r="AS78" s="489"/>
      <c r="AT78" s="489"/>
      <c r="AU78" s="489"/>
      <c r="AV78" s="489"/>
      <c r="AW78" s="489"/>
      <c r="AX78" s="489"/>
      <c r="AY78" s="489"/>
      <c r="AZ78" s="489"/>
      <c r="BA78" s="489"/>
      <c r="BB78" s="489"/>
      <c r="BC78" s="489"/>
      <c r="BD78" s="489"/>
      <c r="BE78" s="504"/>
      <c r="BK78" s="488">
        <v>0.23999999999999899</v>
      </c>
      <c r="BL78" s="512"/>
      <c r="BM78" s="513"/>
      <c r="BN78" s="513"/>
      <c r="BO78" s="513"/>
      <c r="BP78" s="513"/>
      <c r="BQ78" s="513"/>
      <c r="BR78" s="513"/>
      <c r="BS78" s="513"/>
      <c r="BT78" s="513"/>
      <c r="BU78" s="513"/>
      <c r="BV78" s="513"/>
      <c r="BW78" s="513"/>
      <c r="BX78" s="513"/>
      <c r="BY78" s="513"/>
      <c r="BZ78" s="513"/>
      <c r="CA78" s="513"/>
      <c r="CB78" s="513"/>
      <c r="CC78" s="513"/>
      <c r="CD78" s="513"/>
      <c r="CE78" s="513"/>
      <c r="CF78" s="513"/>
      <c r="CG78" s="513"/>
      <c r="CH78" s="513"/>
      <c r="CI78" s="514"/>
      <c r="CO78" s="488">
        <v>0.23999999999999899</v>
      </c>
      <c r="CP78" s="512"/>
      <c r="CQ78" s="513"/>
      <c r="CR78" s="513"/>
      <c r="CS78" s="513"/>
      <c r="CT78" s="513"/>
      <c r="CU78" s="513"/>
      <c r="CV78" s="513"/>
      <c r="CW78" s="513"/>
      <c r="CX78" s="513"/>
      <c r="CY78" s="513"/>
      <c r="CZ78" s="513"/>
      <c r="DA78" s="513"/>
      <c r="DB78" s="513"/>
      <c r="DC78" s="513"/>
      <c r="DD78" s="513"/>
      <c r="DE78" s="513"/>
      <c r="DF78" s="513"/>
      <c r="DG78" s="513"/>
      <c r="DH78" s="513"/>
      <c r="DI78" s="513"/>
      <c r="DJ78" s="513"/>
      <c r="DK78" s="513"/>
      <c r="DL78" s="513"/>
      <c r="DM78" s="514"/>
      <c r="DS78" s="488">
        <v>0.23999999999999899</v>
      </c>
      <c r="DT78" s="512"/>
      <c r="DU78" s="513"/>
      <c r="DV78" s="513"/>
      <c r="DW78" s="513"/>
      <c r="DX78" s="513"/>
      <c r="DY78" s="513"/>
      <c r="DZ78" s="513"/>
      <c r="EA78" s="513"/>
      <c r="EB78" s="513"/>
      <c r="EC78" s="513"/>
      <c r="ED78" s="513"/>
      <c r="EE78" s="513"/>
      <c r="EF78" s="513"/>
      <c r="EG78" s="513"/>
      <c r="EH78" s="513"/>
      <c r="EI78" s="513"/>
      <c r="EJ78" s="513"/>
      <c r="EK78" s="513"/>
      <c r="EL78" s="513"/>
      <c r="EM78" s="513"/>
      <c r="EN78" s="513"/>
      <c r="EO78" s="513"/>
      <c r="EP78" s="513"/>
      <c r="EQ78" s="514"/>
    </row>
    <row r="79" spans="3:147" x14ac:dyDescent="0.35">
      <c r="C79" s="488">
        <v>0.22999999999999901</v>
      </c>
      <c r="D79" s="495"/>
      <c r="E79" s="491"/>
      <c r="F79" s="491"/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1"/>
      <c r="V79" s="491"/>
      <c r="W79" s="491"/>
      <c r="X79" s="491"/>
      <c r="Y79" s="491"/>
      <c r="Z79" s="491"/>
      <c r="AA79" s="496"/>
      <c r="AG79" s="488">
        <v>0.22999999999999901</v>
      </c>
      <c r="AH79" s="503"/>
      <c r="AI79" s="489"/>
      <c r="AJ79" s="489"/>
      <c r="AK79" s="489"/>
      <c r="AL79" s="489"/>
      <c r="AM79" s="489"/>
      <c r="AN79" s="489"/>
      <c r="AO79" s="489"/>
      <c r="AP79" s="489"/>
      <c r="AQ79" s="489"/>
      <c r="AR79" s="489"/>
      <c r="AS79" s="489"/>
      <c r="AT79" s="489"/>
      <c r="AU79" s="489"/>
      <c r="AV79" s="489"/>
      <c r="AW79" s="489"/>
      <c r="AX79" s="489"/>
      <c r="AY79" s="489"/>
      <c r="AZ79" s="489"/>
      <c r="BA79" s="489"/>
      <c r="BB79" s="489"/>
      <c r="BC79" s="489"/>
      <c r="BD79" s="489"/>
      <c r="BE79" s="504"/>
      <c r="BK79" s="488">
        <v>0.22999999999999901</v>
      </c>
      <c r="BL79" s="512"/>
      <c r="BM79" s="513"/>
      <c r="BN79" s="513"/>
      <c r="BO79" s="513"/>
      <c r="BP79" s="513"/>
      <c r="BQ79" s="513"/>
      <c r="BR79" s="513"/>
      <c r="BS79" s="513"/>
      <c r="BT79" s="513"/>
      <c r="BU79" s="513"/>
      <c r="BV79" s="513"/>
      <c r="BW79" s="513"/>
      <c r="BX79" s="513"/>
      <c r="BY79" s="513"/>
      <c r="BZ79" s="513"/>
      <c r="CA79" s="513"/>
      <c r="CB79" s="513"/>
      <c r="CC79" s="513"/>
      <c r="CD79" s="513"/>
      <c r="CE79" s="513"/>
      <c r="CF79" s="513"/>
      <c r="CG79" s="513"/>
      <c r="CH79" s="513"/>
      <c r="CI79" s="514"/>
      <c r="CO79" s="488">
        <v>0.22999999999999901</v>
      </c>
      <c r="CP79" s="512"/>
      <c r="CQ79" s="513"/>
      <c r="CR79" s="513"/>
      <c r="CS79" s="513"/>
      <c r="CT79" s="513"/>
      <c r="CU79" s="513"/>
      <c r="CV79" s="513"/>
      <c r="CW79" s="513"/>
      <c r="CX79" s="513"/>
      <c r="CY79" s="513"/>
      <c r="CZ79" s="513"/>
      <c r="DA79" s="513"/>
      <c r="DB79" s="513"/>
      <c r="DC79" s="513"/>
      <c r="DD79" s="513"/>
      <c r="DE79" s="513"/>
      <c r="DF79" s="513"/>
      <c r="DG79" s="513"/>
      <c r="DH79" s="513"/>
      <c r="DI79" s="513"/>
      <c r="DJ79" s="513"/>
      <c r="DK79" s="513"/>
      <c r="DL79" s="513"/>
      <c r="DM79" s="514"/>
      <c r="DS79" s="488">
        <v>0.22999999999999901</v>
      </c>
      <c r="DT79" s="512"/>
      <c r="DU79" s="513"/>
      <c r="DV79" s="513"/>
      <c r="DW79" s="513"/>
      <c r="DX79" s="513"/>
      <c r="DY79" s="513"/>
      <c r="DZ79" s="513"/>
      <c r="EA79" s="513"/>
      <c r="EB79" s="513"/>
      <c r="EC79" s="513"/>
      <c r="ED79" s="513"/>
      <c r="EE79" s="513"/>
      <c r="EF79" s="513"/>
      <c r="EG79" s="513"/>
      <c r="EH79" s="513"/>
      <c r="EI79" s="513"/>
      <c r="EJ79" s="513"/>
      <c r="EK79" s="513"/>
      <c r="EL79" s="513"/>
      <c r="EM79" s="513"/>
      <c r="EN79" s="513"/>
      <c r="EO79" s="513"/>
      <c r="EP79" s="513"/>
      <c r="EQ79" s="514"/>
    </row>
    <row r="80" spans="3:147" x14ac:dyDescent="0.35">
      <c r="C80" s="488">
        <v>0.219999999999999</v>
      </c>
      <c r="D80" s="495"/>
      <c r="E80" s="491"/>
      <c r="F80" s="491"/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1"/>
      <c r="Z80" s="491"/>
      <c r="AA80" s="496"/>
      <c r="AG80" s="488">
        <v>0.219999999999999</v>
      </c>
      <c r="AH80" s="503"/>
      <c r="AI80" s="489"/>
      <c r="AJ80" s="489"/>
      <c r="AK80" s="489"/>
      <c r="AL80" s="489"/>
      <c r="AM80" s="489"/>
      <c r="AN80" s="489"/>
      <c r="AO80" s="489"/>
      <c r="AP80" s="489"/>
      <c r="AQ80" s="489"/>
      <c r="AR80" s="489"/>
      <c r="AS80" s="489"/>
      <c r="AT80" s="489"/>
      <c r="AU80" s="489"/>
      <c r="AV80" s="489"/>
      <c r="AW80" s="489"/>
      <c r="AX80" s="489"/>
      <c r="AY80" s="489"/>
      <c r="AZ80" s="489"/>
      <c r="BA80" s="489"/>
      <c r="BB80" s="489"/>
      <c r="BC80" s="489"/>
      <c r="BD80" s="489"/>
      <c r="BE80" s="504"/>
      <c r="BK80" s="488">
        <v>0.219999999999999</v>
      </c>
      <c r="BL80" s="512"/>
      <c r="BM80" s="513"/>
      <c r="BN80" s="513"/>
      <c r="BO80" s="513"/>
      <c r="BP80" s="513"/>
      <c r="BQ80" s="513"/>
      <c r="BR80" s="513"/>
      <c r="BS80" s="513"/>
      <c r="BT80" s="513"/>
      <c r="BU80" s="513"/>
      <c r="BV80" s="513"/>
      <c r="BW80" s="513"/>
      <c r="BX80" s="513"/>
      <c r="BY80" s="513"/>
      <c r="BZ80" s="513"/>
      <c r="CA80" s="513"/>
      <c r="CB80" s="513"/>
      <c r="CC80" s="513"/>
      <c r="CD80" s="513"/>
      <c r="CE80" s="513"/>
      <c r="CF80" s="513"/>
      <c r="CG80" s="513"/>
      <c r="CH80" s="513"/>
      <c r="CI80" s="514"/>
      <c r="CO80" s="488">
        <v>0.219999999999999</v>
      </c>
      <c r="CP80" s="512"/>
      <c r="CQ80" s="513"/>
      <c r="CR80" s="513"/>
      <c r="CS80" s="513"/>
      <c r="CT80" s="513"/>
      <c r="CU80" s="513"/>
      <c r="CV80" s="513"/>
      <c r="CW80" s="513"/>
      <c r="CX80" s="513"/>
      <c r="CY80" s="513"/>
      <c r="CZ80" s="513"/>
      <c r="DA80" s="513"/>
      <c r="DB80" s="513"/>
      <c r="DC80" s="513"/>
      <c r="DD80" s="513"/>
      <c r="DE80" s="513"/>
      <c r="DF80" s="513"/>
      <c r="DG80" s="513"/>
      <c r="DH80" s="513"/>
      <c r="DI80" s="513"/>
      <c r="DJ80" s="513"/>
      <c r="DK80" s="513"/>
      <c r="DL80" s="513"/>
      <c r="DM80" s="514"/>
      <c r="DS80" s="488">
        <v>0.219999999999999</v>
      </c>
      <c r="DT80" s="512"/>
      <c r="DU80" s="513"/>
      <c r="DV80" s="513"/>
      <c r="DW80" s="513"/>
      <c r="DX80" s="513"/>
      <c r="DY80" s="513"/>
      <c r="DZ80" s="513"/>
      <c r="EA80" s="513"/>
      <c r="EB80" s="513"/>
      <c r="EC80" s="513"/>
      <c r="ED80" s="513"/>
      <c r="EE80" s="513"/>
      <c r="EF80" s="513"/>
      <c r="EG80" s="513"/>
      <c r="EH80" s="513"/>
      <c r="EI80" s="513"/>
      <c r="EJ80" s="513"/>
      <c r="EK80" s="513"/>
      <c r="EL80" s="513"/>
      <c r="EM80" s="513"/>
      <c r="EN80" s="513"/>
      <c r="EO80" s="513"/>
      <c r="EP80" s="513"/>
      <c r="EQ80" s="514"/>
    </row>
    <row r="81" spans="2:147" x14ac:dyDescent="0.35">
      <c r="C81" s="488">
        <v>0.20999999999999899</v>
      </c>
      <c r="D81" s="495"/>
      <c r="E81" s="491"/>
      <c r="F81" s="491"/>
      <c r="G81" s="491"/>
      <c r="H81" s="491"/>
      <c r="I81" s="491"/>
      <c r="J81" s="491"/>
      <c r="K81" s="491"/>
      <c r="L81" s="491"/>
      <c r="M81" s="491"/>
      <c r="N81" s="491"/>
      <c r="O81" s="491"/>
      <c r="P81" s="491"/>
      <c r="Q81" s="491"/>
      <c r="R81" s="491"/>
      <c r="S81" s="491"/>
      <c r="T81" s="491"/>
      <c r="U81" s="491"/>
      <c r="V81" s="491"/>
      <c r="W81" s="491"/>
      <c r="X81" s="491"/>
      <c r="Y81" s="491"/>
      <c r="Z81" s="491"/>
      <c r="AA81" s="496"/>
      <c r="AG81" s="488">
        <v>0.20999999999999899</v>
      </c>
      <c r="AH81" s="503"/>
      <c r="AI81" s="489"/>
      <c r="AJ81" s="489"/>
      <c r="AK81" s="489"/>
      <c r="AL81" s="489"/>
      <c r="AM81" s="489"/>
      <c r="AN81" s="489"/>
      <c r="AO81" s="489"/>
      <c r="AP81" s="489"/>
      <c r="AQ81" s="489"/>
      <c r="AR81" s="489"/>
      <c r="AS81" s="489"/>
      <c r="AT81" s="489"/>
      <c r="AU81" s="489"/>
      <c r="AV81" s="489"/>
      <c r="AW81" s="489"/>
      <c r="AX81" s="489"/>
      <c r="AY81" s="489"/>
      <c r="AZ81" s="489"/>
      <c r="BA81" s="489"/>
      <c r="BB81" s="489"/>
      <c r="BC81" s="489"/>
      <c r="BD81" s="489"/>
      <c r="BE81" s="504"/>
      <c r="BK81" s="488">
        <v>0.20999999999999899</v>
      </c>
      <c r="BL81" s="512"/>
      <c r="BM81" s="513"/>
      <c r="BN81" s="513"/>
      <c r="BO81" s="513"/>
      <c r="BP81" s="513"/>
      <c r="BQ81" s="513"/>
      <c r="BR81" s="513"/>
      <c r="BS81" s="513"/>
      <c r="BT81" s="513"/>
      <c r="BU81" s="513"/>
      <c r="BV81" s="513"/>
      <c r="BW81" s="513"/>
      <c r="BX81" s="513"/>
      <c r="BY81" s="513"/>
      <c r="BZ81" s="513"/>
      <c r="CA81" s="513"/>
      <c r="CB81" s="513"/>
      <c r="CC81" s="513"/>
      <c r="CD81" s="513"/>
      <c r="CE81" s="513"/>
      <c r="CF81" s="513"/>
      <c r="CG81" s="513"/>
      <c r="CH81" s="513"/>
      <c r="CI81" s="514"/>
      <c r="CO81" s="488">
        <v>0.20999999999999899</v>
      </c>
      <c r="CP81" s="512"/>
      <c r="CQ81" s="513"/>
      <c r="CR81" s="513"/>
      <c r="CS81" s="513"/>
      <c r="CT81" s="513"/>
      <c r="CU81" s="513"/>
      <c r="CV81" s="513"/>
      <c r="CW81" s="513"/>
      <c r="CX81" s="513"/>
      <c r="CY81" s="513"/>
      <c r="CZ81" s="513"/>
      <c r="DA81" s="513"/>
      <c r="DB81" s="513"/>
      <c r="DC81" s="513"/>
      <c r="DD81" s="513"/>
      <c r="DE81" s="513"/>
      <c r="DF81" s="513"/>
      <c r="DG81" s="513"/>
      <c r="DH81" s="513"/>
      <c r="DI81" s="513"/>
      <c r="DJ81" s="513"/>
      <c r="DK81" s="513"/>
      <c r="DL81" s="513"/>
      <c r="DM81" s="514"/>
      <c r="DS81" s="488">
        <v>0.20999999999999899</v>
      </c>
      <c r="DT81" s="512"/>
      <c r="DU81" s="513"/>
      <c r="DV81" s="513"/>
      <c r="DW81" s="513"/>
      <c r="DX81" s="513"/>
      <c r="DY81" s="513"/>
      <c r="DZ81" s="513"/>
      <c r="EA81" s="513"/>
      <c r="EB81" s="513"/>
      <c r="EC81" s="513"/>
      <c r="ED81" s="513"/>
      <c r="EE81" s="513"/>
      <c r="EF81" s="513"/>
      <c r="EG81" s="513"/>
      <c r="EH81" s="513"/>
      <c r="EI81" s="513"/>
      <c r="EJ81" s="513"/>
      <c r="EK81" s="513"/>
      <c r="EL81" s="513"/>
      <c r="EM81" s="513"/>
      <c r="EN81" s="513"/>
      <c r="EO81" s="513"/>
      <c r="EP81" s="513"/>
      <c r="EQ81" s="514"/>
    </row>
    <row r="82" spans="2:147" x14ac:dyDescent="0.35">
      <c r="C82" s="488">
        <v>0.19999999999999901</v>
      </c>
      <c r="D82" s="495"/>
      <c r="E82" s="491"/>
      <c r="F82" s="491"/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1"/>
      <c r="V82" s="491"/>
      <c r="W82" s="491"/>
      <c r="X82" s="491"/>
      <c r="Y82" s="491"/>
      <c r="Z82" s="491"/>
      <c r="AA82" s="496"/>
      <c r="AG82" s="488">
        <v>0.19999999999999901</v>
      </c>
      <c r="AH82" s="503"/>
      <c r="AI82" s="489"/>
      <c r="AJ82" s="489"/>
      <c r="AK82" s="489"/>
      <c r="AL82" s="489"/>
      <c r="AM82" s="489"/>
      <c r="AN82" s="489"/>
      <c r="AO82" s="489"/>
      <c r="AP82" s="489"/>
      <c r="AQ82" s="489"/>
      <c r="AR82" s="489"/>
      <c r="AS82" s="489"/>
      <c r="AT82" s="489"/>
      <c r="AU82" s="489"/>
      <c r="AV82" s="489"/>
      <c r="AW82" s="489"/>
      <c r="AX82" s="489"/>
      <c r="AY82" s="489"/>
      <c r="AZ82" s="489"/>
      <c r="BA82" s="489"/>
      <c r="BB82" s="489"/>
      <c r="BC82" s="489"/>
      <c r="BD82" s="489"/>
      <c r="BE82" s="504"/>
      <c r="BK82" s="488">
        <v>0.19999999999999901</v>
      </c>
      <c r="BL82" s="512"/>
      <c r="BM82" s="513"/>
      <c r="BN82" s="513"/>
      <c r="BO82" s="513"/>
      <c r="BP82" s="513"/>
      <c r="BQ82" s="513"/>
      <c r="BR82" s="513"/>
      <c r="BS82" s="513"/>
      <c r="BT82" s="513"/>
      <c r="BU82" s="513"/>
      <c r="BV82" s="513"/>
      <c r="BW82" s="513"/>
      <c r="BX82" s="513"/>
      <c r="BY82" s="513"/>
      <c r="BZ82" s="513"/>
      <c r="CA82" s="513"/>
      <c r="CB82" s="513"/>
      <c r="CC82" s="513"/>
      <c r="CD82" s="513"/>
      <c r="CE82" s="513"/>
      <c r="CF82" s="513"/>
      <c r="CG82" s="513"/>
      <c r="CH82" s="513"/>
      <c r="CI82" s="514"/>
      <c r="CO82" s="488">
        <v>0.19999999999999901</v>
      </c>
      <c r="CP82" s="512"/>
      <c r="CQ82" s="513"/>
      <c r="CR82" s="513"/>
      <c r="CS82" s="513"/>
      <c r="CT82" s="513"/>
      <c r="CU82" s="513"/>
      <c r="CV82" s="513"/>
      <c r="CW82" s="513"/>
      <c r="CX82" s="513"/>
      <c r="CY82" s="513"/>
      <c r="CZ82" s="513"/>
      <c r="DA82" s="513"/>
      <c r="DB82" s="513"/>
      <c r="DC82" s="513"/>
      <c r="DD82" s="513"/>
      <c r="DE82" s="513"/>
      <c r="DF82" s="513"/>
      <c r="DG82" s="513"/>
      <c r="DH82" s="513"/>
      <c r="DI82" s="513"/>
      <c r="DJ82" s="513"/>
      <c r="DK82" s="513"/>
      <c r="DL82" s="513"/>
      <c r="DM82" s="514"/>
      <c r="DS82" s="488">
        <v>0.19999999999999901</v>
      </c>
      <c r="DT82" s="512"/>
      <c r="DU82" s="513"/>
      <c r="DV82" s="513"/>
      <c r="DW82" s="513"/>
      <c r="DX82" s="513"/>
      <c r="DY82" s="513"/>
      <c r="DZ82" s="513"/>
      <c r="EA82" s="513"/>
      <c r="EB82" s="513"/>
      <c r="EC82" s="513"/>
      <c r="ED82" s="513"/>
      <c r="EE82" s="513"/>
      <c r="EF82" s="513"/>
      <c r="EG82" s="513"/>
      <c r="EH82" s="513"/>
      <c r="EI82" s="513"/>
      <c r="EJ82" s="513"/>
      <c r="EK82" s="513"/>
      <c r="EL82" s="513"/>
      <c r="EM82" s="513"/>
      <c r="EN82" s="513"/>
      <c r="EO82" s="513"/>
      <c r="EP82" s="513"/>
      <c r="EQ82" s="514"/>
    </row>
    <row r="83" spans="2:147" x14ac:dyDescent="0.35">
      <c r="C83" s="488">
        <v>0.189999999999999</v>
      </c>
      <c r="D83" s="495"/>
      <c r="E83" s="491"/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1"/>
      <c r="V83" s="491"/>
      <c r="W83" s="491"/>
      <c r="X83" s="491"/>
      <c r="Y83" s="491"/>
      <c r="Z83" s="491"/>
      <c r="AA83" s="496"/>
      <c r="AG83" s="488">
        <v>0.189999999999999</v>
      </c>
      <c r="AH83" s="503"/>
      <c r="AI83" s="489"/>
      <c r="AJ83" s="489"/>
      <c r="AK83" s="489"/>
      <c r="AL83" s="489"/>
      <c r="AM83" s="489"/>
      <c r="AN83" s="489"/>
      <c r="AO83" s="489"/>
      <c r="AP83" s="489"/>
      <c r="AQ83" s="489"/>
      <c r="AR83" s="489"/>
      <c r="AS83" s="489"/>
      <c r="AT83" s="489"/>
      <c r="AU83" s="489"/>
      <c r="AV83" s="489"/>
      <c r="AW83" s="489"/>
      <c r="AX83" s="489"/>
      <c r="AY83" s="489"/>
      <c r="AZ83" s="489"/>
      <c r="BA83" s="489"/>
      <c r="BB83" s="489"/>
      <c r="BC83" s="489"/>
      <c r="BD83" s="489"/>
      <c r="BE83" s="504"/>
      <c r="BK83" s="488">
        <v>0.189999999999999</v>
      </c>
      <c r="BL83" s="512"/>
      <c r="BM83" s="513"/>
      <c r="BN83" s="513"/>
      <c r="BO83" s="513"/>
      <c r="BP83" s="513"/>
      <c r="BQ83" s="513"/>
      <c r="BR83" s="513"/>
      <c r="BS83" s="513"/>
      <c r="BT83" s="513"/>
      <c r="BU83" s="513"/>
      <c r="BV83" s="513"/>
      <c r="BW83" s="513"/>
      <c r="BX83" s="513"/>
      <c r="BY83" s="513"/>
      <c r="BZ83" s="513"/>
      <c r="CA83" s="513"/>
      <c r="CB83" s="513"/>
      <c r="CC83" s="513"/>
      <c r="CD83" s="513"/>
      <c r="CE83" s="513"/>
      <c r="CF83" s="513"/>
      <c r="CG83" s="513"/>
      <c r="CH83" s="513"/>
      <c r="CI83" s="514"/>
      <c r="CO83" s="488">
        <v>0.189999999999999</v>
      </c>
      <c r="CP83" s="512"/>
      <c r="CQ83" s="513"/>
      <c r="CR83" s="513"/>
      <c r="CS83" s="513"/>
      <c r="CT83" s="513"/>
      <c r="CU83" s="513"/>
      <c r="CV83" s="513"/>
      <c r="CW83" s="513"/>
      <c r="CX83" s="513"/>
      <c r="CY83" s="513"/>
      <c r="CZ83" s="513"/>
      <c r="DA83" s="513"/>
      <c r="DB83" s="513"/>
      <c r="DC83" s="513"/>
      <c r="DD83" s="513"/>
      <c r="DE83" s="513"/>
      <c r="DF83" s="513"/>
      <c r="DG83" s="513"/>
      <c r="DH83" s="513"/>
      <c r="DI83" s="513"/>
      <c r="DJ83" s="513"/>
      <c r="DK83" s="513"/>
      <c r="DL83" s="513"/>
      <c r="DM83" s="514"/>
      <c r="DS83" s="488">
        <v>0.189999999999999</v>
      </c>
      <c r="DT83" s="512"/>
      <c r="DU83" s="513"/>
      <c r="DV83" s="513"/>
      <c r="DW83" s="513"/>
      <c r="DX83" s="513"/>
      <c r="DY83" s="513"/>
      <c r="DZ83" s="513"/>
      <c r="EA83" s="513"/>
      <c r="EB83" s="513"/>
      <c r="EC83" s="513"/>
      <c r="ED83" s="513"/>
      <c r="EE83" s="513"/>
      <c r="EF83" s="513"/>
      <c r="EG83" s="513"/>
      <c r="EH83" s="513"/>
      <c r="EI83" s="513"/>
      <c r="EJ83" s="513"/>
      <c r="EK83" s="513"/>
      <c r="EL83" s="513"/>
      <c r="EM83" s="513"/>
      <c r="EN83" s="513"/>
      <c r="EO83" s="513"/>
      <c r="EP83" s="513"/>
      <c r="EQ83" s="514"/>
    </row>
    <row r="84" spans="2:147" x14ac:dyDescent="0.35">
      <c r="C84" s="488">
        <v>0.17999999999999899</v>
      </c>
      <c r="D84" s="495"/>
      <c r="E84" s="491"/>
      <c r="F84" s="491"/>
      <c r="G84" s="491"/>
      <c r="H84" s="491"/>
      <c r="I84" s="491"/>
      <c r="J84" s="491"/>
      <c r="K84" s="491"/>
      <c r="L84" s="491"/>
      <c r="M84" s="491"/>
      <c r="N84" s="491"/>
      <c r="O84" s="491"/>
      <c r="P84" s="491"/>
      <c r="Q84" s="491"/>
      <c r="R84" s="491"/>
      <c r="S84" s="491"/>
      <c r="T84" s="491"/>
      <c r="U84" s="491"/>
      <c r="V84" s="491"/>
      <c r="W84" s="491"/>
      <c r="X84" s="491"/>
      <c r="Y84" s="491"/>
      <c r="Z84" s="491"/>
      <c r="AA84" s="496"/>
      <c r="AG84" s="488">
        <v>0.17999999999999899</v>
      </c>
      <c r="AH84" s="503"/>
      <c r="AI84" s="489"/>
      <c r="AJ84" s="489"/>
      <c r="AK84" s="489"/>
      <c r="AL84" s="489"/>
      <c r="AM84" s="489"/>
      <c r="AN84" s="489"/>
      <c r="AO84" s="489"/>
      <c r="AP84" s="489"/>
      <c r="AQ84" s="489"/>
      <c r="AR84" s="489"/>
      <c r="AS84" s="489"/>
      <c r="AT84" s="489"/>
      <c r="AU84" s="489"/>
      <c r="AV84" s="489"/>
      <c r="AW84" s="489"/>
      <c r="AX84" s="489"/>
      <c r="AY84" s="489"/>
      <c r="AZ84" s="489"/>
      <c r="BA84" s="489"/>
      <c r="BB84" s="489"/>
      <c r="BC84" s="489"/>
      <c r="BD84" s="489"/>
      <c r="BE84" s="504"/>
      <c r="BK84" s="488">
        <v>0.17999999999999899</v>
      </c>
      <c r="BL84" s="512"/>
      <c r="BM84" s="513"/>
      <c r="BN84" s="513"/>
      <c r="BO84" s="513"/>
      <c r="BP84" s="513"/>
      <c r="BQ84" s="513"/>
      <c r="BR84" s="513"/>
      <c r="BS84" s="513"/>
      <c r="BT84" s="513"/>
      <c r="BU84" s="513"/>
      <c r="BV84" s="513"/>
      <c r="BW84" s="513"/>
      <c r="BX84" s="513"/>
      <c r="BY84" s="513"/>
      <c r="BZ84" s="513"/>
      <c r="CA84" s="513"/>
      <c r="CB84" s="513"/>
      <c r="CC84" s="513"/>
      <c r="CD84" s="513"/>
      <c r="CE84" s="513"/>
      <c r="CF84" s="513"/>
      <c r="CG84" s="513"/>
      <c r="CH84" s="513"/>
      <c r="CI84" s="514"/>
      <c r="CO84" s="488">
        <v>0.17999999999999899</v>
      </c>
      <c r="CP84" s="512"/>
      <c r="CQ84" s="513"/>
      <c r="CR84" s="513"/>
      <c r="CS84" s="513"/>
      <c r="CT84" s="513"/>
      <c r="CU84" s="513"/>
      <c r="CV84" s="513"/>
      <c r="CW84" s="513"/>
      <c r="CX84" s="513"/>
      <c r="CY84" s="513"/>
      <c r="CZ84" s="513"/>
      <c r="DA84" s="513"/>
      <c r="DB84" s="513"/>
      <c r="DC84" s="513"/>
      <c r="DD84" s="513"/>
      <c r="DE84" s="513"/>
      <c r="DF84" s="513"/>
      <c r="DG84" s="513"/>
      <c r="DH84" s="513"/>
      <c r="DI84" s="513"/>
      <c r="DJ84" s="513"/>
      <c r="DK84" s="513"/>
      <c r="DL84" s="513"/>
      <c r="DM84" s="514"/>
      <c r="DS84" s="488">
        <v>0.17999999999999899</v>
      </c>
      <c r="DT84" s="512"/>
      <c r="DU84" s="513"/>
      <c r="DV84" s="513"/>
      <c r="DW84" s="513"/>
      <c r="DX84" s="513"/>
      <c r="DY84" s="513"/>
      <c r="DZ84" s="513"/>
      <c r="EA84" s="513"/>
      <c r="EB84" s="513"/>
      <c r="EC84" s="513"/>
      <c r="ED84" s="513"/>
      <c r="EE84" s="513"/>
      <c r="EF84" s="513"/>
      <c r="EG84" s="513"/>
      <c r="EH84" s="513"/>
      <c r="EI84" s="513"/>
      <c r="EJ84" s="513"/>
      <c r="EK84" s="513"/>
      <c r="EL84" s="513"/>
      <c r="EM84" s="513"/>
      <c r="EN84" s="513"/>
      <c r="EO84" s="513"/>
      <c r="EP84" s="513"/>
      <c r="EQ84" s="514"/>
    </row>
    <row r="85" spans="2:147" x14ac:dyDescent="0.35">
      <c r="C85" s="488">
        <v>0.16999999999999901</v>
      </c>
      <c r="D85" s="495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  <c r="Y85" s="491"/>
      <c r="Z85" s="491"/>
      <c r="AA85" s="496"/>
      <c r="AG85" s="488">
        <v>0.16999999999999901</v>
      </c>
      <c r="AH85" s="503"/>
      <c r="AI85" s="489"/>
      <c r="AJ85" s="489"/>
      <c r="AK85" s="489"/>
      <c r="AL85" s="489"/>
      <c r="AM85" s="489"/>
      <c r="AN85" s="489"/>
      <c r="AO85" s="489"/>
      <c r="AP85" s="489"/>
      <c r="AQ85" s="489"/>
      <c r="AR85" s="489"/>
      <c r="AS85" s="489"/>
      <c r="AT85" s="489"/>
      <c r="AU85" s="489"/>
      <c r="AV85" s="489"/>
      <c r="AW85" s="489"/>
      <c r="AX85" s="489"/>
      <c r="AY85" s="489"/>
      <c r="AZ85" s="489"/>
      <c r="BA85" s="489"/>
      <c r="BB85" s="489"/>
      <c r="BC85" s="489"/>
      <c r="BD85" s="489"/>
      <c r="BE85" s="504"/>
      <c r="BK85" s="488">
        <v>0.16999999999999901</v>
      </c>
      <c r="BL85" s="512"/>
      <c r="BM85" s="513"/>
      <c r="BN85" s="513"/>
      <c r="BO85" s="513"/>
      <c r="BP85" s="513"/>
      <c r="BQ85" s="513"/>
      <c r="BR85" s="513"/>
      <c r="BS85" s="513"/>
      <c r="BT85" s="513"/>
      <c r="BU85" s="513"/>
      <c r="BV85" s="513"/>
      <c r="BW85" s="513"/>
      <c r="BX85" s="513"/>
      <c r="BY85" s="513"/>
      <c r="BZ85" s="513"/>
      <c r="CA85" s="513"/>
      <c r="CB85" s="513"/>
      <c r="CC85" s="513"/>
      <c r="CD85" s="513"/>
      <c r="CE85" s="513"/>
      <c r="CF85" s="513"/>
      <c r="CG85" s="513"/>
      <c r="CH85" s="513"/>
      <c r="CI85" s="514"/>
      <c r="CO85" s="488">
        <v>0.16999999999999901</v>
      </c>
      <c r="CP85" s="512"/>
      <c r="CQ85" s="513"/>
      <c r="CR85" s="513"/>
      <c r="CS85" s="513"/>
      <c r="CT85" s="513"/>
      <c r="CU85" s="513"/>
      <c r="CV85" s="513"/>
      <c r="CW85" s="513"/>
      <c r="CX85" s="513"/>
      <c r="CY85" s="513"/>
      <c r="CZ85" s="513"/>
      <c r="DA85" s="513"/>
      <c r="DB85" s="513"/>
      <c r="DC85" s="513"/>
      <c r="DD85" s="513"/>
      <c r="DE85" s="513"/>
      <c r="DF85" s="513"/>
      <c r="DG85" s="513"/>
      <c r="DH85" s="513"/>
      <c r="DI85" s="513"/>
      <c r="DJ85" s="513"/>
      <c r="DK85" s="513"/>
      <c r="DL85" s="513"/>
      <c r="DM85" s="514"/>
      <c r="DS85" s="488">
        <v>0.16999999999999901</v>
      </c>
      <c r="DT85" s="512"/>
      <c r="DU85" s="513"/>
      <c r="DV85" s="513"/>
      <c r="DW85" s="513"/>
      <c r="DX85" s="513"/>
      <c r="DY85" s="513"/>
      <c r="DZ85" s="513"/>
      <c r="EA85" s="513"/>
      <c r="EB85" s="513"/>
      <c r="EC85" s="513"/>
      <c r="ED85" s="513"/>
      <c r="EE85" s="513"/>
      <c r="EF85" s="513"/>
      <c r="EG85" s="513"/>
      <c r="EH85" s="513"/>
      <c r="EI85" s="513"/>
      <c r="EJ85" s="513"/>
      <c r="EK85" s="513"/>
      <c r="EL85" s="513"/>
      <c r="EM85" s="513"/>
      <c r="EN85" s="513"/>
      <c r="EO85" s="513"/>
      <c r="EP85" s="513"/>
      <c r="EQ85" s="514"/>
    </row>
    <row r="86" spans="2:147" x14ac:dyDescent="0.35">
      <c r="C86" s="488">
        <v>0.159999999999999</v>
      </c>
      <c r="D86" s="495"/>
      <c r="E86" s="491"/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91"/>
      <c r="W86" s="491"/>
      <c r="X86" s="491"/>
      <c r="Y86" s="491"/>
      <c r="Z86" s="491"/>
      <c r="AA86" s="496"/>
      <c r="AG86" s="488">
        <v>0.159999999999999</v>
      </c>
      <c r="AH86" s="503"/>
      <c r="AI86" s="489"/>
      <c r="AJ86" s="489"/>
      <c r="AK86" s="489"/>
      <c r="AL86" s="489"/>
      <c r="AM86" s="489"/>
      <c r="AN86" s="489"/>
      <c r="AO86" s="489"/>
      <c r="AP86" s="489"/>
      <c r="AQ86" s="489"/>
      <c r="AR86" s="489"/>
      <c r="AS86" s="489"/>
      <c r="AT86" s="489"/>
      <c r="AU86" s="489"/>
      <c r="AV86" s="489"/>
      <c r="AW86" s="489"/>
      <c r="AX86" s="489"/>
      <c r="AY86" s="489"/>
      <c r="AZ86" s="489"/>
      <c r="BA86" s="489"/>
      <c r="BB86" s="489"/>
      <c r="BC86" s="489"/>
      <c r="BD86" s="489"/>
      <c r="BE86" s="504"/>
      <c r="BK86" s="488">
        <v>0.159999999999999</v>
      </c>
      <c r="BL86" s="512"/>
      <c r="BM86" s="513"/>
      <c r="BN86" s="513"/>
      <c r="BO86" s="513"/>
      <c r="BP86" s="513"/>
      <c r="BQ86" s="513"/>
      <c r="BR86" s="513"/>
      <c r="BS86" s="513"/>
      <c r="BT86" s="513"/>
      <c r="BU86" s="513"/>
      <c r="BV86" s="513"/>
      <c r="BW86" s="513"/>
      <c r="BX86" s="513"/>
      <c r="BY86" s="513"/>
      <c r="BZ86" s="513"/>
      <c r="CA86" s="513"/>
      <c r="CB86" s="513"/>
      <c r="CC86" s="513"/>
      <c r="CD86" s="513"/>
      <c r="CE86" s="513"/>
      <c r="CF86" s="513"/>
      <c r="CG86" s="513"/>
      <c r="CH86" s="513"/>
      <c r="CI86" s="514"/>
      <c r="CO86" s="488">
        <v>0.159999999999999</v>
      </c>
      <c r="CP86" s="512"/>
      <c r="CQ86" s="513"/>
      <c r="CR86" s="513"/>
      <c r="CS86" s="513"/>
      <c r="CT86" s="513"/>
      <c r="CU86" s="513"/>
      <c r="CV86" s="513"/>
      <c r="CW86" s="513"/>
      <c r="CX86" s="513"/>
      <c r="CY86" s="513"/>
      <c r="CZ86" s="513"/>
      <c r="DA86" s="513"/>
      <c r="DB86" s="513"/>
      <c r="DC86" s="513"/>
      <c r="DD86" s="513"/>
      <c r="DE86" s="513"/>
      <c r="DF86" s="513"/>
      <c r="DG86" s="513"/>
      <c r="DH86" s="513"/>
      <c r="DI86" s="513"/>
      <c r="DJ86" s="513"/>
      <c r="DK86" s="513"/>
      <c r="DL86" s="513"/>
      <c r="DM86" s="514"/>
      <c r="DS86" s="488">
        <v>0.159999999999999</v>
      </c>
      <c r="DT86" s="512"/>
      <c r="DU86" s="513"/>
      <c r="DV86" s="513"/>
      <c r="DW86" s="513"/>
      <c r="DX86" s="513"/>
      <c r="DY86" s="513"/>
      <c r="DZ86" s="513"/>
      <c r="EA86" s="513"/>
      <c r="EB86" s="513"/>
      <c r="EC86" s="513"/>
      <c r="ED86" s="513"/>
      <c r="EE86" s="513"/>
      <c r="EF86" s="513"/>
      <c r="EG86" s="513"/>
      <c r="EH86" s="513"/>
      <c r="EI86" s="513"/>
      <c r="EJ86" s="513"/>
      <c r="EK86" s="513"/>
      <c r="EL86" s="513"/>
      <c r="EM86" s="513"/>
      <c r="EN86" s="513"/>
      <c r="EO86" s="513"/>
      <c r="EP86" s="513"/>
      <c r="EQ86" s="514"/>
    </row>
    <row r="87" spans="2:147" x14ac:dyDescent="0.35">
      <c r="C87" s="488">
        <v>0.149999999999999</v>
      </c>
      <c r="D87" s="495"/>
      <c r="E87" s="491"/>
      <c r="F87" s="491"/>
      <c r="G87" s="491"/>
      <c r="H87" s="491"/>
      <c r="I87" s="491"/>
      <c r="J87" s="491"/>
      <c r="K87" s="491"/>
      <c r="L87" s="491"/>
      <c r="M87" s="491"/>
      <c r="N87" s="491"/>
      <c r="O87" s="491"/>
      <c r="P87" s="491"/>
      <c r="Q87" s="491"/>
      <c r="R87" s="491"/>
      <c r="S87" s="491"/>
      <c r="T87" s="491"/>
      <c r="U87" s="491"/>
      <c r="V87" s="491"/>
      <c r="W87" s="491"/>
      <c r="X87" s="491"/>
      <c r="Y87" s="491"/>
      <c r="Z87" s="491"/>
      <c r="AA87" s="496"/>
      <c r="AG87" s="488">
        <v>0.149999999999999</v>
      </c>
      <c r="AH87" s="503"/>
      <c r="AI87" s="489"/>
      <c r="AJ87" s="489"/>
      <c r="AK87" s="489"/>
      <c r="AL87" s="489"/>
      <c r="AM87" s="489"/>
      <c r="AN87" s="489"/>
      <c r="AO87" s="489"/>
      <c r="AP87" s="489"/>
      <c r="AQ87" s="489"/>
      <c r="AR87" s="489"/>
      <c r="AS87" s="489"/>
      <c r="AT87" s="489"/>
      <c r="AU87" s="489"/>
      <c r="AV87" s="489"/>
      <c r="AW87" s="489"/>
      <c r="AX87" s="489"/>
      <c r="AY87" s="489"/>
      <c r="AZ87" s="489"/>
      <c r="BA87" s="489"/>
      <c r="BB87" s="489"/>
      <c r="BC87" s="489"/>
      <c r="BD87" s="489"/>
      <c r="BE87" s="504"/>
      <c r="BK87" s="488">
        <v>0.149999999999999</v>
      </c>
      <c r="BL87" s="512"/>
      <c r="BM87" s="513"/>
      <c r="BN87" s="513"/>
      <c r="BO87" s="513"/>
      <c r="BP87" s="513"/>
      <c r="BQ87" s="513"/>
      <c r="BR87" s="513"/>
      <c r="BS87" s="513"/>
      <c r="BT87" s="513"/>
      <c r="BU87" s="513"/>
      <c r="BV87" s="513"/>
      <c r="BW87" s="513"/>
      <c r="BX87" s="513"/>
      <c r="BY87" s="513"/>
      <c r="BZ87" s="513"/>
      <c r="CA87" s="513"/>
      <c r="CB87" s="513"/>
      <c r="CC87" s="513"/>
      <c r="CD87" s="513"/>
      <c r="CE87" s="513"/>
      <c r="CF87" s="513"/>
      <c r="CG87" s="513"/>
      <c r="CH87" s="513"/>
      <c r="CI87" s="514"/>
      <c r="CO87" s="488">
        <v>0.149999999999999</v>
      </c>
      <c r="CP87" s="512"/>
      <c r="CQ87" s="513"/>
      <c r="CR87" s="513"/>
      <c r="CS87" s="513"/>
      <c r="CT87" s="513"/>
      <c r="CU87" s="513"/>
      <c r="CV87" s="513"/>
      <c r="CW87" s="513"/>
      <c r="CX87" s="513"/>
      <c r="CY87" s="513"/>
      <c r="CZ87" s="513"/>
      <c r="DA87" s="513"/>
      <c r="DB87" s="513"/>
      <c r="DC87" s="513"/>
      <c r="DD87" s="513"/>
      <c r="DE87" s="513"/>
      <c r="DF87" s="513"/>
      <c r="DG87" s="513"/>
      <c r="DH87" s="513"/>
      <c r="DI87" s="513"/>
      <c r="DJ87" s="513"/>
      <c r="DK87" s="513"/>
      <c r="DL87" s="513"/>
      <c r="DM87" s="514"/>
      <c r="DS87" s="488">
        <v>0.149999999999999</v>
      </c>
      <c r="DT87" s="512"/>
      <c r="DU87" s="513"/>
      <c r="DV87" s="513"/>
      <c r="DW87" s="513"/>
      <c r="DX87" s="513"/>
      <c r="DY87" s="513"/>
      <c r="DZ87" s="513"/>
      <c r="EA87" s="513"/>
      <c r="EB87" s="513"/>
      <c r="EC87" s="513"/>
      <c r="ED87" s="513"/>
      <c r="EE87" s="513"/>
      <c r="EF87" s="513"/>
      <c r="EG87" s="513"/>
      <c r="EH87" s="513"/>
      <c r="EI87" s="513"/>
      <c r="EJ87" s="513"/>
      <c r="EK87" s="513"/>
      <c r="EL87" s="513"/>
      <c r="EM87" s="513"/>
      <c r="EN87" s="513"/>
      <c r="EO87" s="513"/>
      <c r="EP87" s="513"/>
      <c r="EQ87" s="514"/>
    </row>
    <row r="88" spans="2:147" x14ac:dyDescent="0.35">
      <c r="C88" s="488">
        <v>0.13999999999999899</v>
      </c>
      <c r="D88" s="495"/>
      <c r="E88" s="491"/>
      <c r="F88" s="491"/>
      <c r="G88" s="491"/>
      <c r="H88" s="491"/>
      <c r="I88" s="491"/>
      <c r="J88" s="491"/>
      <c r="K88" s="491"/>
      <c r="L88" s="491"/>
      <c r="M88" s="491"/>
      <c r="N88" s="491"/>
      <c r="O88" s="491"/>
      <c r="P88" s="491"/>
      <c r="Q88" s="491"/>
      <c r="R88" s="491"/>
      <c r="S88" s="491"/>
      <c r="T88" s="491"/>
      <c r="U88" s="491"/>
      <c r="V88" s="491"/>
      <c r="W88" s="491"/>
      <c r="X88" s="491"/>
      <c r="Y88" s="491"/>
      <c r="Z88" s="491"/>
      <c r="AA88" s="496"/>
      <c r="AG88" s="488">
        <v>0.13999999999999899</v>
      </c>
      <c r="AH88" s="503"/>
      <c r="AI88" s="489"/>
      <c r="AJ88" s="489"/>
      <c r="AK88" s="489"/>
      <c r="AL88" s="489"/>
      <c r="AM88" s="489"/>
      <c r="AN88" s="489"/>
      <c r="AO88" s="489"/>
      <c r="AP88" s="489"/>
      <c r="AQ88" s="489"/>
      <c r="AR88" s="489"/>
      <c r="AS88" s="489"/>
      <c r="AT88" s="489"/>
      <c r="AU88" s="489"/>
      <c r="AV88" s="489"/>
      <c r="AW88" s="489"/>
      <c r="AX88" s="489"/>
      <c r="AY88" s="489"/>
      <c r="AZ88" s="489"/>
      <c r="BA88" s="489"/>
      <c r="BB88" s="489"/>
      <c r="BC88" s="489"/>
      <c r="BD88" s="489"/>
      <c r="BE88" s="504"/>
      <c r="BK88" s="488">
        <v>0.13999999999999899</v>
      </c>
      <c r="BL88" s="512"/>
      <c r="BM88" s="513"/>
      <c r="BN88" s="513"/>
      <c r="BO88" s="513"/>
      <c r="BP88" s="513"/>
      <c r="BQ88" s="513"/>
      <c r="BR88" s="513"/>
      <c r="BS88" s="513"/>
      <c r="BT88" s="513"/>
      <c r="BU88" s="513"/>
      <c r="BV88" s="513"/>
      <c r="BW88" s="513"/>
      <c r="BX88" s="513"/>
      <c r="BY88" s="513"/>
      <c r="BZ88" s="513"/>
      <c r="CA88" s="513"/>
      <c r="CB88" s="513"/>
      <c r="CC88" s="513"/>
      <c r="CD88" s="513"/>
      <c r="CE88" s="513"/>
      <c r="CF88" s="513"/>
      <c r="CG88" s="513"/>
      <c r="CH88" s="513"/>
      <c r="CI88" s="514"/>
      <c r="CO88" s="488">
        <v>0.13999999999999899</v>
      </c>
      <c r="CP88" s="512"/>
      <c r="CQ88" s="513"/>
      <c r="CR88" s="513"/>
      <c r="CS88" s="513"/>
      <c r="CT88" s="513"/>
      <c r="CU88" s="513"/>
      <c r="CV88" s="513"/>
      <c r="CW88" s="513"/>
      <c r="CX88" s="513"/>
      <c r="CY88" s="513"/>
      <c r="CZ88" s="513"/>
      <c r="DA88" s="513"/>
      <c r="DB88" s="513"/>
      <c r="DC88" s="513"/>
      <c r="DD88" s="513"/>
      <c r="DE88" s="513"/>
      <c r="DF88" s="513"/>
      <c r="DG88" s="513"/>
      <c r="DH88" s="513"/>
      <c r="DI88" s="513"/>
      <c r="DJ88" s="513"/>
      <c r="DK88" s="513"/>
      <c r="DL88" s="513"/>
      <c r="DM88" s="514"/>
      <c r="DS88" s="488">
        <v>0.13999999999999899</v>
      </c>
      <c r="DT88" s="512"/>
      <c r="DU88" s="513"/>
      <c r="DV88" s="513"/>
      <c r="DW88" s="513"/>
      <c r="DX88" s="513"/>
      <c r="DY88" s="513"/>
      <c r="DZ88" s="513"/>
      <c r="EA88" s="513"/>
      <c r="EB88" s="513"/>
      <c r="EC88" s="513"/>
      <c r="ED88" s="513"/>
      <c r="EE88" s="513"/>
      <c r="EF88" s="513"/>
      <c r="EG88" s="513"/>
      <c r="EH88" s="513"/>
      <c r="EI88" s="513"/>
      <c r="EJ88" s="513"/>
      <c r="EK88" s="513"/>
      <c r="EL88" s="513"/>
      <c r="EM88" s="513"/>
      <c r="EN88" s="513"/>
      <c r="EO88" s="513"/>
      <c r="EP88" s="513"/>
      <c r="EQ88" s="514"/>
    </row>
    <row r="89" spans="2:147" x14ac:dyDescent="0.35">
      <c r="C89" s="488">
        <v>0.12999999999999901</v>
      </c>
      <c r="D89" s="495"/>
      <c r="E89" s="491"/>
      <c r="F89" s="491"/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491"/>
      <c r="T89" s="491"/>
      <c r="U89" s="491"/>
      <c r="V89" s="491"/>
      <c r="W89" s="491"/>
      <c r="X89" s="491"/>
      <c r="Y89" s="491"/>
      <c r="Z89" s="491"/>
      <c r="AA89" s="496"/>
      <c r="AG89" s="488">
        <v>0.12999999999999901</v>
      </c>
      <c r="AH89" s="503"/>
      <c r="AI89" s="489"/>
      <c r="AJ89" s="489"/>
      <c r="AK89" s="489"/>
      <c r="AL89" s="489"/>
      <c r="AM89" s="489"/>
      <c r="AN89" s="489"/>
      <c r="AO89" s="489"/>
      <c r="AP89" s="489"/>
      <c r="AQ89" s="489"/>
      <c r="AR89" s="489"/>
      <c r="AS89" s="489"/>
      <c r="AT89" s="489"/>
      <c r="AU89" s="489"/>
      <c r="AV89" s="489"/>
      <c r="AW89" s="489"/>
      <c r="AX89" s="489"/>
      <c r="AY89" s="489"/>
      <c r="AZ89" s="489"/>
      <c r="BA89" s="489"/>
      <c r="BB89" s="489"/>
      <c r="BC89" s="489"/>
      <c r="BD89" s="489"/>
      <c r="BE89" s="504"/>
      <c r="BK89" s="488">
        <v>0.12999999999999901</v>
      </c>
      <c r="BL89" s="512"/>
      <c r="BM89" s="513"/>
      <c r="BN89" s="513"/>
      <c r="BO89" s="513"/>
      <c r="BP89" s="513"/>
      <c r="BQ89" s="513"/>
      <c r="BR89" s="513"/>
      <c r="BS89" s="513"/>
      <c r="BT89" s="513"/>
      <c r="BU89" s="513"/>
      <c r="BV89" s="513"/>
      <c r="BW89" s="513"/>
      <c r="BX89" s="513"/>
      <c r="BY89" s="513"/>
      <c r="BZ89" s="513"/>
      <c r="CA89" s="513"/>
      <c r="CB89" s="513"/>
      <c r="CC89" s="513"/>
      <c r="CD89" s="513"/>
      <c r="CE89" s="513"/>
      <c r="CF89" s="513"/>
      <c r="CG89" s="513"/>
      <c r="CH89" s="513"/>
      <c r="CI89" s="514"/>
      <c r="CO89" s="488">
        <v>0.12999999999999901</v>
      </c>
      <c r="CP89" s="512"/>
      <c r="CQ89" s="513"/>
      <c r="CR89" s="513"/>
      <c r="CS89" s="513"/>
      <c r="CT89" s="513"/>
      <c r="CU89" s="513"/>
      <c r="CV89" s="513"/>
      <c r="CW89" s="513"/>
      <c r="CX89" s="513"/>
      <c r="CY89" s="513"/>
      <c r="CZ89" s="513"/>
      <c r="DA89" s="513"/>
      <c r="DB89" s="513"/>
      <c r="DC89" s="513"/>
      <c r="DD89" s="513"/>
      <c r="DE89" s="513"/>
      <c r="DF89" s="513"/>
      <c r="DG89" s="513"/>
      <c r="DH89" s="513"/>
      <c r="DI89" s="513"/>
      <c r="DJ89" s="513"/>
      <c r="DK89" s="513"/>
      <c r="DL89" s="513"/>
      <c r="DM89" s="514"/>
      <c r="DS89" s="488">
        <v>0.12999999999999901</v>
      </c>
      <c r="DT89" s="512"/>
      <c r="DU89" s="513"/>
      <c r="DV89" s="513"/>
      <c r="DW89" s="513"/>
      <c r="DX89" s="513"/>
      <c r="DY89" s="513"/>
      <c r="DZ89" s="513"/>
      <c r="EA89" s="513"/>
      <c r="EB89" s="513"/>
      <c r="EC89" s="513"/>
      <c r="ED89" s="513"/>
      <c r="EE89" s="513"/>
      <c r="EF89" s="513"/>
      <c r="EG89" s="513"/>
      <c r="EH89" s="513"/>
      <c r="EI89" s="513"/>
      <c r="EJ89" s="513"/>
      <c r="EK89" s="513"/>
      <c r="EL89" s="513"/>
      <c r="EM89" s="513"/>
      <c r="EN89" s="513"/>
      <c r="EO89" s="513"/>
      <c r="EP89" s="513"/>
      <c r="EQ89" s="514"/>
    </row>
    <row r="90" spans="2:147" x14ac:dyDescent="0.35">
      <c r="C90" s="488">
        <v>0.119999999999999</v>
      </c>
      <c r="D90" s="495"/>
      <c r="E90" s="491"/>
      <c r="F90" s="491"/>
      <c r="G90" s="491"/>
      <c r="H90" s="491"/>
      <c r="I90" s="491"/>
      <c r="J90" s="491"/>
      <c r="K90" s="491"/>
      <c r="L90" s="491"/>
      <c r="M90" s="491"/>
      <c r="N90" s="491"/>
      <c r="O90" s="491"/>
      <c r="P90" s="491"/>
      <c r="Q90" s="491"/>
      <c r="R90" s="491"/>
      <c r="S90" s="491"/>
      <c r="T90" s="491"/>
      <c r="U90" s="491"/>
      <c r="V90" s="491"/>
      <c r="W90" s="491"/>
      <c r="X90" s="491"/>
      <c r="Y90" s="491"/>
      <c r="Z90" s="491"/>
      <c r="AA90" s="496"/>
      <c r="AG90" s="488">
        <v>0.119999999999999</v>
      </c>
      <c r="AH90" s="503"/>
      <c r="AI90" s="489"/>
      <c r="AJ90" s="489"/>
      <c r="AK90" s="489"/>
      <c r="AL90" s="489"/>
      <c r="AM90" s="489"/>
      <c r="AN90" s="489"/>
      <c r="AO90" s="489"/>
      <c r="AP90" s="489"/>
      <c r="AQ90" s="489"/>
      <c r="AR90" s="489"/>
      <c r="AS90" s="489"/>
      <c r="AT90" s="489"/>
      <c r="AU90" s="489"/>
      <c r="AV90" s="489"/>
      <c r="AW90" s="489"/>
      <c r="AX90" s="489"/>
      <c r="AY90" s="489"/>
      <c r="AZ90" s="489"/>
      <c r="BA90" s="489"/>
      <c r="BB90" s="489"/>
      <c r="BC90" s="489"/>
      <c r="BD90" s="489"/>
      <c r="BE90" s="504"/>
      <c r="BK90" s="488">
        <v>0.119999999999999</v>
      </c>
      <c r="BL90" s="512"/>
      <c r="BM90" s="513"/>
      <c r="BN90" s="513"/>
      <c r="BO90" s="513"/>
      <c r="BP90" s="513"/>
      <c r="BQ90" s="513"/>
      <c r="BR90" s="513"/>
      <c r="BS90" s="513"/>
      <c r="BT90" s="513"/>
      <c r="BU90" s="513"/>
      <c r="BV90" s="513"/>
      <c r="BW90" s="513"/>
      <c r="BX90" s="513"/>
      <c r="BY90" s="513"/>
      <c r="BZ90" s="513"/>
      <c r="CA90" s="513"/>
      <c r="CB90" s="513"/>
      <c r="CC90" s="513"/>
      <c r="CD90" s="513"/>
      <c r="CE90" s="513"/>
      <c r="CF90" s="513"/>
      <c r="CG90" s="513"/>
      <c r="CH90" s="513"/>
      <c r="CI90" s="514"/>
      <c r="CO90" s="488">
        <v>0.119999999999999</v>
      </c>
      <c r="CP90" s="512"/>
      <c r="CQ90" s="513"/>
      <c r="CR90" s="513"/>
      <c r="CS90" s="513"/>
      <c r="CT90" s="513"/>
      <c r="CU90" s="513"/>
      <c r="CV90" s="513"/>
      <c r="CW90" s="513"/>
      <c r="CX90" s="513"/>
      <c r="CY90" s="513"/>
      <c r="CZ90" s="513"/>
      <c r="DA90" s="513"/>
      <c r="DB90" s="513"/>
      <c r="DC90" s="513"/>
      <c r="DD90" s="513"/>
      <c r="DE90" s="513"/>
      <c r="DF90" s="513"/>
      <c r="DG90" s="513"/>
      <c r="DH90" s="513"/>
      <c r="DI90" s="513"/>
      <c r="DJ90" s="513"/>
      <c r="DK90" s="513"/>
      <c r="DL90" s="513"/>
      <c r="DM90" s="514"/>
      <c r="DS90" s="488">
        <v>0.119999999999999</v>
      </c>
      <c r="DT90" s="512"/>
      <c r="DU90" s="513"/>
      <c r="DV90" s="513"/>
      <c r="DW90" s="513"/>
      <c r="DX90" s="513"/>
      <c r="DY90" s="513"/>
      <c r="DZ90" s="513"/>
      <c r="EA90" s="513"/>
      <c r="EB90" s="513"/>
      <c r="EC90" s="513"/>
      <c r="ED90" s="513"/>
      <c r="EE90" s="513"/>
      <c r="EF90" s="513"/>
      <c r="EG90" s="513"/>
      <c r="EH90" s="513"/>
      <c r="EI90" s="513"/>
      <c r="EJ90" s="513"/>
      <c r="EK90" s="513"/>
      <c r="EL90" s="513"/>
      <c r="EM90" s="513"/>
      <c r="EN90" s="513"/>
      <c r="EO90" s="513"/>
      <c r="EP90" s="513"/>
      <c r="EQ90" s="514"/>
    </row>
    <row r="91" spans="2:147" x14ac:dyDescent="0.35">
      <c r="C91" s="488">
        <v>0.109999999999999</v>
      </c>
      <c r="D91" s="495"/>
      <c r="E91" s="491"/>
      <c r="F91" s="491"/>
      <c r="G91" s="491"/>
      <c r="H91" s="491"/>
      <c r="I91" s="491"/>
      <c r="J91" s="491"/>
      <c r="K91" s="491"/>
      <c r="L91" s="491"/>
      <c r="M91" s="491"/>
      <c r="N91" s="491"/>
      <c r="O91" s="491"/>
      <c r="P91" s="491"/>
      <c r="Q91" s="491"/>
      <c r="R91" s="491"/>
      <c r="S91" s="491"/>
      <c r="T91" s="491"/>
      <c r="U91" s="491"/>
      <c r="V91" s="491"/>
      <c r="W91" s="491"/>
      <c r="X91" s="491"/>
      <c r="Y91" s="491"/>
      <c r="Z91" s="491"/>
      <c r="AA91" s="496"/>
      <c r="AG91" s="488">
        <v>0.109999999999999</v>
      </c>
      <c r="AH91" s="503"/>
      <c r="AI91" s="489"/>
      <c r="AJ91" s="489"/>
      <c r="AK91" s="489"/>
      <c r="AL91" s="489"/>
      <c r="AM91" s="489"/>
      <c r="AN91" s="489"/>
      <c r="AO91" s="489"/>
      <c r="AP91" s="489"/>
      <c r="AQ91" s="489"/>
      <c r="AR91" s="489"/>
      <c r="AS91" s="489"/>
      <c r="AT91" s="489"/>
      <c r="AU91" s="489"/>
      <c r="AV91" s="489"/>
      <c r="AW91" s="489"/>
      <c r="AX91" s="489"/>
      <c r="AY91" s="489"/>
      <c r="AZ91" s="489"/>
      <c r="BA91" s="489"/>
      <c r="BB91" s="489"/>
      <c r="BC91" s="489"/>
      <c r="BD91" s="489"/>
      <c r="BE91" s="504"/>
      <c r="BK91" s="508">
        <v>0.109999999999999</v>
      </c>
      <c r="BL91" s="512"/>
      <c r="BM91" s="513"/>
      <c r="BN91" s="513"/>
      <c r="BO91" s="513"/>
      <c r="BP91" s="513"/>
      <c r="BQ91" s="513"/>
      <c r="BR91" s="513"/>
      <c r="BS91" s="513"/>
      <c r="BT91" s="513"/>
      <c r="BU91" s="513"/>
      <c r="BV91" s="513"/>
      <c r="BW91" s="513"/>
      <c r="BX91" s="513"/>
      <c r="BY91" s="513"/>
      <c r="BZ91" s="513"/>
      <c r="CA91" s="513"/>
      <c r="CB91" s="513"/>
      <c r="CC91" s="513"/>
      <c r="CD91" s="513"/>
      <c r="CE91" s="513"/>
      <c r="CF91" s="513"/>
      <c r="CG91" s="513"/>
      <c r="CH91" s="513"/>
      <c r="CI91" s="514"/>
      <c r="CO91" s="488">
        <v>0.109999999999999</v>
      </c>
      <c r="CP91" s="512"/>
      <c r="CQ91" s="513"/>
      <c r="CR91" s="513"/>
      <c r="CS91" s="513"/>
      <c r="CT91" s="513"/>
      <c r="CU91" s="513"/>
      <c r="CV91" s="513"/>
      <c r="CW91" s="513"/>
      <c r="CX91" s="513"/>
      <c r="CY91" s="513"/>
      <c r="CZ91" s="513"/>
      <c r="DA91" s="513"/>
      <c r="DB91" s="513"/>
      <c r="DC91" s="513"/>
      <c r="DD91" s="513"/>
      <c r="DE91" s="513"/>
      <c r="DF91" s="513"/>
      <c r="DG91" s="513"/>
      <c r="DH91" s="513"/>
      <c r="DI91" s="513"/>
      <c r="DJ91" s="513"/>
      <c r="DK91" s="513"/>
      <c r="DL91" s="513"/>
      <c r="DM91" s="514"/>
      <c r="DS91" s="508">
        <v>0.109999999999999</v>
      </c>
      <c r="DT91" s="512"/>
      <c r="DU91" s="513"/>
      <c r="DV91" s="513"/>
      <c r="DW91" s="513"/>
      <c r="DX91" s="513"/>
      <c r="DY91" s="513"/>
      <c r="DZ91" s="513"/>
      <c r="EA91" s="513"/>
      <c r="EB91" s="513"/>
      <c r="EC91" s="513"/>
      <c r="ED91" s="513"/>
      <c r="EE91" s="513"/>
      <c r="EF91" s="513"/>
      <c r="EG91" s="513"/>
      <c r="EH91" s="513"/>
      <c r="EI91" s="513"/>
      <c r="EJ91" s="513"/>
      <c r="EK91" s="513"/>
      <c r="EL91" s="513"/>
      <c r="EM91" s="513"/>
      <c r="EN91" s="513"/>
      <c r="EO91" s="513"/>
      <c r="EP91" s="513"/>
      <c r="EQ91" s="514"/>
    </row>
    <row r="92" spans="2:147" x14ac:dyDescent="0.35">
      <c r="C92" s="488">
        <v>9.9999999999999006E-2</v>
      </c>
      <c r="D92" s="495"/>
      <c r="E92" s="491"/>
      <c r="F92" s="491"/>
      <c r="G92" s="491"/>
      <c r="H92" s="491"/>
      <c r="I92" s="491"/>
      <c r="J92" s="491"/>
      <c r="K92" s="491"/>
      <c r="L92" s="491"/>
      <c r="M92" s="491"/>
      <c r="N92" s="491"/>
      <c r="O92" s="491"/>
      <c r="P92" s="491"/>
      <c r="Q92" s="491"/>
      <c r="R92" s="491"/>
      <c r="S92" s="491"/>
      <c r="T92" s="491"/>
      <c r="U92" s="491"/>
      <c r="V92" s="491"/>
      <c r="W92" s="491"/>
      <c r="X92" s="491"/>
      <c r="Y92" s="491"/>
      <c r="Z92" s="491"/>
      <c r="AA92" s="496"/>
      <c r="AG92" s="488">
        <v>9.9999999999999006E-2</v>
      </c>
      <c r="AH92" s="503"/>
      <c r="AI92" s="489"/>
      <c r="AJ92" s="489"/>
      <c r="AK92" s="489"/>
      <c r="AL92" s="489"/>
      <c r="AM92" s="489"/>
      <c r="AN92" s="489"/>
      <c r="AO92" s="489"/>
      <c r="AP92" s="489"/>
      <c r="AQ92" s="489"/>
      <c r="AR92" s="489"/>
      <c r="AS92" s="489"/>
      <c r="AT92" s="489"/>
      <c r="AU92" s="489"/>
      <c r="AV92" s="489"/>
      <c r="AW92" s="489"/>
      <c r="AX92" s="489"/>
      <c r="AY92" s="489"/>
      <c r="AZ92" s="489"/>
      <c r="BA92" s="489"/>
      <c r="BB92" s="489"/>
      <c r="BC92" s="489"/>
      <c r="BD92" s="489"/>
      <c r="BE92" s="504"/>
      <c r="BK92" s="488">
        <v>9.9999999999999006E-2</v>
      </c>
      <c r="BL92" s="512"/>
      <c r="BM92" s="513"/>
      <c r="BN92" s="513"/>
      <c r="BO92" s="513"/>
      <c r="BP92" s="513"/>
      <c r="BQ92" s="513"/>
      <c r="BR92" s="513"/>
      <c r="BS92" s="513"/>
      <c r="BT92" s="513"/>
      <c r="BU92" s="513"/>
      <c r="BV92" s="513"/>
      <c r="BW92" s="513"/>
      <c r="BX92" s="513"/>
      <c r="BY92" s="513"/>
      <c r="BZ92" s="513"/>
      <c r="CA92" s="513"/>
      <c r="CB92" s="513"/>
      <c r="CC92" s="513"/>
      <c r="CD92" s="513"/>
      <c r="CE92" s="513"/>
      <c r="CF92" s="513"/>
      <c r="CG92" s="513"/>
      <c r="CH92" s="513"/>
      <c r="CI92" s="514"/>
      <c r="CO92" s="488">
        <v>9.9999999999999006E-2</v>
      </c>
      <c r="CP92" s="512"/>
      <c r="CQ92" s="513"/>
      <c r="CR92" s="513"/>
      <c r="CS92" s="513"/>
      <c r="CT92" s="513"/>
      <c r="CU92" s="513"/>
      <c r="CV92" s="513"/>
      <c r="CW92" s="513"/>
      <c r="CX92" s="513"/>
      <c r="CY92" s="513"/>
      <c r="CZ92" s="513"/>
      <c r="DA92" s="513"/>
      <c r="DB92" s="513"/>
      <c r="DC92" s="513"/>
      <c r="DD92" s="513"/>
      <c r="DE92" s="513"/>
      <c r="DF92" s="513"/>
      <c r="DG92" s="513"/>
      <c r="DH92" s="513"/>
      <c r="DI92" s="513"/>
      <c r="DJ92" s="513"/>
      <c r="DK92" s="513"/>
      <c r="DL92" s="513"/>
      <c r="DM92" s="514"/>
      <c r="DS92" s="488">
        <v>9.9999999999999006E-2</v>
      </c>
      <c r="DT92" s="512"/>
      <c r="DU92" s="513"/>
      <c r="DV92" s="513"/>
      <c r="DW92" s="513"/>
      <c r="DX92" s="513"/>
      <c r="DY92" s="513"/>
      <c r="DZ92" s="513"/>
      <c r="EA92" s="513"/>
      <c r="EB92" s="513"/>
      <c r="EC92" s="513"/>
      <c r="ED92" s="513"/>
      <c r="EE92" s="513"/>
      <c r="EF92" s="513"/>
      <c r="EG92" s="513"/>
      <c r="EH92" s="513"/>
      <c r="EI92" s="513"/>
      <c r="EJ92" s="513"/>
      <c r="EK92" s="513"/>
      <c r="EL92" s="513"/>
      <c r="EM92" s="513"/>
      <c r="EN92" s="513"/>
      <c r="EO92" s="513"/>
      <c r="EP92" s="513"/>
      <c r="EQ92" s="514"/>
    </row>
    <row r="93" spans="2:147" x14ac:dyDescent="0.35">
      <c r="C93" s="488">
        <v>8.9999999999998997E-2</v>
      </c>
      <c r="D93" s="495"/>
      <c r="E93" s="491"/>
      <c r="F93" s="491"/>
      <c r="G93" s="491"/>
      <c r="H93" s="491"/>
      <c r="I93" s="491"/>
      <c r="J93" s="491"/>
      <c r="K93" s="491"/>
      <c r="L93" s="491"/>
      <c r="M93" s="491"/>
      <c r="N93" s="491"/>
      <c r="O93" s="491"/>
      <c r="P93" s="491"/>
      <c r="Q93" s="491"/>
      <c r="R93" s="491"/>
      <c r="S93" s="491"/>
      <c r="T93" s="491"/>
      <c r="U93" s="491"/>
      <c r="V93" s="491"/>
      <c r="W93" s="491"/>
      <c r="X93" s="491"/>
      <c r="Y93" s="491"/>
      <c r="Z93" s="491"/>
      <c r="AA93" s="496"/>
      <c r="AG93" s="488">
        <v>8.9999999999998997E-2</v>
      </c>
      <c r="AH93" s="503"/>
      <c r="AI93" s="489"/>
      <c r="AJ93" s="489"/>
      <c r="AK93" s="489"/>
      <c r="AL93" s="489"/>
      <c r="AM93" s="489"/>
      <c r="AN93" s="489"/>
      <c r="AO93" s="489"/>
      <c r="AP93" s="489"/>
      <c r="AQ93" s="489"/>
      <c r="AR93" s="489"/>
      <c r="AS93" s="489"/>
      <c r="AT93" s="489"/>
      <c r="AU93" s="489"/>
      <c r="AV93" s="489"/>
      <c r="AW93" s="489"/>
      <c r="AX93" s="489"/>
      <c r="AY93" s="489"/>
      <c r="AZ93" s="489"/>
      <c r="BA93" s="489"/>
      <c r="BB93" s="489"/>
      <c r="BC93" s="489"/>
      <c r="BD93" s="489"/>
      <c r="BE93" s="504"/>
      <c r="BK93" s="488">
        <v>8.9999999999998997E-2</v>
      </c>
      <c r="BL93" s="512"/>
      <c r="BM93" s="513"/>
      <c r="BN93" s="513"/>
      <c r="BO93" s="513"/>
      <c r="BP93" s="513"/>
      <c r="BQ93" s="513"/>
      <c r="BR93" s="513"/>
      <c r="BS93" s="513"/>
      <c r="BT93" s="513"/>
      <c r="BU93" s="513"/>
      <c r="BV93" s="513"/>
      <c r="BW93" s="513"/>
      <c r="BX93" s="513"/>
      <c r="BY93" s="513"/>
      <c r="BZ93" s="513"/>
      <c r="CA93" s="513"/>
      <c r="CB93" s="513"/>
      <c r="CC93" s="513"/>
      <c r="CD93" s="513"/>
      <c r="CE93" s="513"/>
      <c r="CF93" s="513"/>
      <c r="CG93" s="513"/>
      <c r="CH93" s="513"/>
      <c r="CI93" s="514"/>
      <c r="CO93" s="488">
        <v>8.9999999999998997E-2</v>
      </c>
      <c r="CP93" s="512"/>
      <c r="CQ93" s="513"/>
      <c r="CR93" s="513"/>
      <c r="CS93" s="513"/>
      <c r="CT93" s="513"/>
      <c r="CU93" s="513"/>
      <c r="CV93" s="513"/>
      <c r="CW93" s="513"/>
      <c r="CX93" s="513"/>
      <c r="CY93" s="513"/>
      <c r="CZ93" s="513"/>
      <c r="DA93" s="513"/>
      <c r="DB93" s="513"/>
      <c r="DC93" s="513"/>
      <c r="DD93" s="513"/>
      <c r="DE93" s="513"/>
      <c r="DF93" s="513"/>
      <c r="DG93" s="513"/>
      <c r="DH93" s="513"/>
      <c r="DI93" s="513"/>
      <c r="DJ93" s="513"/>
      <c r="DK93" s="513"/>
      <c r="DL93" s="513"/>
      <c r="DM93" s="514"/>
      <c r="DS93" s="488">
        <v>8.9999999999998997E-2</v>
      </c>
      <c r="DT93" s="512"/>
      <c r="DU93" s="513"/>
      <c r="DV93" s="513"/>
      <c r="DW93" s="513"/>
      <c r="DX93" s="513"/>
      <c r="DY93" s="513"/>
      <c r="DZ93" s="513"/>
      <c r="EA93" s="513"/>
      <c r="EB93" s="513"/>
      <c r="EC93" s="513"/>
      <c r="ED93" s="513"/>
      <c r="EE93" s="513"/>
      <c r="EF93" s="513"/>
      <c r="EG93" s="513"/>
      <c r="EH93" s="513"/>
      <c r="EI93" s="513"/>
      <c r="EJ93" s="513"/>
      <c r="EK93" s="513"/>
      <c r="EL93" s="513"/>
      <c r="EM93" s="513"/>
      <c r="EN93" s="513"/>
      <c r="EO93" s="513"/>
      <c r="EP93" s="513"/>
      <c r="EQ93" s="514"/>
    </row>
    <row r="94" spans="2:147" x14ac:dyDescent="0.35">
      <c r="B94" s="692" t="s">
        <v>131</v>
      </c>
      <c r="C94" s="488">
        <v>7.9999999999999002E-2</v>
      </c>
      <c r="D94" s="495"/>
      <c r="E94" s="491"/>
      <c r="F94" s="491"/>
      <c r="G94" s="491"/>
      <c r="H94" s="491"/>
      <c r="I94" s="491"/>
      <c r="J94" s="491"/>
      <c r="K94" s="491"/>
      <c r="L94" s="491"/>
      <c r="M94" s="491"/>
      <c r="N94" s="491"/>
      <c r="O94" s="491"/>
      <c r="P94" s="491"/>
      <c r="Q94" s="491"/>
      <c r="R94" s="491"/>
      <c r="S94" s="491"/>
      <c r="T94" s="491"/>
      <c r="U94" s="491"/>
      <c r="V94" s="491"/>
      <c r="W94" s="491"/>
      <c r="X94" s="491"/>
      <c r="Y94" s="491"/>
      <c r="Z94" s="491"/>
      <c r="AA94" s="496"/>
      <c r="AF94" s="692" t="s">
        <v>131</v>
      </c>
      <c r="AG94" s="488">
        <v>7.9999999999999002E-2</v>
      </c>
      <c r="AH94" s="503"/>
      <c r="AI94" s="489"/>
      <c r="AJ94" s="489"/>
      <c r="AK94" s="489"/>
      <c r="AL94" s="489"/>
      <c r="AM94" s="489"/>
      <c r="AN94" s="489"/>
      <c r="AO94" s="489"/>
      <c r="AP94" s="489"/>
      <c r="AQ94" s="489"/>
      <c r="AR94" s="489"/>
      <c r="AS94" s="489"/>
      <c r="AT94" s="489"/>
      <c r="AU94" s="489"/>
      <c r="AV94" s="489"/>
      <c r="AW94" s="489"/>
      <c r="AX94" s="489"/>
      <c r="AY94" s="489"/>
      <c r="AZ94" s="489"/>
      <c r="BA94" s="489"/>
      <c r="BB94" s="489"/>
      <c r="BC94" s="489"/>
      <c r="BD94" s="489"/>
      <c r="BE94" s="504"/>
      <c r="BJ94" s="692" t="s">
        <v>131</v>
      </c>
      <c r="BK94" s="488">
        <v>7.9999999999999002E-2</v>
      </c>
      <c r="BL94" s="512"/>
      <c r="BM94" s="513"/>
      <c r="BN94" s="513"/>
      <c r="BO94" s="513"/>
      <c r="BP94" s="513"/>
      <c r="BQ94" s="513"/>
      <c r="BR94" s="513"/>
      <c r="BS94" s="513"/>
      <c r="BT94" s="513"/>
      <c r="BU94" s="513"/>
      <c r="BV94" s="513"/>
      <c r="BW94" s="513"/>
      <c r="BX94" s="513"/>
      <c r="BY94" s="513"/>
      <c r="BZ94" s="513"/>
      <c r="CA94" s="513"/>
      <c r="CB94" s="513"/>
      <c r="CC94" s="513"/>
      <c r="CD94" s="513"/>
      <c r="CE94" s="513"/>
      <c r="CF94" s="513"/>
      <c r="CG94" s="513"/>
      <c r="CH94" s="513"/>
      <c r="CI94" s="514"/>
      <c r="CN94" s="692" t="s">
        <v>131</v>
      </c>
      <c r="CO94" s="488">
        <v>7.9999999999999002E-2</v>
      </c>
      <c r="CP94" s="512"/>
      <c r="CQ94" s="513"/>
      <c r="CR94" s="513"/>
      <c r="CS94" s="513"/>
      <c r="CT94" s="513"/>
      <c r="CU94" s="513"/>
      <c r="CV94" s="513"/>
      <c r="CW94" s="513"/>
      <c r="CX94" s="513"/>
      <c r="CY94" s="513"/>
      <c r="CZ94" s="513"/>
      <c r="DA94" s="513"/>
      <c r="DB94" s="513"/>
      <c r="DC94" s="513"/>
      <c r="DD94" s="513"/>
      <c r="DE94" s="513"/>
      <c r="DF94" s="513"/>
      <c r="DG94" s="513"/>
      <c r="DH94" s="513"/>
      <c r="DI94" s="513"/>
      <c r="DJ94" s="513"/>
      <c r="DK94" s="513"/>
      <c r="DL94" s="513"/>
      <c r="DM94" s="514"/>
      <c r="DR94" s="692" t="s">
        <v>131</v>
      </c>
      <c r="DS94" s="488">
        <v>7.9999999999999002E-2</v>
      </c>
      <c r="DT94" s="512"/>
      <c r="DU94" s="513"/>
      <c r="DV94" s="513"/>
      <c r="DW94" s="513"/>
      <c r="DX94" s="513"/>
      <c r="DY94" s="513"/>
      <c r="DZ94" s="513"/>
      <c r="EA94" s="513"/>
      <c r="EB94" s="513"/>
      <c r="EC94" s="513"/>
      <c r="ED94" s="513"/>
      <c r="EE94" s="513"/>
      <c r="EF94" s="513"/>
      <c r="EG94" s="513"/>
      <c r="EH94" s="513"/>
      <c r="EI94" s="513"/>
      <c r="EJ94" s="513"/>
      <c r="EK94" s="513"/>
      <c r="EL94" s="513"/>
      <c r="EM94" s="513"/>
      <c r="EN94" s="513"/>
      <c r="EO94" s="513"/>
      <c r="EP94" s="513"/>
      <c r="EQ94" s="514"/>
    </row>
    <row r="95" spans="2:147" x14ac:dyDescent="0.35">
      <c r="B95" s="692"/>
      <c r="C95" s="488">
        <v>6.9999999999998994E-2</v>
      </c>
      <c r="D95" s="495"/>
      <c r="E95" s="491"/>
      <c r="F95" s="491"/>
      <c r="G95" s="491"/>
      <c r="H95" s="491"/>
      <c r="I95" s="491"/>
      <c r="J95" s="491"/>
      <c r="K95" s="491"/>
      <c r="L95" s="491"/>
      <c r="M95" s="491"/>
      <c r="N95" s="491"/>
      <c r="O95" s="491"/>
      <c r="P95" s="491"/>
      <c r="Q95" s="491"/>
      <c r="R95" s="491"/>
      <c r="S95" s="491"/>
      <c r="T95" s="491"/>
      <c r="U95" s="491"/>
      <c r="V95" s="491"/>
      <c r="W95" s="491"/>
      <c r="X95" s="491"/>
      <c r="Y95" s="491"/>
      <c r="Z95" s="491"/>
      <c r="AA95" s="496"/>
      <c r="AF95" s="692"/>
      <c r="AG95" s="488">
        <v>6.9999999999998994E-2</v>
      </c>
      <c r="AH95" s="503"/>
      <c r="AI95" s="489"/>
      <c r="AJ95" s="489"/>
      <c r="AK95" s="489"/>
      <c r="AL95" s="489"/>
      <c r="AM95" s="489"/>
      <c r="AN95" s="489"/>
      <c r="AO95" s="489"/>
      <c r="AP95" s="489"/>
      <c r="AQ95" s="489"/>
      <c r="AR95" s="489"/>
      <c r="AS95" s="489"/>
      <c r="AT95" s="489"/>
      <c r="AU95" s="489"/>
      <c r="AV95" s="489"/>
      <c r="AW95" s="489"/>
      <c r="AX95" s="489"/>
      <c r="AY95" s="489"/>
      <c r="AZ95" s="489"/>
      <c r="BA95" s="489"/>
      <c r="BB95" s="489"/>
      <c r="BC95" s="489"/>
      <c r="BD95" s="489"/>
      <c r="BE95" s="504"/>
      <c r="BJ95" s="692"/>
      <c r="BK95" s="488">
        <v>6.9999999999998994E-2</v>
      </c>
      <c r="BL95" s="512"/>
      <c r="BM95" s="513"/>
      <c r="BN95" s="513"/>
      <c r="BO95" s="513"/>
      <c r="BP95" s="513"/>
      <c r="BQ95" s="513"/>
      <c r="BR95" s="513"/>
      <c r="BS95" s="513"/>
      <c r="BT95" s="513"/>
      <c r="BU95" s="513"/>
      <c r="BV95" s="513"/>
      <c r="BW95" s="513"/>
      <c r="BX95" s="513"/>
      <c r="BY95" s="513"/>
      <c r="BZ95" s="513"/>
      <c r="CA95" s="513"/>
      <c r="CB95" s="513"/>
      <c r="CC95" s="513"/>
      <c r="CD95" s="513"/>
      <c r="CE95" s="513"/>
      <c r="CF95" s="513"/>
      <c r="CG95" s="513"/>
      <c r="CH95" s="513"/>
      <c r="CI95" s="514"/>
      <c r="CN95" s="692"/>
      <c r="CO95" s="488">
        <v>6.9999999999998994E-2</v>
      </c>
      <c r="CP95" s="512"/>
      <c r="CQ95" s="513"/>
      <c r="CR95" s="513"/>
      <c r="CS95" s="513"/>
      <c r="CT95" s="513"/>
      <c r="CU95" s="513"/>
      <c r="CV95" s="513"/>
      <c r="CW95" s="513"/>
      <c r="CX95" s="513"/>
      <c r="CY95" s="513"/>
      <c r="CZ95" s="513"/>
      <c r="DA95" s="513"/>
      <c r="DB95" s="513"/>
      <c r="DC95" s="513"/>
      <c r="DD95" s="513"/>
      <c r="DE95" s="513"/>
      <c r="DF95" s="513"/>
      <c r="DG95" s="513"/>
      <c r="DH95" s="513"/>
      <c r="DI95" s="513"/>
      <c r="DJ95" s="513"/>
      <c r="DK95" s="513"/>
      <c r="DL95" s="513"/>
      <c r="DM95" s="514"/>
      <c r="DR95" s="692"/>
      <c r="DS95" s="488">
        <v>6.9999999999998994E-2</v>
      </c>
      <c r="DT95" s="512"/>
      <c r="DU95" s="513"/>
      <c r="DV95" s="513"/>
      <c r="DW95" s="513"/>
      <c r="DX95" s="513"/>
      <c r="DY95" s="513"/>
      <c r="DZ95" s="513"/>
      <c r="EA95" s="513"/>
      <c r="EB95" s="513"/>
      <c r="EC95" s="513"/>
      <c r="ED95" s="513"/>
      <c r="EE95" s="513"/>
      <c r="EF95" s="513"/>
      <c r="EG95" s="513"/>
      <c r="EH95" s="513"/>
      <c r="EI95" s="513"/>
      <c r="EJ95" s="513"/>
      <c r="EK95" s="513"/>
      <c r="EL95" s="513"/>
      <c r="EM95" s="513"/>
      <c r="EN95" s="513"/>
      <c r="EO95" s="513"/>
      <c r="EP95" s="513"/>
      <c r="EQ95" s="514"/>
    </row>
    <row r="96" spans="2:147" x14ac:dyDescent="0.35">
      <c r="B96" s="692"/>
      <c r="C96" s="488">
        <v>5.9999999999998999E-2</v>
      </c>
      <c r="D96" s="495"/>
      <c r="E96" s="491"/>
      <c r="F96" s="491"/>
      <c r="G96" s="491"/>
      <c r="H96" s="491"/>
      <c r="I96" s="491"/>
      <c r="J96" s="491"/>
      <c r="K96" s="491"/>
      <c r="L96" s="491"/>
      <c r="M96" s="491"/>
      <c r="N96" s="491"/>
      <c r="O96" s="491"/>
      <c r="P96" s="491"/>
      <c r="Q96" s="491"/>
      <c r="R96" s="491"/>
      <c r="S96" s="491"/>
      <c r="T96" s="491"/>
      <c r="U96" s="491"/>
      <c r="V96" s="491"/>
      <c r="W96" s="491"/>
      <c r="X96" s="491"/>
      <c r="Y96" s="491"/>
      <c r="Z96" s="491"/>
      <c r="AA96" s="496"/>
      <c r="AF96" s="692"/>
      <c r="AG96" s="488">
        <v>5.9999999999998999E-2</v>
      </c>
      <c r="AH96" s="503"/>
      <c r="AI96" s="489"/>
      <c r="AJ96" s="489"/>
      <c r="AK96" s="489"/>
      <c r="AL96" s="489"/>
      <c r="AM96" s="489"/>
      <c r="AN96" s="489"/>
      <c r="AO96" s="489"/>
      <c r="AP96" s="489"/>
      <c r="AQ96" s="489"/>
      <c r="AR96" s="489"/>
      <c r="AS96" s="489"/>
      <c r="AT96" s="489"/>
      <c r="AU96" s="489"/>
      <c r="AV96" s="489"/>
      <c r="AW96" s="489"/>
      <c r="AX96" s="489"/>
      <c r="AY96" s="489"/>
      <c r="AZ96" s="489"/>
      <c r="BA96" s="489"/>
      <c r="BB96" s="489"/>
      <c r="BC96" s="489"/>
      <c r="BD96" s="489"/>
      <c r="BE96" s="504"/>
      <c r="BJ96" s="692"/>
      <c r="BK96" s="488">
        <v>5.9999999999998999E-2</v>
      </c>
      <c r="BL96" s="512"/>
      <c r="BM96" s="513"/>
      <c r="BN96" s="513"/>
      <c r="BO96" s="513"/>
      <c r="BP96" s="513"/>
      <c r="BQ96" s="513"/>
      <c r="BR96" s="513"/>
      <c r="BS96" s="513"/>
      <c r="BT96" s="513"/>
      <c r="BU96" s="513"/>
      <c r="BV96" s="513"/>
      <c r="BW96" s="513"/>
      <c r="BX96" s="513"/>
      <c r="BY96" s="513"/>
      <c r="BZ96" s="513"/>
      <c r="CA96" s="513"/>
      <c r="CB96" s="513"/>
      <c r="CC96" s="513"/>
      <c r="CD96" s="513"/>
      <c r="CE96" s="513"/>
      <c r="CF96" s="513"/>
      <c r="CG96" s="513"/>
      <c r="CH96" s="513"/>
      <c r="CI96" s="514"/>
      <c r="CN96" s="692"/>
      <c r="CO96" s="488">
        <v>5.9999999999998999E-2</v>
      </c>
      <c r="CP96" s="512"/>
      <c r="CQ96" s="513"/>
      <c r="CR96" s="513"/>
      <c r="CS96" s="513"/>
      <c r="CT96" s="513"/>
      <c r="CU96" s="513"/>
      <c r="CV96" s="513"/>
      <c r="CW96" s="513"/>
      <c r="CX96" s="513"/>
      <c r="CY96" s="513"/>
      <c r="CZ96" s="513"/>
      <c r="DA96" s="513"/>
      <c r="DB96" s="513"/>
      <c r="DC96" s="513"/>
      <c r="DD96" s="513"/>
      <c r="DE96" s="513"/>
      <c r="DF96" s="513"/>
      <c r="DG96" s="513"/>
      <c r="DH96" s="513"/>
      <c r="DI96" s="513"/>
      <c r="DJ96" s="513"/>
      <c r="DK96" s="513"/>
      <c r="DL96" s="513"/>
      <c r="DM96" s="514"/>
      <c r="DR96" s="692"/>
      <c r="DS96" s="488">
        <v>5.9999999999999103E-2</v>
      </c>
      <c r="DT96" s="512"/>
      <c r="DU96" s="513"/>
      <c r="DV96" s="513"/>
      <c r="DW96" s="513"/>
      <c r="DX96" s="513"/>
      <c r="DY96" s="513"/>
      <c r="DZ96" s="513"/>
      <c r="EA96" s="513"/>
      <c r="EB96" s="513"/>
      <c r="EC96" s="513"/>
      <c r="ED96" s="513"/>
      <c r="EE96" s="513"/>
      <c r="EF96" s="513"/>
      <c r="EG96" s="513"/>
      <c r="EH96" s="513"/>
      <c r="EI96" s="513"/>
      <c r="EJ96" s="513"/>
      <c r="EK96" s="513"/>
      <c r="EL96" s="513"/>
      <c r="EM96" s="513"/>
      <c r="EN96" s="513"/>
      <c r="EO96" s="513"/>
      <c r="EP96" s="513"/>
      <c r="EQ96" s="514"/>
    </row>
    <row r="97" spans="2:149" ht="15" customHeight="1" x14ac:dyDescent="0.35">
      <c r="B97" s="692"/>
      <c r="C97" s="488">
        <v>4.9999999999998997E-2</v>
      </c>
      <c r="D97" s="495"/>
      <c r="E97" s="491"/>
      <c r="F97" s="491"/>
      <c r="G97" s="491"/>
      <c r="H97" s="491"/>
      <c r="I97" s="491"/>
      <c r="J97" s="491"/>
      <c r="K97" s="491"/>
      <c r="L97" s="491"/>
      <c r="M97" s="491"/>
      <c r="N97" s="491"/>
      <c r="O97" s="491"/>
      <c r="P97" s="491"/>
      <c r="Q97" s="491"/>
      <c r="R97" s="491"/>
      <c r="S97" s="491"/>
      <c r="T97" s="491"/>
      <c r="U97" s="491"/>
      <c r="V97" s="491"/>
      <c r="W97" s="491"/>
      <c r="X97" s="491"/>
      <c r="Y97" s="491"/>
      <c r="Z97" s="491"/>
      <c r="AA97" s="496"/>
      <c r="AF97" s="692"/>
      <c r="AG97" s="488">
        <v>4.9999999999998997E-2</v>
      </c>
      <c r="AH97" s="503"/>
      <c r="AI97" s="489"/>
      <c r="AJ97" s="489"/>
      <c r="AK97" s="489"/>
      <c r="AL97" s="489"/>
      <c r="AM97" s="489"/>
      <c r="AN97" s="489"/>
      <c r="AO97" s="489"/>
      <c r="AP97" s="489"/>
      <c r="AQ97" s="489"/>
      <c r="AR97" s="489"/>
      <c r="AS97" s="489"/>
      <c r="AT97" s="489"/>
      <c r="AU97" s="489"/>
      <c r="AV97" s="489"/>
      <c r="AW97" s="489"/>
      <c r="AX97" s="489"/>
      <c r="AY97" s="489"/>
      <c r="AZ97" s="489"/>
      <c r="BA97" s="489"/>
      <c r="BB97" s="489"/>
      <c r="BC97" s="489"/>
      <c r="BD97" s="489"/>
      <c r="BE97" s="504"/>
      <c r="BJ97" s="692"/>
      <c r="BK97" s="488">
        <v>4.9999999999998997E-2</v>
      </c>
      <c r="BL97" s="512"/>
      <c r="BM97" s="513"/>
      <c r="BN97" s="513"/>
      <c r="BO97" s="513"/>
      <c r="BP97" s="513"/>
      <c r="BQ97" s="513"/>
      <c r="BR97" s="513"/>
      <c r="BS97" s="513"/>
      <c r="BT97" s="513"/>
      <c r="BU97" s="513"/>
      <c r="BV97" s="513"/>
      <c r="BW97" s="513"/>
      <c r="BX97" s="513"/>
      <c r="BY97" s="513"/>
      <c r="BZ97" s="513"/>
      <c r="CA97" s="513"/>
      <c r="CB97" s="513"/>
      <c r="CC97" s="513"/>
      <c r="CD97" s="513"/>
      <c r="CE97" s="513"/>
      <c r="CF97" s="513"/>
      <c r="CG97" s="513"/>
      <c r="CH97" s="513"/>
      <c r="CI97" s="514"/>
      <c r="CN97" s="692"/>
      <c r="CO97" s="518">
        <v>4.9999999999998997E-2</v>
      </c>
      <c r="CP97" s="512"/>
      <c r="CQ97" s="513"/>
      <c r="CR97" s="513"/>
      <c r="CS97" s="513"/>
      <c r="CT97" s="513"/>
      <c r="CU97" s="513"/>
      <c r="CV97" s="513"/>
      <c r="CW97" s="513"/>
      <c r="CX97" s="513"/>
      <c r="CY97" s="513"/>
      <c r="CZ97" s="513"/>
      <c r="DA97" s="513"/>
      <c r="DB97" s="513"/>
      <c r="DC97" s="513"/>
      <c r="DD97" s="513"/>
      <c r="DE97" s="513"/>
      <c r="DF97" s="513"/>
      <c r="DG97" s="513"/>
      <c r="DH97" s="513"/>
      <c r="DI97" s="513"/>
      <c r="DJ97" s="513"/>
      <c r="DK97" s="513"/>
      <c r="DL97" s="513"/>
      <c r="DM97" s="514"/>
      <c r="DR97" s="692"/>
      <c r="DS97" s="518">
        <v>4.9999999999998997E-2</v>
      </c>
      <c r="DT97" s="512"/>
      <c r="DU97" s="513"/>
      <c r="DV97" s="513"/>
      <c r="DW97" s="513"/>
      <c r="DX97" s="513"/>
      <c r="DY97" s="513"/>
      <c r="DZ97" s="513"/>
      <c r="EA97" s="513"/>
      <c r="EB97" s="513"/>
      <c r="EC97" s="513"/>
      <c r="ED97" s="513"/>
      <c r="EE97" s="513"/>
      <c r="EF97" s="513"/>
      <c r="EG97" s="513"/>
      <c r="EH97" s="513"/>
      <c r="EI97" s="513"/>
      <c r="EJ97" s="513"/>
      <c r="EK97" s="513"/>
      <c r="EL97" s="513"/>
      <c r="EM97" s="513"/>
      <c r="EN97" s="513"/>
      <c r="EO97" s="513"/>
      <c r="EP97" s="513"/>
      <c r="EQ97" s="514"/>
    </row>
    <row r="98" spans="2:149" x14ac:dyDescent="0.35">
      <c r="B98" s="692"/>
      <c r="C98" s="488">
        <v>3.9999999999999002E-2</v>
      </c>
      <c r="D98" s="495"/>
      <c r="E98" s="491"/>
      <c r="F98" s="491"/>
      <c r="G98" s="491"/>
      <c r="H98" s="491"/>
      <c r="I98" s="491"/>
      <c r="J98" s="491"/>
      <c r="K98" s="491"/>
      <c r="L98" s="491"/>
      <c r="M98" s="491"/>
      <c r="N98" s="491"/>
      <c r="O98" s="491"/>
      <c r="P98" s="491"/>
      <c r="Q98" s="491"/>
      <c r="R98" s="491"/>
      <c r="S98" s="491"/>
      <c r="T98" s="491"/>
      <c r="U98" s="491"/>
      <c r="V98" s="491"/>
      <c r="W98" s="491"/>
      <c r="X98" s="491"/>
      <c r="Y98" s="491"/>
      <c r="Z98" s="491"/>
      <c r="AA98" s="496"/>
      <c r="AF98" s="692"/>
      <c r="AG98" s="488">
        <v>3.9999999999999002E-2</v>
      </c>
      <c r="AH98" s="503"/>
      <c r="AI98" s="489"/>
      <c r="AJ98" s="489"/>
      <c r="AK98" s="489"/>
      <c r="AL98" s="489"/>
      <c r="AM98" s="489"/>
      <c r="AN98" s="489"/>
      <c r="AO98" s="489"/>
      <c r="AP98" s="489"/>
      <c r="AQ98" s="489"/>
      <c r="AR98" s="489"/>
      <c r="AS98" s="489"/>
      <c r="AT98" s="489"/>
      <c r="AU98" s="489"/>
      <c r="AV98" s="489"/>
      <c r="AW98" s="489"/>
      <c r="AX98" s="489"/>
      <c r="AY98" s="489"/>
      <c r="AZ98" s="489"/>
      <c r="BA98" s="489"/>
      <c r="BB98" s="489"/>
      <c r="BC98" s="489"/>
      <c r="BD98" s="489"/>
      <c r="BE98" s="504"/>
      <c r="BJ98" s="692"/>
      <c r="BK98" s="488">
        <v>3.9999999999999002E-2</v>
      </c>
      <c r="BL98" s="512"/>
      <c r="BM98" s="513"/>
      <c r="BN98" s="513"/>
      <c r="BO98" s="513"/>
      <c r="BP98" s="513"/>
      <c r="BQ98" s="513"/>
      <c r="BR98" s="513"/>
      <c r="BS98" s="513"/>
      <c r="BT98" s="513"/>
      <c r="BU98" s="513"/>
      <c r="BV98" s="513"/>
      <c r="BW98" s="513"/>
      <c r="BX98" s="513"/>
      <c r="BY98" s="513"/>
      <c r="BZ98" s="513"/>
      <c r="CA98" s="513"/>
      <c r="CB98" s="513"/>
      <c r="CC98" s="513"/>
      <c r="CD98" s="513"/>
      <c r="CE98" s="513"/>
      <c r="CF98" s="513"/>
      <c r="CG98" s="513"/>
      <c r="CH98" s="513"/>
      <c r="CI98" s="514"/>
      <c r="CN98" s="692"/>
      <c r="CO98" s="488">
        <v>3.9999999999999002E-2</v>
      </c>
      <c r="CP98" s="512"/>
      <c r="CQ98" s="513"/>
      <c r="CR98" s="513"/>
      <c r="CS98" s="513"/>
      <c r="CT98" s="513"/>
      <c r="CU98" s="513"/>
      <c r="CV98" s="513"/>
      <c r="CW98" s="513"/>
      <c r="CX98" s="513"/>
      <c r="CY98" s="513"/>
      <c r="CZ98" s="513"/>
      <c r="DA98" s="513"/>
      <c r="DB98" s="513"/>
      <c r="DC98" s="513"/>
      <c r="DD98" s="513"/>
      <c r="DE98" s="513"/>
      <c r="DF98" s="513"/>
      <c r="DG98" s="513"/>
      <c r="DH98" s="513"/>
      <c r="DI98" s="513"/>
      <c r="DJ98" s="513"/>
      <c r="DK98" s="513"/>
      <c r="DL98" s="513"/>
      <c r="DM98" s="514"/>
      <c r="DR98" s="692"/>
      <c r="DS98" s="488">
        <v>3.9999999999999002E-2</v>
      </c>
      <c r="DT98" s="512"/>
      <c r="DU98" s="513"/>
      <c r="DV98" s="513"/>
      <c r="DW98" s="513"/>
      <c r="DX98" s="513"/>
      <c r="DY98" s="513"/>
      <c r="DZ98" s="513"/>
      <c r="EA98" s="513"/>
      <c r="EB98" s="513"/>
      <c r="EC98" s="513"/>
      <c r="ED98" s="513"/>
      <c r="EE98" s="513"/>
      <c r="EF98" s="513"/>
      <c r="EG98" s="513"/>
      <c r="EH98" s="513"/>
      <c r="EI98" s="513"/>
      <c r="EJ98" s="513"/>
      <c r="EK98" s="513"/>
      <c r="EL98" s="513"/>
      <c r="EM98" s="513"/>
      <c r="EN98" s="513"/>
      <c r="EO98" s="513"/>
      <c r="EP98" s="513"/>
      <c r="EQ98" s="514"/>
    </row>
    <row r="99" spans="2:149" x14ac:dyDescent="0.35">
      <c r="B99" s="692"/>
      <c r="C99" s="488">
        <v>2.9999999999999E-2</v>
      </c>
      <c r="D99" s="495"/>
      <c r="E99" s="491"/>
      <c r="F99" s="491"/>
      <c r="G99" s="491"/>
      <c r="H99" s="491"/>
      <c r="I99" s="491"/>
      <c r="J99" s="491"/>
      <c r="K99" s="491"/>
      <c r="L99" s="491"/>
      <c r="M99" s="491"/>
      <c r="N99" s="491"/>
      <c r="O99" s="491"/>
      <c r="P99" s="491"/>
      <c r="Q99" s="491"/>
      <c r="R99" s="491"/>
      <c r="S99" s="491"/>
      <c r="T99" s="491"/>
      <c r="U99" s="491"/>
      <c r="V99" s="491"/>
      <c r="W99" s="491"/>
      <c r="X99" s="491"/>
      <c r="Y99" s="491"/>
      <c r="Z99" s="491"/>
      <c r="AA99" s="496"/>
      <c r="AF99" s="692"/>
      <c r="AG99" s="488">
        <v>2.9999999999999E-2</v>
      </c>
      <c r="AH99" s="503"/>
      <c r="AI99" s="489"/>
      <c r="AJ99" s="489"/>
      <c r="AK99" s="489"/>
      <c r="AL99" s="489"/>
      <c r="AM99" s="489"/>
      <c r="AN99" s="489"/>
      <c r="AO99" s="489"/>
      <c r="AP99" s="489"/>
      <c r="AQ99" s="489"/>
      <c r="AR99" s="489"/>
      <c r="AS99" s="489"/>
      <c r="AT99" s="489"/>
      <c r="AU99" s="489"/>
      <c r="AV99" s="489"/>
      <c r="AW99" s="489"/>
      <c r="AX99" s="489"/>
      <c r="AY99" s="489"/>
      <c r="AZ99" s="489"/>
      <c r="BA99" s="489"/>
      <c r="BB99" s="489"/>
      <c r="BC99" s="489"/>
      <c r="BD99" s="489"/>
      <c r="BE99" s="504"/>
      <c r="BJ99" s="692"/>
      <c r="BK99" s="488">
        <v>2.9999999999999E-2</v>
      </c>
      <c r="BL99" s="512"/>
      <c r="BM99" s="513"/>
      <c r="BN99" s="513"/>
      <c r="BO99" s="513"/>
      <c r="BP99" s="513"/>
      <c r="BQ99" s="513"/>
      <c r="BR99" s="513"/>
      <c r="BS99" s="513"/>
      <c r="BT99" s="513"/>
      <c r="BU99" s="513"/>
      <c r="BV99" s="513"/>
      <c r="BW99" s="513"/>
      <c r="BX99" s="513"/>
      <c r="BY99" s="513"/>
      <c r="BZ99" s="513"/>
      <c r="CA99" s="513"/>
      <c r="CB99" s="513"/>
      <c r="CC99" s="513"/>
      <c r="CD99" s="513"/>
      <c r="CE99" s="513"/>
      <c r="CF99" s="513"/>
      <c r="CG99" s="513"/>
      <c r="CH99" s="513"/>
      <c r="CI99" s="514"/>
      <c r="CN99" s="692"/>
      <c r="CO99" s="488">
        <v>2.9999999999999E-2</v>
      </c>
      <c r="CP99" s="512"/>
      <c r="CQ99" s="513"/>
      <c r="CR99" s="513"/>
      <c r="CS99" s="513"/>
      <c r="CT99" s="513"/>
      <c r="CU99" s="513"/>
      <c r="CV99" s="513"/>
      <c r="CW99" s="513"/>
      <c r="CX99" s="513"/>
      <c r="CY99" s="513"/>
      <c r="CZ99" s="513"/>
      <c r="DA99" s="513"/>
      <c r="DB99" s="513"/>
      <c r="DC99" s="513"/>
      <c r="DD99" s="513"/>
      <c r="DE99" s="513"/>
      <c r="DF99" s="513"/>
      <c r="DG99" s="513"/>
      <c r="DH99" s="513"/>
      <c r="DI99" s="513"/>
      <c r="DJ99" s="513"/>
      <c r="DK99" s="513"/>
      <c r="DL99" s="513"/>
      <c r="DM99" s="514"/>
      <c r="DR99" s="692"/>
      <c r="DS99" s="488">
        <v>2.9999999999999E-2</v>
      </c>
      <c r="DT99" s="512"/>
      <c r="DU99" s="513"/>
      <c r="DV99" s="513"/>
      <c r="DW99" s="513"/>
      <c r="DX99" s="513"/>
      <c r="DY99" s="513"/>
      <c r="DZ99" s="513"/>
      <c r="EA99" s="513"/>
      <c r="EB99" s="513"/>
      <c r="EC99" s="513"/>
      <c r="ED99" s="513"/>
      <c r="EE99" s="513"/>
      <c r="EF99" s="513"/>
      <c r="EG99" s="513"/>
      <c r="EH99" s="513"/>
      <c r="EI99" s="513"/>
      <c r="EJ99" s="513"/>
      <c r="EK99" s="513"/>
      <c r="EL99" s="513"/>
      <c r="EM99" s="513"/>
      <c r="EN99" s="513"/>
      <c r="EO99" s="513"/>
      <c r="EP99" s="513"/>
      <c r="EQ99" s="514"/>
    </row>
    <row r="100" spans="2:149" x14ac:dyDescent="0.35">
      <c r="B100" s="692"/>
      <c r="C100" s="488">
        <v>1.9999999999999001E-2</v>
      </c>
      <c r="D100" s="495"/>
      <c r="E100" s="491"/>
      <c r="F100" s="491"/>
      <c r="G100" s="491"/>
      <c r="H100" s="491"/>
      <c r="I100" s="491"/>
      <c r="J100" s="491"/>
      <c r="K100" s="491"/>
      <c r="L100" s="491"/>
      <c r="M100" s="491"/>
      <c r="N100" s="491"/>
      <c r="O100" s="491"/>
      <c r="P100" s="491"/>
      <c r="Q100" s="491"/>
      <c r="R100" s="491"/>
      <c r="S100" s="491"/>
      <c r="T100" s="491"/>
      <c r="U100" s="491"/>
      <c r="V100" s="491"/>
      <c r="W100" s="491"/>
      <c r="X100" s="491"/>
      <c r="Y100" s="491"/>
      <c r="Z100" s="491"/>
      <c r="AA100" s="496"/>
      <c r="AF100" s="692"/>
      <c r="AG100" s="488">
        <v>1.9999999999999001E-2</v>
      </c>
      <c r="AH100" s="503"/>
      <c r="AI100" s="489"/>
      <c r="AJ100" s="489"/>
      <c r="AK100" s="489"/>
      <c r="AL100" s="489"/>
      <c r="AM100" s="489"/>
      <c r="AN100" s="489"/>
      <c r="AO100" s="489"/>
      <c r="AP100" s="489"/>
      <c r="AQ100" s="489"/>
      <c r="AR100" s="489"/>
      <c r="AS100" s="489"/>
      <c r="AT100" s="489"/>
      <c r="AU100" s="489"/>
      <c r="AV100" s="489"/>
      <c r="AW100" s="489"/>
      <c r="AX100" s="489"/>
      <c r="AY100" s="489"/>
      <c r="AZ100" s="489"/>
      <c r="BA100" s="489"/>
      <c r="BB100" s="489"/>
      <c r="BC100" s="489"/>
      <c r="BD100" s="489"/>
      <c r="BE100" s="504"/>
      <c r="BJ100" s="692"/>
      <c r="BK100" s="488">
        <v>1.9999999999999001E-2</v>
      </c>
      <c r="BL100" s="512"/>
      <c r="BM100" s="513"/>
      <c r="BN100" s="513"/>
      <c r="BO100" s="513"/>
      <c r="BP100" s="513"/>
      <c r="BQ100" s="513"/>
      <c r="BR100" s="513"/>
      <c r="BS100" s="513"/>
      <c r="BT100" s="513"/>
      <c r="BU100" s="513"/>
      <c r="BV100" s="513"/>
      <c r="BW100" s="513"/>
      <c r="BX100" s="513"/>
      <c r="BY100" s="513"/>
      <c r="BZ100" s="513"/>
      <c r="CA100" s="513"/>
      <c r="CB100" s="513"/>
      <c r="CC100" s="513"/>
      <c r="CD100" s="513"/>
      <c r="CE100" s="513"/>
      <c r="CF100" s="513"/>
      <c r="CG100" s="513"/>
      <c r="CH100" s="513"/>
      <c r="CI100" s="514"/>
      <c r="CN100" s="692"/>
      <c r="CO100" s="488">
        <v>1.9999999999999001E-2</v>
      </c>
      <c r="CP100" s="512"/>
      <c r="CQ100" s="513"/>
      <c r="CR100" s="513"/>
      <c r="CS100" s="513"/>
      <c r="CT100" s="513"/>
      <c r="CU100" s="513"/>
      <c r="CV100" s="513"/>
      <c r="CW100" s="513"/>
      <c r="CX100" s="513"/>
      <c r="CY100" s="513"/>
      <c r="CZ100" s="513"/>
      <c r="DA100" s="513"/>
      <c r="DB100" s="513"/>
      <c r="DC100" s="513"/>
      <c r="DD100" s="513"/>
      <c r="DE100" s="513"/>
      <c r="DF100" s="513"/>
      <c r="DG100" s="513"/>
      <c r="DH100" s="513"/>
      <c r="DI100" s="513"/>
      <c r="DJ100" s="513"/>
      <c r="DK100" s="513"/>
      <c r="DL100" s="513"/>
      <c r="DM100" s="514"/>
      <c r="DR100" s="692"/>
      <c r="DS100" s="488">
        <v>1.9999999999999001E-2</v>
      </c>
      <c r="DT100" s="512"/>
      <c r="DU100" s="513"/>
      <c r="DV100" s="513"/>
      <c r="DW100" s="513"/>
      <c r="DX100" s="513"/>
      <c r="DY100" s="513"/>
      <c r="DZ100" s="513"/>
      <c r="EA100" s="513"/>
      <c r="EB100" s="513"/>
      <c r="EC100" s="513"/>
      <c r="ED100" s="513"/>
      <c r="EE100" s="513"/>
      <c r="EF100" s="513"/>
      <c r="EG100" s="513"/>
      <c r="EH100" s="513"/>
      <c r="EI100" s="513"/>
      <c r="EJ100" s="513"/>
      <c r="EK100" s="513"/>
      <c r="EL100" s="513"/>
      <c r="EM100" s="513"/>
      <c r="EN100" s="513"/>
      <c r="EO100" s="513"/>
      <c r="EP100" s="513"/>
      <c r="EQ100" s="514"/>
    </row>
    <row r="101" spans="2:149" ht="15" thickBot="1" x14ac:dyDescent="0.4">
      <c r="B101" s="692"/>
      <c r="C101" s="488">
        <v>9.9999999999990097E-3</v>
      </c>
      <c r="D101" s="497"/>
      <c r="E101" s="498"/>
      <c r="F101" s="498"/>
      <c r="G101" s="498"/>
      <c r="H101" s="498"/>
      <c r="I101" s="498"/>
      <c r="J101" s="498"/>
      <c r="K101" s="498"/>
      <c r="L101" s="498"/>
      <c r="M101" s="498"/>
      <c r="N101" s="498"/>
      <c r="O101" s="498"/>
      <c r="P101" s="498"/>
      <c r="Q101" s="498"/>
      <c r="R101" s="498"/>
      <c r="S101" s="498"/>
      <c r="T101" s="498"/>
      <c r="U101" s="498"/>
      <c r="V101" s="498"/>
      <c r="W101" s="498"/>
      <c r="X101" s="498"/>
      <c r="Y101" s="498"/>
      <c r="Z101" s="498"/>
      <c r="AA101" s="499"/>
      <c r="AB101" s="339"/>
      <c r="AF101" s="692"/>
      <c r="AG101" s="488">
        <v>9.9999999999990097E-3</v>
      </c>
      <c r="AH101" s="505"/>
      <c r="AI101" s="506"/>
      <c r="AJ101" s="506"/>
      <c r="AK101" s="506"/>
      <c r="AL101" s="506"/>
      <c r="AM101" s="506"/>
      <c r="AN101" s="506"/>
      <c r="AO101" s="506"/>
      <c r="AP101" s="506"/>
      <c r="AQ101" s="506"/>
      <c r="AR101" s="506"/>
      <c r="AS101" s="506"/>
      <c r="AT101" s="506"/>
      <c r="AU101" s="506"/>
      <c r="AV101" s="506"/>
      <c r="AW101" s="506"/>
      <c r="AX101" s="506"/>
      <c r="AY101" s="506"/>
      <c r="AZ101" s="506"/>
      <c r="BA101" s="506"/>
      <c r="BB101" s="506"/>
      <c r="BC101" s="506"/>
      <c r="BD101" s="506"/>
      <c r="BE101" s="507"/>
      <c r="BF101" s="339"/>
      <c r="BJ101" s="692"/>
      <c r="BK101" s="488">
        <v>9.9999999999990097E-3</v>
      </c>
      <c r="BL101" s="515"/>
      <c r="BM101" s="516"/>
      <c r="BN101" s="516"/>
      <c r="BO101" s="516"/>
      <c r="BP101" s="516"/>
      <c r="BQ101" s="516"/>
      <c r="BR101" s="516"/>
      <c r="BS101" s="516"/>
      <c r="BT101" s="516"/>
      <c r="BU101" s="516"/>
      <c r="BV101" s="516"/>
      <c r="BW101" s="516"/>
      <c r="BX101" s="516"/>
      <c r="BY101" s="516"/>
      <c r="BZ101" s="516"/>
      <c r="CA101" s="516"/>
      <c r="CB101" s="516"/>
      <c r="CC101" s="516"/>
      <c r="CD101" s="516"/>
      <c r="CE101" s="516"/>
      <c r="CF101" s="516"/>
      <c r="CG101" s="516"/>
      <c r="CH101" s="516"/>
      <c r="CI101" s="517"/>
      <c r="CJ101" s="339"/>
      <c r="CN101" s="692"/>
      <c r="CO101" s="488">
        <v>9.9999999999990097E-3</v>
      </c>
      <c r="CP101" s="515"/>
      <c r="CQ101" s="516"/>
      <c r="CR101" s="516"/>
      <c r="CS101" s="516"/>
      <c r="CT101" s="516"/>
      <c r="CU101" s="516"/>
      <c r="CV101" s="516"/>
      <c r="CW101" s="516"/>
      <c r="CX101" s="516"/>
      <c r="CY101" s="516"/>
      <c r="CZ101" s="516"/>
      <c r="DA101" s="516"/>
      <c r="DB101" s="516"/>
      <c r="DC101" s="516"/>
      <c r="DD101" s="516"/>
      <c r="DE101" s="516"/>
      <c r="DF101" s="516"/>
      <c r="DG101" s="516"/>
      <c r="DH101" s="516"/>
      <c r="DI101" s="516"/>
      <c r="DJ101" s="516"/>
      <c r="DK101" s="516"/>
      <c r="DL101" s="516"/>
      <c r="DM101" s="517"/>
      <c r="DN101" s="339"/>
      <c r="DR101" s="692"/>
      <c r="DS101" s="488">
        <v>9.9999999999990097E-3</v>
      </c>
      <c r="DT101" s="515"/>
      <c r="DU101" s="516"/>
      <c r="DV101" s="516"/>
      <c r="DW101" s="516"/>
      <c r="DX101" s="516"/>
      <c r="DY101" s="516"/>
      <c r="DZ101" s="516"/>
      <c r="EA101" s="516"/>
      <c r="EB101" s="516"/>
      <c r="EC101" s="516"/>
      <c r="ED101" s="516"/>
      <c r="EE101" s="516"/>
      <c r="EF101" s="516"/>
      <c r="EG101" s="516"/>
      <c r="EH101" s="516"/>
      <c r="EI101" s="516"/>
      <c r="EJ101" s="516"/>
      <c r="EK101" s="516"/>
      <c r="EL101" s="516"/>
      <c r="EM101" s="516"/>
      <c r="EN101" s="516"/>
      <c r="EO101" s="516"/>
      <c r="EP101" s="516"/>
      <c r="EQ101" s="517"/>
      <c r="ER101" s="339"/>
    </row>
    <row r="102" spans="2:149" x14ac:dyDescent="0.35">
      <c r="D102">
        <v>1</v>
      </c>
      <c r="E102">
        <v>2</v>
      </c>
      <c r="F102">
        <v>3</v>
      </c>
      <c r="G102">
        <v>4</v>
      </c>
      <c r="H102">
        <v>5</v>
      </c>
      <c r="I102">
        <v>6</v>
      </c>
      <c r="J102">
        <v>7</v>
      </c>
      <c r="K102">
        <v>8</v>
      </c>
      <c r="L102">
        <v>9</v>
      </c>
      <c r="M102">
        <v>10</v>
      </c>
      <c r="N102">
        <v>11</v>
      </c>
      <c r="O102">
        <v>12</v>
      </c>
      <c r="P102">
        <v>13</v>
      </c>
      <c r="Q102">
        <v>14</v>
      </c>
      <c r="R102">
        <v>15</v>
      </c>
      <c r="S102">
        <v>16</v>
      </c>
      <c r="T102">
        <v>17</v>
      </c>
      <c r="U102">
        <v>18</v>
      </c>
      <c r="V102">
        <v>19</v>
      </c>
      <c r="W102">
        <v>20</v>
      </c>
      <c r="X102">
        <v>21</v>
      </c>
      <c r="Y102">
        <v>22</v>
      </c>
      <c r="Z102">
        <v>23</v>
      </c>
      <c r="AA102">
        <v>24</v>
      </c>
      <c r="AH102">
        <v>1</v>
      </c>
      <c r="AI102">
        <v>2</v>
      </c>
      <c r="AJ102">
        <v>3</v>
      </c>
      <c r="AK102">
        <v>4</v>
      </c>
      <c r="AL102">
        <v>5</v>
      </c>
      <c r="AM102">
        <v>6</v>
      </c>
      <c r="AN102">
        <v>7</v>
      </c>
      <c r="AO102">
        <v>8</v>
      </c>
      <c r="AP102">
        <v>9</v>
      </c>
      <c r="AQ102">
        <v>10</v>
      </c>
      <c r="AR102">
        <v>11</v>
      </c>
      <c r="AS102">
        <v>12</v>
      </c>
      <c r="AT102">
        <v>13</v>
      </c>
      <c r="AU102">
        <v>14</v>
      </c>
      <c r="AV102">
        <v>15</v>
      </c>
      <c r="AW102">
        <v>16</v>
      </c>
      <c r="AX102">
        <v>17</v>
      </c>
      <c r="AY102">
        <v>18</v>
      </c>
      <c r="AZ102">
        <v>19</v>
      </c>
      <c r="BA102">
        <v>20</v>
      </c>
      <c r="BB102">
        <v>21</v>
      </c>
      <c r="BC102">
        <v>22</v>
      </c>
      <c r="BD102">
        <v>23</v>
      </c>
      <c r="BE102">
        <v>24</v>
      </c>
      <c r="BL102">
        <v>1</v>
      </c>
      <c r="BM102">
        <v>2</v>
      </c>
      <c r="BN102">
        <v>3</v>
      </c>
      <c r="BO102">
        <v>4</v>
      </c>
      <c r="BP102">
        <v>5</v>
      </c>
      <c r="BQ102">
        <v>6</v>
      </c>
      <c r="BR102">
        <v>7</v>
      </c>
      <c r="BS102">
        <v>8</v>
      </c>
      <c r="BT102">
        <v>9</v>
      </c>
      <c r="BU102">
        <v>10</v>
      </c>
      <c r="BV102">
        <v>11</v>
      </c>
      <c r="BW102">
        <v>12</v>
      </c>
      <c r="BX102">
        <v>13</v>
      </c>
      <c r="BY102">
        <v>14</v>
      </c>
      <c r="BZ102">
        <v>15</v>
      </c>
      <c r="CA102">
        <v>16</v>
      </c>
      <c r="CB102">
        <v>17</v>
      </c>
      <c r="CC102">
        <v>18</v>
      </c>
      <c r="CD102">
        <v>19</v>
      </c>
      <c r="CE102">
        <v>20</v>
      </c>
      <c r="CF102">
        <v>21</v>
      </c>
      <c r="CG102">
        <v>22</v>
      </c>
      <c r="CH102">
        <v>23</v>
      </c>
      <c r="CI102">
        <v>24</v>
      </c>
      <c r="CP102">
        <v>1</v>
      </c>
      <c r="CQ102">
        <v>2</v>
      </c>
      <c r="CR102">
        <v>3</v>
      </c>
      <c r="CS102">
        <v>4</v>
      </c>
      <c r="CT102">
        <v>5</v>
      </c>
      <c r="CU102">
        <v>6</v>
      </c>
      <c r="CV102">
        <v>7</v>
      </c>
      <c r="CW102">
        <v>8</v>
      </c>
      <c r="CX102">
        <v>9</v>
      </c>
      <c r="CY102">
        <v>10</v>
      </c>
      <c r="CZ102">
        <v>11</v>
      </c>
      <c r="DA102">
        <v>12</v>
      </c>
      <c r="DB102">
        <v>13</v>
      </c>
      <c r="DC102">
        <v>14</v>
      </c>
      <c r="DD102">
        <v>15</v>
      </c>
      <c r="DE102">
        <v>16</v>
      </c>
      <c r="DF102">
        <v>17</v>
      </c>
      <c r="DG102">
        <v>18</v>
      </c>
      <c r="DH102">
        <v>19</v>
      </c>
      <c r="DI102">
        <v>20</v>
      </c>
      <c r="DJ102">
        <v>21</v>
      </c>
      <c r="DK102">
        <v>22</v>
      </c>
      <c r="DL102">
        <v>23</v>
      </c>
      <c r="DM102">
        <v>24</v>
      </c>
      <c r="DT102">
        <v>1</v>
      </c>
      <c r="DU102">
        <v>2</v>
      </c>
      <c r="DV102">
        <v>3</v>
      </c>
      <c r="DW102">
        <v>4</v>
      </c>
      <c r="DX102">
        <v>5</v>
      </c>
      <c r="DY102">
        <v>6</v>
      </c>
      <c r="DZ102">
        <v>7</v>
      </c>
      <c r="EA102">
        <v>8</v>
      </c>
      <c r="EB102">
        <v>9</v>
      </c>
      <c r="EC102">
        <v>10</v>
      </c>
      <c r="ED102">
        <v>11</v>
      </c>
      <c r="EE102">
        <v>12</v>
      </c>
      <c r="EF102">
        <v>13</v>
      </c>
      <c r="EG102">
        <v>14</v>
      </c>
      <c r="EH102">
        <v>15</v>
      </c>
      <c r="EI102">
        <v>16</v>
      </c>
      <c r="EJ102">
        <v>17</v>
      </c>
      <c r="EK102">
        <v>18</v>
      </c>
      <c r="EL102">
        <v>19</v>
      </c>
      <c r="EM102">
        <v>20</v>
      </c>
      <c r="EN102">
        <v>21</v>
      </c>
      <c r="EO102">
        <v>22</v>
      </c>
      <c r="EP102">
        <v>23</v>
      </c>
      <c r="EQ102">
        <v>24</v>
      </c>
    </row>
    <row r="103" spans="2:149" x14ac:dyDescent="0.35">
      <c r="D103" t="s">
        <v>139</v>
      </c>
      <c r="G103" s="340" t="s">
        <v>116</v>
      </c>
      <c r="AC103" s="340" t="s">
        <v>116</v>
      </c>
      <c r="AH103" t="s">
        <v>139</v>
      </c>
      <c r="AK103" s="340" t="s">
        <v>116</v>
      </c>
      <c r="BG103" s="340" t="s">
        <v>116</v>
      </c>
      <c r="BL103" t="s">
        <v>139</v>
      </c>
      <c r="BO103" s="340" t="s">
        <v>116</v>
      </c>
      <c r="CK103" s="340" t="s">
        <v>116</v>
      </c>
      <c r="CP103" t="s">
        <v>139</v>
      </c>
      <c r="CS103" s="340" t="s">
        <v>116</v>
      </c>
      <c r="DO103" s="340" t="s">
        <v>116</v>
      </c>
      <c r="DT103" t="s">
        <v>139</v>
      </c>
      <c r="DW103" s="340" t="s">
        <v>116</v>
      </c>
      <c r="ES103" s="340" t="s">
        <v>116</v>
      </c>
    </row>
    <row r="105" spans="2:149" x14ac:dyDescent="0.35">
      <c r="D105" t="s">
        <v>195</v>
      </c>
      <c r="AH105" s="341" t="s">
        <v>184</v>
      </c>
      <c r="BL105" s="342" t="s">
        <v>189</v>
      </c>
      <c r="CP105" s="342" t="s">
        <v>188</v>
      </c>
      <c r="DT105" s="341" t="s">
        <v>132</v>
      </c>
    </row>
    <row r="106" spans="2:149" x14ac:dyDescent="0.35">
      <c r="AH106" s="341" t="s">
        <v>185</v>
      </c>
      <c r="BL106" s="342" t="s">
        <v>191</v>
      </c>
      <c r="CP106" s="342" t="s">
        <v>192</v>
      </c>
      <c r="DT106" s="341" t="s">
        <v>193</v>
      </c>
    </row>
    <row r="107" spans="2:149" x14ac:dyDescent="0.35">
      <c r="AH107" s="341" t="s">
        <v>190</v>
      </c>
    </row>
    <row r="109" spans="2:149" x14ac:dyDescent="0.35">
      <c r="AH109" s="342" t="s">
        <v>187</v>
      </c>
    </row>
    <row r="110" spans="2:149" x14ac:dyDescent="0.35">
      <c r="AH110" s="342" t="s">
        <v>186</v>
      </c>
    </row>
    <row r="111" spans="2:149" x14ac:dyDescent="0.35">
      <c r="AH111" s="342" t="s">
        <v>194</v>
      </c>
    </row>
    <row r="112" spans="2:149" x14ac:dyDescent="0.35">
      <c r="AH112" s="490"/>
    </row>
  </sheetData>
  <mergeCells count="15">
    <mergeCell ref="AF2:AF9"/>
    <mergeCell ref="AF52:AF59"/>
    <mergeCell ref="AF94:AF101"/>
    <mergeCell ref="B2:B9"/>
    <mergeCell ref="B52:B59"/>
    <mergeCell ref="B94:B101"/>
    <mergeCell ref="CN94:CN101"/>
    <mergeCell ref="DR94:DR101"/>
    <mergeCell ref="DR52:DR59"/>
    <mergeCell ref="DR2:DR9"/>
    <mergeCell ref="BJ2:BJ9"/>
    <mergeCell ref="BJ52:BJ59"/>
    <mergeCell ref="BJ94:BJ101"/>
    <mergeCell ref="CN2:CN9"/>
    <mergeCell ref="CN52:CN5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IncAcum</vt:lpstr>
      <vt:lpstr>Gráf PtSLEv x Rg1</vt:lpstr>
      <vt:lpstr>desde RR de MA</vt:lpstr>
      <vt:lpstr>Gráf PtSLEv2 x Rg1</vt:lpstr>
      <vt:lpstr>ABC func riesgo, asumida lineal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 Agustín Sánchez Robles</cp:lastModifiedBy>
  <dcterms:created xsi:type="dcterms:W3CDTF">2018-11-20T13:30:16Z</dcterms:created>
  <dcterms:modified xsi:type="dcterms:W3CDTF">2023-02-01T09:15:38Z</dcterms:modified>
</cp:coreProperties>
</file>