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3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4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5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90911-Galo\0-Datos\020-Elab formales\20180124-Estat PP+90pc\7-Tablas\"/>
    </mc:Choice>
  </mc:AlternateContent>
  <bookViews>
    <workbookView xWindow="0" yWindow="0" windowWidth="20490" windowHeight="7530" activeTab="4"/>
  </bookViews>
  <sheets>
    <sheet name="Mort" sheetId="2" r:id="rId1"/>
    <sheet name="MortCV" sheetId="9" r:id="rId2"/>
    <sheet name="EnfCor fatal" sheetId="11" r:id="rId3"/>
    <sheet name="IAM" sheetId="10" r:id="rId4"/>
    <sheet name="ACV tot" sheetId="1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12" l="1"/>
  <c r="M47" i="9"/>
  <c r="M45" i="10"/>
  <c r="E110" i="12" l="1"/>
  <c r="A93" i="12" s="1"/>
  <c r="E110" i="10"/>
  <c r="A93" i="10"/>
  <c r="E110" i="9"/>
  <c r="A94" i="9" s="1"/>
  <c r="R23" i="12"/>
  <c r="R26" i="12"/>
  <c r="R27" i="12"/>
  <c r="R28" i="12"/>
  <c r="R29" i="12"/>
  <c r="R30" i="12"/>
  <c r="R31" i="12"/>
  <c r="R32" i="12"/>
  <c r="R22" i="12"/>
  <c r="R24" i="12"/>
  <c r="R25" i="12"/>
  <c r="R33" i="12"/>
  <c r="R21" i="10"/>
  <c r="R22" i="10"/>
  <c r="R23" i="10"/>
  <c r="R24" i="10"/>
  <c r="R25" i="10"/>
  <c r="R26" i="10"/>
  <c r="R27" i="10"/>
  <c r="R28" i="10"/>
  <c r="R29" i="10"/>
  <c r="R30" i="10"/>
  <c r="R29" i="11"/>
  <c r="R30" i="11"/>
  <c r="R28" i="11"/>
  <c r="R27" i="11"/>
  <c r="R26" i="11"/>
  <c r="R25" i="11"/>
  <c r="R24" i="11"/>
  <c r="R23" i="11"/>
  <c r="R31" i="11" s="1"/>
  <c r="R22" i="11"/>
  <c r="R21" i="11"/>
  <c r="R22" i="9"/>
  <c r="R23" i="9"/>
  <c r="R33" i="9" s="1"/>
  <c r="R24" i="9"/>
  <c r="R25" i="9"/>
  <c r="R26" i="9"/>
  <c r="R27" i="9"/>
  <c r="R28" i="9"/>
  <c r="R29" i="9"/>
  <c r="R30" i="9"/>
  <c r="R31" i="9"/>
  <c r="R32" i="9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D70" i="12"/>
  <c r="C86" i="12"/>
  <c r="C89" i="12" s="1"/>
  <c r="C93" i="12" s="1"/>
  <c r="D86" i="12"/>
  <c r="D89" i="12"/>
  <c r="D93" i="12" s="1"/>
  <c r="E85" i="12"/>
  <c r="E86" i="12"/>
  <c r="E87" i="12"/>
  <c r="D72" i="12"/>
  <c r="D73" i="12" s="1"/>
  <c r="F85" i="12"/>
  <c r="F70" i="12"/>
  <c r="E72" i="12"/>
  <c r="F73" i="12" s="1"/>
  <c r="F86" i="12"/>
  <c r="E70" i="12"/>
  <c r="F72" i="12" s="1"/>
  <c r="J56" i="2"/>
  <c r="J55" i="2"/>
  <c r="K54" i="2"/>
  <c r="K56" i="2"/>
  <c r="J48" i="9"/>
  <c r="J47" i="9"/>
  <c r="K46" i="9"/>
  <c r="K48" i="9"/>
  <c r="J46" i="10"/>
  <c r="K44" i="10"/>
  <c r="K45" i="10" s="1"/>
  <c r="J45" i="10"/>
  <c r="K46" i="10"/>
  <c r="J46" i="11"/>
  <c r="H5" i="11"/>
  <c r="H6" i="11"/>
  <c r="H7" i="11"/>
  <c r="J7" i="11" s="1"/>
  <c r="H8" i="11"/>
  <c r="K8" i="11" s="1"/>
  <c r="G24" i="11"/>
  <c r="H9" i="11"/>
  <c r="H10" i="11"/>
  <c r="J10" i="11" s="1"/>
  <c r="H11" i="11"/>
  <c r="H12" i="11"/>
  <c r="H13" i="11"/>
  <c r="H14" i="11"/>
  <c r="K44" i="11"/>
  <c r="K46" i="11" s="1"/>
  <c r="I5" i="11"/>
  <c r="I6" i="11"/>
  <c r="I7" i="11"/>
  <c r="I8" i="11"/>
  <c r="L8" i="11" s="1"/>
  <c r="I24" i="11" s="1"/>
  <c r="I9" i="11"/>
  <c r="I10" i="11"/>
  <c r="I11" i="11"/>
  <c r="L11" i="11" s="1"/>
  <c r="I27" i="11" s="1"/>
  <c r="I12" i="11"/>
  <c r="I13" i="11"/>
  <c r="I14" i="11"/>
  <c r="J5" i="11"/>
  <c r="J9" i="11"/>
  <c r="J45" i="11"/>
  <c r="K46" i="12"/>
  <c r="J48" i="12"/>
  <c r="J47" i="12"/>
  <c r="I12" i="12"/>
  <c r="L12" i="12" s="1"/>
  <c r="I29" i="12" s="1"/>
  <c r="K55" i="2"/>
  <c r="K45" i="11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C116" i="12"/>
  <c r="E116" i="12" s="1"/>
  <c r="E115" i="12"/>
  <c r="E114" i="12"/>
  <c r="E113" i="12"/>
  <c r="E112" i="12"/>
  <c r="E111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B116" i="10"/>
  <c r="E116" i="10" s="1"/>
  <c r="E115" i="10"/>
  <c r="E114" i="10"/>
  <c r="E113" i="10"/>
  <c r="E112" i="10"/>
  <c r="E111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J32" i="12"/>
  <c r="E32" i="12"/>
  <c r="J31" i="12"/>
  <c r="E31" i="12"/>
  <c r="J30" i="12"/>
  <c r="E30" i="12"/>
  <c r="J29" i="12"/>
  <c r="E29" i="12"/>
  <c r="J28" i="12"/>
  <c r="E28" i="12"/>
  <c r="J27" i="12"/>
  <c r="E27" i="12"/>
  <c r="J26" i="12"/>
  <c r="E26" i="12"/>
  <c r="J25" i="12"/>
  <c r="E25" i="12"/>
  <c r="J24" i="12"/>
  <c r="E24" i="12"/>
  <c r="J23" i="12"/>
  <c r="E23" i="12"/>
  <c r="J22" i="12"/>
  <c r="E22" i="12"/>
  <c r="B33" i="12" s="1"/>
  <c r="F16" i="12"/>
  <c r="E16" i="12"/>
  <c r="C16" i="12"/>
  <c r="B16" i="12"/>
  <c r="A16" i="12"/>
  <c r="P15" i="12"/>
  <c r="H32" i="12" s="1"/>
  <c r="O15" i="12"/>
  <c r="F32" i="12" s="1"/>
  <c r="I15" i="12"/>
  <c r="H15" i="12"/>
  <c r="D15" i="12"/>
  <c r="N15" i="12"/>
  <c r="P14" i="12"/>
  <c r="H31" i="12" s="1"/>
  <c r="O14" i="12"/>
  <c r="F31" i="12"/>
  <c r="I14" i="12"/>
  <c r="L14" i="12" s="1"/>
  <c r="I31" i="12" s="1"/>
  <c r="H14" i="12"/>
  <c r="D14" i="12"/>
  <c r="N14" i="12"/>
  <c r="P13" i="12"/>
  <c r="H30" i="12" s="1"/>
  <c r="O13" i="12"/>
  <c r="F30" i="12"/>
  <c r="I13" i="12"/>
  <c r="L13" i="12" s="1"/>
  <c r="I30" i="12" s="1"/>
  <c r="H13" i="12"/>
  <c r="D13" i="12"/>
  <c r="N13" i="12" s="1"/>
  <c r="P12" i="12"/>
  <c r="H29" i="12"/>
  <c r="O12" i="12"/>
  <c r="F29" i="12" s="1"/>
  <c r="H12" i="12"/>
  <c r="K12" i="12"/>
  <c r="G29" i="12" s="1"/>
  <c r="D12" i="12"/>
  <c r="N12" i="12"/>
  <c r="P11" i="12"/>
  <c r="H28" i="12" s="1"/>
  <c r="O11" i="12"/>
  <c r="F28" i="12"/>
  <c r="I11" i="12"/>
  <c r="L11" i="12" s="1"/>
  <c r="H11" i="12"/>
  <c r="K11" i="12" s="1"/>
  <c r="G28" i="12" s="1"/>
  <c r="D11" i="12"/>
  <c r="N11" i="12" s="1"/>
  <c r="P10" i="12"/>
  <c r="H27" i="12" s="1"/>
  <c r="O10" i="12"/>
  <c r="F27" i="12" s="1"/>
  <c r="I10" i="12"/>
  <c r="L10" i="12" s="1"/>
  <c r="I27" i="12" s="1"/>
  <c r="H10" i="12"/>
  <c r="K10" i="12" s="1"/>
  <c r="G27" i="12" s="1"/>
  <c r="D10" i="12"/>
  <c r="N10" i="12" s="1"/>
  <c r="P9" i="12"/>
  <c r="H26" i="12" s="1"/>
  <c r="O9" i="12"/>
  <c r="F26" i="12" s="1"/>
  <c r="I9" i="12"/>
  <c r="L9" i="12" s="1"/>
  <c r="I26" i="12" s="1"/>
  <c r="H9" i="12"/>
  <c r="K9" i="12" s="1"/>
  <c r="G26" i="12" s="1"/>
  <c r="D9" i="12"/>
  <c r="N9" i="12" s="1"/>
  <c r="P8" i="12"/>
  <c r="H25" i="12" s="1"/>
  <c r="O8" i="12"/>
  <c r="F25" i="12" s="1"/>
  <c r="I8" i="12"/>
  <c r="L8" i="12" s="1"/>
  <c r="I25" i="12" s="1"/>
  <c r="H8" i="12"/>
  <c r="J8" i="12" s="1"/>
  <c r="D8" i="12"/>
  <c r="N8" i="12"/>
  <c r="P7" i="12"/>
  <c r="H24" i="12" s="1"/>
  <c r="O7" i="12"/>
  <c r="F24" i="12"/>
  <c r="I7" i="12"/>
  <c r="J7" i="12" s="1"/>
  <c r="H7" i="12"/>
  <c r="K7" i="12" s="1"/>
  <c r="G24" i="12"/>
  <c r="D7" i="12"/>
  <c r="N7" i="12" s="1"/>
  <c r="P6" i="12"/>
  <c r="H23" i="12"/>
  <c r="O6" i="12"/>
  <c r="F23" i="12" s="1"/>
  <c r="I6" i="12"/>
  <c r="L6" i="12"/>
  <c r="I23" i="12" s="1"/>
  <c r="H6" i="12"/>
  <c r="K6" i="12" s="1"/>
  <c r="G23" i="12"/>
  <c r="D6" i="12"/>
  <c r="N6" i="12" s="1"/>
  <c r="P5" i="12"/>
  <c r="H22" i="12"/>
  <c r="O5" i="12"/>
  <c r="F22" i="12" s="1"/>
  <c r="I5" i="12"/>
  <c r="L5" i="12"/>
  <c r="I22" i="12" s="1"/>
  <c r="H5" i="12"/>
  <c r="K5" i="12"/>
  <c r="G22" i="12"/>
  <c r="D5" i="12"/>
  <c r="N5" i="12" s="1"/>
  <c r="C114" i="11"/>
  <c r="P16" i="12"/>
  <c r="H33" i="12" s="1"/>
  <c r="J11" i="12"/>
  <c r="O16" i="12"/>
  <c r="F33" i="12" s="1"/>
  <c r="D16" i="12"/>
  <c r="L7" i="12"/>
  <c r="I24" i="12" s="1"/>
  <c r="I28" i="12"/>
  <c r="J10" i="12"/>
  <c r="E114" i="11"/>
  <c r="E113" i="11"/>
  <c r="E112" i="11"/>
  <c r="E111" i="11"/>
  <c r="E110" i="11"/>
  <c r="E109" i="11"/>
  <c r="E108" i="11"/>
  <c r="A91" i="11" s="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85" i="11"/>
  <c r="E84" i="11"/>
  <c r="D84" i="11"/>
  <c r="D87" i="11" s="1"/>
  <c r="D91" i="11" s="1"/>
  <c r="E83" i="11"/>
  <c r="F68" i="11"/>
  <c r="E70" i="11" s="1"/>
  <c r="E68" i="11"/>
  <c r="F70" i="11"/>
  <c r="F85" i="11"/>
  <c r="D68" i="11"/>
  <c r="C84" i="11" s="1"/>
  <c r="C87" i="11" s="1"/>
  <c r="C91" i="11"/>
  <c r="J30" i="11"/>
  <c r="E30" i="11"/>
  <c r="J29" i="11"/>
  <c r="E29" i="11"/>
  <c r="J28" i="11"/>
  <c r="E28" i="11"/>
  <c r="J27" i="11"/>
  <c r="E27" i="11"/>
  <c r="J26" i="11"/>
  <c r="E26" i="11"/>
  <c r="J25" i="11"/>
  <c r="E25" i="11"/>
  <c r="J24" i="11"/>
  <c r="E24" i="11"/>
  <c r="J23" i="11"/>
  <c r="E23" i="11"/>
  <c r="J22" i="11"/>
  <c r="E22" i="11"/>
  <c r="J21" i="11"/>
  <c r="E21" i="11"/>
  <c r="B31" i="11" s="1"/>
  <c r="F15" i="11"/>
  <c r="E15" i="11"/>
  <c r="C15" i="11"/>
  <c r="B15" i="11"/>
  <c r="O15" i="11" s="1"/>
  <c r="F31" i="11" s="1"/>
  <c r="A15" i="11"/>
  <c r="P14" i="11"/>
  <c r="H30" i="11"/>
  <c r="O14" i="11"/>
  <c r="F30" i="11" s="1"/>
  <c r="D14" i="11"/>
  <c r="N14" i="11" s="1"/>
  <c r="P13" i="11"/>
  <c r="H29" i="11"/>
  <c r="O13" i="11"/>
  <c r="F29" i="11" s="1"/>
  <c r="K13" i="11"/>
  <c r="G29" i="11" s="1"/>
  <c r="D13" i="11"/>
  <c r="N13" i="11"/>
  <c r="P12" i="11"/>
  <c r="H28" i="11" s="1"/>
  <c r="O12" i="11"/>
  <c r="F28" i="11"/>
  <c r="L12" i="11"/>
  <c r="I28" i="11" s="1"/>
  <c r="D12" i="11"/>
  <c r="N12" i="11"/>
  <c r="P11" i="11"/>
  <c r="H27" i="11" s="1"/>
  <c r="O11" i="11"/>
  <c r="F27" i="11"/>
  <c r="K11" i="11"/>
  <c r="G27" i="11" s="1"/>
  <c r="D11" i="11"/>
  <c r="N11" i="11"/>
  <c r="P10" i="11"/>
  <c r="H26" i="11" s="1"/>
  <c r="O10" i="11"/>
  <c r="F26" i="11"/>
  <c r="L10" i="11"/>
  <c r="I26" i="11" s="1"/>
  <c r="K10" i="11"/>
  <c r="G26" i="11"/>
  <c r="D10" i="11"/>
  <c r="N10" i="11" s="1"/>
  <c r="P9" i="11"/>
  <c r="H25" i="11"/>
  <c r="O9" i="11"/>
  <c r="F25" i="11" s="1"/>
  <c r="L9" i="11"/>
  <c r="I25" i="11"/>
  <c r="K9" i="11"/>
  <c r="G25" i="11" s="1"/>
  <c r="D9" i="11"/>
  <c r="N9" i="11"/>
  <c r="P8" i="11"/>
  <c r="H24" i="11" s="1"/>
  <c r="O8" i="11"/>
  <c r="F24" i="11"/>
  <c r="D8" i="11"/>
  <c r="N8" i="11"/>
  <c r="P7" i="11"/>
  <c r="H23" i="11" s="1"/>
  <c r="O7" i="11"/>
  <c r="F23" i="11"/>
  <c r="K7" i="11"/>
  <c r="G23" i="11" s="1"/>
  <c r="D7" i="11"/>
  <c r="N7" i="11"/>
  <c r="P6" i="11"/>
  <c r="H22" i="11" s="1"/>
  <c r="O6" i="11"/>
  <c r="F22" i="11"/>
  <c r="L6" i="11"/>
  <c r="I22" i="11" s="1"/>
  <c r="D6" i="11"/>
  <c r="N6" i="11" s="1"/>
  <c r="P5" i="11"/>
  <c r="H21" i="11"/>
  <c r="O5" i="11"/>
  <c r="F21" i="11" s="1"/>
  <c r="L5" i="11"/>
  <c r="I21" i="11"/>
  <c r="D5" i="11"/>
  <c r="D81" i="12"/>
  <c r="F82" i="12"/>
  <c r="F80" i="12"/>
  <c r="F75" i="12"/>
  <c r="F78" i="12"/>
  <c r="E87" i="11"/>
  <c r="E91" i="11"/>
  <c r="P15" i="11"/>
  <c r="H31" i="11" s="1"/>
  <c r="K5" i="11"/>
  <c r="G21" i="11"/>
  <c r="E71" i="11"/>
  <c r="G84" i="11" s="1"/>
  <c r="F71" i="11"/>
  <c r="F76" i="11"/>
  <c r="D83" i="12"/>
  <c r="E80" i="11"/>
  <c r="E73" i="11"/>
  <c r="E78" i="11"/>
  <c r="F80" i="11"/>
  <c r="F75" i="11"/>
  <c r="F78" i="11"/>
  <c r="F73" i="11"/>
  <c r="E87" i="10"/>
  <c r="E86" i="10"/>
  <c r="D86" i="10"/>
  <c r="D89" i="10"/>
  <c r="D93" i="10"/>
  <c r="E85" i="10"/>
  <c r="E89" i="10" s="1"/>
  <c r="F70" i="10"/>
  <c r="E72" i="10"/>
  <c r="E70" i="10"/>
  <c r="F72" i="10"/>
  <c r="D70" i="10"/>
  <c r="D72" i="10"/>
  <c r="J30" i="10"/>
  <c r="E30" i="10"/>
  <c r="J29" i="10"/>
  <c r="E29" i="10"/>
  <c r="J28" i="10"/>
  <c r="E28" i="10"/>
  <c r="J27" i="10"/>
  <c r="E27" i="10"/>
  <c r="J26" i="10"/>
  <c r="E26" i="10"/>
  <c r="J25" i="10"/>
  <c r="E25" i="10"/>
  <c r="J24" i="10"/>
  <c r="E24" i="10"/>
  <c r="J23" i="10"/>
  <c r="E23" i="10"/>
  <c r="J22" i="10"/>
  <c r="E22" i="10"/>
  <c r="J21" i="10"/>
  <c r="E21" i="10"/>
  <c r="F15" i="10"/>
  <c r="E15" i="10"/>
  <c r="C15" i="10"/>
  <c r="P15" i="10"/>
  <c r="H31" i="10" s="1"/>
  <c r="B15" i="10"/>
  <c r="A15" i="10"/>
  <c r="P14" i="10"/>
  <c r="H30" i="10" s="1"/>
  <c r="O14" i="10"/>
  <c r="F30" i="10"/>
  <c r="I14" i="10"/>
  <c r="J14" i="10" s="1"/>
  <c r="H14" i="10"/>
  <c r="K14" i="10"/>
  <c r="G30" i="10"/>
  <c r="D14" i="10"/>
  <c r="N14" i="10" s="1"/>
  <c r="P13" i="10"/>
  <c r="H29" i="10"/>
  <c r="O13" i="10"/>
  <c r="F29" i="10" s="1"/>
  <c r="I13" i="10"/>
  <c r="J13" i="10"/>
  <c r="H13" i="10"/>
  <c r="D13" i="10"/>
  <c r="N13" i="10"/>
  <c r="P12" i="10"/>
  <c r="H28" i="10" s="1"/>
  <c r="O12" i="10"/>
  <c r="F28" i="10"/>
  <c r="I12" i="10"/>
  <c r="H12" i="10"/>
  <c r="K12" i="10"/>
  <c r="G28" i="10"/>
  <c r="D12" i="10"/>
  <c r="N12" i="10"/>
  <c r="P11" i="10"/>
  <c r="H27" i="10"/>
  <c r="O11" i="10"/>
  <c r="F27" i="10"/>
  <c r="I11" i="10"/>
  <c r="L11" i="10"/>
  <c r="I27" i="10" s="1"/>
  <c r="H11" i="10"/>
  <c r="D11" i="10"/>
  <c r="N11" i="10" s="1"/>
  <c r="P10" i="10"/>
  <c r="H26" i="10"/>
  <c r="O10" i="10"/>
  <c r="F26" i="10" s="1"/>
  <c r="I10" i="10"/>
  <c r="L10" i="10"/>
  <c r="I26" i="10" s="1"/>
  <c r="H10" i="10"/>
  <c r="K10" i="10" s="1"/>
  <c r="G26" i="10"/>
  <c r="D10" i="10"/>
  <c r="N10" i="10" s="1"/>
  <c r="P9" i="10"/>
  <c r="H25" i="10"/>
  <c r="O9" i="10"/>
  <c r="F25" i="10" s="1"/>
  <c r="I9" i="10"/>
  <c r="L9" i="10"/>
  <c r="I25" i="10" s="1"/>
  <c r="H9" i="10"/>
  <c r="K9" i="10" s="1"/>
  <c r="G25" i="10" s="1"/>
  <c r="D9" i="10"/>
  <c r="N9" i="10" s="1"/>
  <c r="P8" i="10"/>
  <c r="H24" i="10"/>
  <c r="O8" i="10"/>
  <c r="F24" i="10" s="1"/>
  <c r="I8" i="10"/>
  <c r="H8" i="10"/>
  <c r="D8" i="10"/>
  <c r="N8" i="10" s="1"/>
  <c r="P7" i="10"/>
  <c r="H23" i="10" s="1"/>
  <c r="O7" i="10"/>
  <c r="F23" i="10" s="1"/>
  <c r="I7" i="10"/>
  <c r="L7" i="10" s="1"/>
  <c r="I23" i="10"/>
  <c r="H7" i="10"/>
  <c r="D7" i="10"/>
  <c r="N7" i="10" s="1"/>
  <c r="P6" i="10"/>
  <c r="H22" i="10" s="1"/>
  <c r="O6" i="10"/>
  <c r="F22" i="10" s="1"/>
  <c r="I6" i="10"/>
  <c r="L6" i="10" s="1"/>
  <c r="I22" i="10" s="1"/>
  <c r="H6" i="10"/>
  <c r="K6" i="10"/>
  <c r="G22" i="10" s="1"/>
  <c r="D6" i="10"/>
  <c r="N6" i="10" s="1"/>
  <c r="P5" i="10"/>
  <c r="H21" i="10" s="1"/>
  <c r="O5" i="10"/>
  <c r="F21" i="10" s="1"/>
  <c r="I5" i="10"/>
  <c r="H5" i="10"/>
  <c r="K5" i="10"/>
  <c r="G21" i="10" s="1"/>
  <c r="D5" i="10"/>
  <c r="D15" i="10" s="1"/>
  <c r="O15" i="10"/>
  <c r="F31" i="10"/>
  <c r="J11" i="10"/>
  <c r="K13" i="10"/>
  <c r="G29" i="10" s="1"/>
  <c r="E93" i="10"/>
  <c r="J6" i="10"/>
  <c r="F85" i="10"/>
  <c r="D73" i="10"/>
  <c r="D81" i="10" s="1"/>
  <c r="E73" i="10"/>
  <c r="F86" i="10"/>
  <c r="F73" i="10"/>
  <c r="K7" i="10"/>
  <c r="G23" i="10" s="1"/>
  <c r="K11" i="10"/>
  <c r="G27" i="10" s="1"/>
  <c r="C86" i="10"/>
  <c r="C89" i="10"/>
  <c r="C93" i="10" s="1"/>
  <c r="C116" i="9"/>
  <c r="B116" i="9"/>
  <c r="E116" i="9"/>
  <c r="E75" i="10"/>
  <c r="E77" i="10"/>
  <c r="G85" i="10"/>
  <c r="D82" i="10"/>
  <c r="D83" i="10"/>
  <c r="D80" i="10"/>
  <c r="D75" i="10"/>
  <c r="E78" i="10"/>
  <c r="D78" i="10"/>
  <c r="E115" i="9"/>
  <c r="E114" i="9"/>
  <c r="E113" i="9"/>
  <c r="E112" i="9"/>
  <c r="E111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88" i="9"/>
  <c r="E87" i="9"/>
  <c r="D87" i="9"/>
  <c r="D90" i="9" s="1"/>
  <c r="D94" i="9"/>
  <c r="E86" i="9"/>
  <c r="F71" i="9"/>
  <c r="E73" i="9" s="1"/>
  <c r="E71" i="9"/>
  <c r="F73" i="9" s="1"/>
  <c r="E74" i="9" s="1"/>
  <c r="E82" i="9"/>
  <c r="D71" i="9"/>
  <c r="C87" i="9" s="1"/>
  <c r="C90" i="9" s="1"/>
  <c r="C94" i="9" s="1"/>
  <c r="J32" i="9"/>
  <c r="E32" i="9"/>
  <c r="J31" i="9"/>
  <c r="E31" i="9"/>
  <c r="J30" i="9"/>
  <c r="E30" i="9"/>
  <c r="J29" i="9"/>
  <c r="E29" i="9"/>
  <c r="J28" i="9"/>
  <c r="E28" i="9"/>
  <c r="J27" i="9"/>
  <c r="E27" i="9"/>
  <c r="J26" i="9"/>
  <c r="E26" i="9"/>
  <c r="J25" i="9"/>
  <c r="E25" i="9"/>
  <c r="J24" i="9"/>
  <c r="E24" i="9"/>
  <c r="J23" i="9"/>
  <c r="E23" i="9"/>
  <c r="J22" i="9"/>
  <c r="E22" i="9"/>
  <c r="F16" i="9"/>
  <c r="E16" i="9"/>
  <c r="O16" i="9" s="1"/>
  <c r="F33" i="9" s="1"/>
  <c r="C16" i="9"/>
  <c r="B16" i="9"/>
  <c r="A16" i="9"/>
  <c r="P15" i="9"/>
  <c r="H32" i="9" s="1"/>
  <c r="O15" i="9"/>
  <c r="F32" i="9" s="1"/>
  <c r="I15" i="9"/>
  <c r="H15" i="9"/>
  <c r="K15" i="9"/>
  <c r="G32" i="9" s="1"/>
  <c r="D15" i="9"/>
  <c r="N15" i="9" s="1"/>
  <c r="P14" i="9"/>
  <c r="H31" i="9" s="1"/>
  <c r="O14" i="9"/>
  <c r="F31" i="9" s="1"/>
  <c r="I14" i="9"/>
  <c r="L14" i="9" s="1"/>
  <c r="I31" i="9" s="1"/>
  <c r="H14" i="9"/>
  <c r="K14" i="9"/>
  <c r="G31" i="9" s="1"/>
  <c r="D14" i="9"/>
  <c r="N14" i="9" s="1"/>
  <c r="P13" i="9"/>
  <c r="H30" i="9" s="1"/>
  <c r="O13" i="9"/>
  <c r="F30" i="9" s="1"/>
  <c r="I13" i="9"/>
  <c r="H13" i="9"/>
  <c r="K13" i="9"/>
  <c r="G30" i="9" s="1"/>
  <c r="D13" i="9"/>
  <c r="N13" i="9" s="1"/>
  <c r="P12" i="9"/>
  <c r="H29" i="9" s="1"/>
  <c r="O12" i="9"/>
  <c r="F29" i="9" s="1"/>
  <c r="I12" i="9"/>
  <c r="L12" i="9" s="1"/>
  <c r="I29" i="9" s="1"/>
  <c r="H12" i="9"/>
  <c r="K12" i="9"/>
  <c r="G29" i="9" s="1"/>
  <c r="D12" i="9"/>
  <c r="N12" i="9" s="1"/>
  <c r="P11" i="9"/>
  <c r="H28" i="9" s="1"/>
  <c r="O11" i="9"/>
  <c r="F28" i="9" s="1"/>
  <c r="I11" i="9"/>
  <c r="L11" i="9" s="1"/>
  <c r="I28" i="9" s="1"/>
  <c r="H11" i="9"/>
  <c r="K11" i="9"/>
  <c r="G28" i="9" s="1"/>
  <c r="D11" i="9"/>
  <c r="N11" i="9" s="1"/>
  <c r="P10" i="9"/>
  <c r="H27" i="9" s="1"/>
  <c r="O10" i="9"/>
  <c r="F27" i="9" s="1"/>
  <c r="I10" i="9"/>
  <c r="L10" i="9" s="1"/>
  <c r="I27" i="9" s="1"/>
  <c r="H10" i="9"/>
  <c r="K10" i="9"/>
  <c r="G27" i="9" s="1"/>
  <c r="D10" i="9"/>
  <c r="N10" i="9" s="1"/>
  <c r="P9" i="9"/>
  <c r="H26" i="9" s="1"/>
  <c r="O9" i="9"/>
  <c r="F26" i="9" s="1"/>
  <c r="I9" i="9"/>
  <c r="H9" i="9"/>
  <c r="K9" i="9"/>
  <c r="G26" i="9" s="1"/>
  <c r="D9" i="9"/>
  <c r="N9" i="9" s="1"/>
  <c r="P8" i="9"/>
  <c r="H25" i="9" s="1"/>
  <c r="O8" i="9"/>
  <c r="F25" i="9" s="1"/>
  <c r="I8" i="9"/>
  <c r="H8" i="9"/>
  <c r="K8" i="9"/>
  <c r="G25" i="9" s="1"/>
  <c r="D8" i="9"/>
  <c r="N8" i="9" s="1"/>
  <c r="N16" i="9" s="1"/>
  <c r="M16" i="9" s="1"/>
  <c r="J33" i="9" s="1"/>
  <c r="P7" i="9"/>
  <c r="H24" i="9" s="1"/>
  <c r="O7" i="9"/>
  <c r="F24" i="9" s="1"/>
  <c r="I7" i="9"/>
  <c r="H7" i="9"/>
  <c r="D7" i="9"/>
  <c r="N7" i="9" s="1"/>
  <c r="P6" i="9"/>
  <c r="H23" i="9" s="1"/>
  <c r="O6" i="9"/>
  <c r="F23" i="9" s="1"/>
  <c r="I6" i="9"/>
  <c r="L6" i="9" s="1"/>
  <c r="I23" i="9" s="1"/>
  <c r="H6" i="9"/>
  <c r="K6" i="9" s="1"/>
  <c r="J6" i="9"/>
  <c r="G23" i="9"/>
  <c r="D6" i="9"/>
  <c r="N6" i="9"/>
  <c r="P5" i="9"/>
  <c r="H22" i="9"/>
  <c r="O5" i="9"/>
  <c r="F22" i="9"/>
  <c r="I5" i="9"/>
  <c r="L5" i="9"/>
  <c r="I22" i="9" s="1"/>
  <c r="H5" i="9"/>
  <c r="K5" i="9" s="1"/>
  <c r="G22" i="9" s="1"/>
  <c r="D5" i="9"/>
  <c r="N5" i="9"/>
  <c r="K7" i="9"/>
  <c r="G24" i="9" s="1"/>
  <c r="P16" i="9"/>
  <c r="H33" i="9" s="1"/>
  <c r="J12" i="9"/>
  <c r="E112" i="2"/>
  <c r="E113" i="2"/>
  <c r="E114" i="2"/>
  <c r="E115" i="2"/>
  <c r="E116" i="2"/>
  <c r="E117" i="2"/>
  <c r="E118" i="2"/>
  <c r="E119" i="2"/>
  <c r="E120" i="2"/>
  <c r="E121" i="2"/>
  <c r="E122" i="2"/>
  <c r="E123" i="2"/>
  <c r="A106" i="2" s="1"/>
  <c r="E124" i="2"/>
  <c r="E125" i="2"/>
  <c r="E126" i="2"/>
  <c r="E127" i="2"/>
  <c r="E128" i="2"/>
  <c r="E129" i="2"/>
  <c r="E111" i="2"/>
  <c r="J28" i="2"/>
  <c r="E28" i="2"/>
  <c r="P7" i="2"/>
  <c r="H28" i="2" s="1"/>
  <c r="O7" i="2"/>
  <c r="F28" i="2" s="1"/>
  <c r="H7" i="2"/>
  <c r="I7" i="2"/>
  <c r="L7" i="2"/>
  <c r="I28" i="2" s="1"/>
  <c r="D7" i="2"/>
  <c r="N7" i="2" s="1"/>
  <c r="D8" i="2"/>
  <c r="N8" i="2" s="1"/>
  <c r="I6" i="2"/>
  <c r="I8" i="2"/>
  <c r="I9" i="2"/>
  <c r="L9" i="2" s="1"/>
  <c r="I30" i="2" s="1"/>
  <c r="I10" i="2"/>
  <c r="L10" i="2"/>
  <c r="I31" i="2" s="1"/>
  <c r="I11" i="2"/>
  <c r="L11" i="2" s="1"/>
  <c r="I32" i="2"/>
  <c r="I12" i="2"/>
  <c r="L12" i="2"/>
  <c r="I33" i="2" s="1"/>
  <c r="I13" i="2"/>
  <c r="L13" i="2" s="1"/>
  <c r="I34" i="2" s="1"/>
  <c r="I14" i="2"/>
  <c r="I15" i="2"/>
  <c r="L15" i="2" s="1"/>
  <c r="I36" i="2" s="1"/>
  <c r="I16" i="2"/>
  <c r="L16" i="2"/>
  <c r="I37" i="2" s="1"/>
  <c r="I17" i="2"/>
  <c r="L17" i="2" s="1"/>
  <c r="I38" i="2"/>
  <c r="I18" i="2"/>
  <c r="I19" i="2"/>
  <c r="H6" i="2"/>
  <c r="J6" i="2"/>
  <c r="H8" i="2"/>
  <c r="H9" i="2"/>
  <c r="H10" i="2"/>
  <c r="J10" i="2" s="1"/>
  <c r="H11" i="2"/>
  <c r="K11" i="2" s="1"/>
  <c r="G32" i="2" s="1"/>
  <c r="H12" i="2"/>
  <c r="K12" i="2"/>
  <c r="G33" i="2" s="1"/>
  <c r="H13" i="2"/>
  <c r="K13" i="2" s="1"/>
  <c r="G34" i="2" s="1"/>
  <c r="H14" i="2"/>
  <c r="K14" i="2"/>
  <c r="G35" i="2" s="1"/>
  <c r="H15" i="2"/>
  <c r="H16" i="2"/>
  <c r="K16" i="2" s="1"/>
  <c r="G37" i="2" s="1"/>
  <c r="H17" i="2"/>
  <c r="H18" i="2"/>
  <c r="J18" i="2" s="1"/>
  <c r="H19" i="2"/>
  <c r="J27" i="2"/>
  <c r="J29" i="2"/>
  <c r="J30" i="2"/>
  <c r="J31" i="2"/>
  <c r="J32" i="2"/>
  <c r="J33" i="2"/>
  <c r="J34" i="2"/>
  <c r="J35" i="2"/>
  <c r="J36" i="2"/>
  <c r="J37" i="2"/>
  <c r="J38" i="2"/>
  <c r="J39" i="2"/>
  <c r="J40" i="2"/>
  <c r="E27" i="2"/>
  <c r="E29" i="2"/>
  <c r="E30" i="2"/>
  <c r="E31" i="2"/>
  <c r="E32" i="2"/>
  <c r="E33" i="2"/>
  <c r="E34" i="2"/>
  <c r="E35" i="2"/>
  <c r="E36" i="2"/>
  <c r="E37" i="2"/>
  <c r="E38" i="2"/>
  <c r="E39" i="2"/>
  <c r="E40" i="2"/>
  <c r="P8" i="2"/>
  <c r="H29" i="2"/>
  <c r="P9" i="2"/>
  <c r="H30" i="2"/>
  <c r="P10" i="2"/>
  <c r="H31" i="2"/>
  <c r="P11" i="2"/>
  <c r="H32" i="2"/>
  <c r="P12" i="2"/>
  <c r="H33" i="2"/>
  <c r="P13" i="2"/>
  <c r="H34" i="2"/>
  <c r="P14" i="2"/>
  <c r="H35" i="2"/>
  <c r="P15" i="2"/>
  <c r="H36" i="2"/>
  <c r="P16" i="2"/>
  <c r="H37" i="2"/>
  <c r="P17" i="2"/>
  <c r="H38" i="2"/>
  <c r="P18" i="2"/>
  <c r="H39" i="2" s="1"/>
  <c r="P19" i="2"/>
  <c r="H40" i="2"/>
  <c r="O8" i="2"/>
  <c r="F29" i="2" s="1"/>
  <c r="O9" i="2"/>
  <c r="F30" i="2"/>
  <c r="O10" i="2"/>
  <c r="F31" i="2" s="1"/>
  <c r="O11" i="2"/>
  <c r="F32" i="2"/>
  <c r="O12" i="2"/>
  <c r="F33" i="2" s="1"/>
  <c r="O13" i="2"/>
  <c r="F34" i="2"/>
  <c r="O14" i="2"/>
  <c r="F35" i="2" s="1"/>
  <c r="O15" i="2"/>
  <c r="F36" i="2"/>
  <c r="O16" i="2"/>
  <c r="F37" i="2" s="1"/>
  <c r="O17" i="2"/>
  <c r="F38" i="2"/>
  <c r="O18" i="2"/>
  <c r="F39" i="2" s="1"/>
  <c r="O19" i="2"/>
  <c r="F40" i="2"/>
  <c r="D6" i="2"/>
  <c r="N6" i="2" s="1"/>
  <c r="D9" i="2"/>
  <c r="N9" i="2" s="1"/>
  <c r="D10" i="2"/>
  <c r="N10" i="2"/>
  <c r="D11" i="2"/>
  <c r="N11" i="2" s="1"/>
  <c r="D12" i="2"/>
  <c r="N12" i="2"/>
  <c r="D13" i="2"/>
  <c r="N13" i="2" s="1"/>
  <c r="D14" i="2"/>
  <c r="N14" i="2"/>
  <c r="D15" i="2"/>
  <c r="N15" i="2" s="1"/>
  <c r="D16" i="2"/>
  <c r="N16" i="2"/>
  <c r="D17" i="2"/>
  <c r="N17" i="2" s="1"/>
  <c r="D18" i="2"/>
  <c r="N18" i="2"/>
  <c r="D19" i="2"/>
  <c r="N19" i="2" s="1"/>
  <c r="J14" i="2"/>
  <c r="J8" i="2"/>
  <c r="K10" i="2"/>
  <c r="G31" i="2" s="1"/>
  <c r="J12" i="2"/>
  <c r="J11" i="2"/>
  <c r="J26" i="2"/>
  <c r="D99" i="2"/>
  <c r="D102" i="2" s="1"/>
  <c r="D106" i="2" s="1"/>
  <c r="E26" i="2"/>
  <c r="B41" i="2"/>
  <c r="E100" i="2"/>
  <c r="E99" i="2"/>
  <c r="E98" i="2"/>
  <c r="F83" i="2"/>
  <c r="E85" i="2" s="1"/>
  <c r="F99" i="2" s="1"/>
  <c r="F86" i="2"/>
  <c r="F96" i="2" s="1"/>
  <c r="E83" i="2"/>
  <c r="F85" i="2" s="1"/>
  <c r="D83" i="2"/>
  <c r="C99" i="2"/>
  <c r="C102" i="2" s="1"/>
  <c r="C106" i="2" s="1"/>
  <c r="F20" i="2"/>
  <c r="E20" i="2"/>
  <c r="O20" i="2" s="1"/>
  <c r="F41" i="2" s="1"/>
  <c r="C20" i="2"/>
  <c r="P20" i="2" s="1"/>
  <c r="H41" i="2" s="1"/>
  <c r="B20" i="2"/>
  <c r="A20" i="2"/>
  <c r="K19" i="2"/>
  <c r="G40" i="2"/>
  <c r="L18" i="2"/>
  <c r="I39" i="2"/>
  <c r="K17" i="2"/>
  <c r="G38" i="2"/>
  <c r="L14" i="2"/>
  <c r="I35" i="2"/>
  <c r="L8" i="2"/>
  <c r="I29" i="2"/>
  <c r="K8" i="2"/>
  <c r="G29" i="2"/>
  <c r="P6" i="2"/>
  <c r="H27" i="2"/>
  <c r="O6" i="2"/>
  <c r="F27" i="2"/>
  <c r="L6" i="2"/>
  <c r="I27" i="2"/>
  <c r="P5" i="2"/>
  <c r="H26" i="2"/>
  <c r="O5" i="2"/>
  <c r="F26" i="2"/>
  <c r="I5" i="2"/>
  <c r="L5" i="2"/>
  <c r="I26" i="2"/>
  <c r="H5" i="2"/>
  <c r="K5" i="2" s="1"/>
  <c r="G26" i="2" s="1"/>
  <c r="D5" i="2"/>
  <c r="E102" i="2"/>
  <c r="E106" i="2" s="1"/>
  <c r="D85" i="2"/>
  <c r="F98" i="2"/>
  <c r="F102" i="2" s="1"/>
  <c r="F106" i="2" s="1"/>
  <c r="N5" i="2"/>
  <c r="G100" i="2"/>
  <c r="F88" i="2"/>
  <c r="F100" i="2"/>
  <c r="E86" i="2"/>
  <c r="E94" i="2"/>
  <c r="F91" i="2"/>
  <c r="D86" i="2"/>
  <c r="D93" i="2" s="1"/>
  <c r="D94" i="2"/>
  <c r="E88" i="2"/>
  <c r="E90" i="2"/>
  <c r="E89" i="2"/>
  <c r="E96" i="2"/>
  <c r="G99" i="2"/>
  <c r="E93" i="2"/>
  <c r="E91" i="2"/>
  <c r="E95" i="2"/>
  <c r="D88" i="2"/>
  <c r="D91" i="2"/>
  <c r="D89" i="2"/>
  <c r="D90" i="2"/>
  <c r="N16" i="12"/>
  <c r="M16" i="12" s="1"/>
  <c r="J33" i="12" s="1"/>
  <c r="J6" i="12"/>
  <c r="H16" i="12"/>
  <c r="K16" i="12" s="1"/>
  <c r="G33" i="12" s="1"/>
  <c r="K8" i="12"/>
  <c r="G25" i="12" s="1"/>
  <c r="J12" i="12"/>
  <c r="J5" i="12"/>
  <c r="L15" i="12"/>
  <c r="I32" i="12"/>
  <c r="N5" i="10"/>
  <c r="N15" i="10" s="1"/>
  <c r="M15" i="10" s="1"/>
  <c r="J31" i="10" s="1"/>
  <c r="J9" i="10"/>
  <c r="J10" i="10"/>
  <c r="J7" i="10"/>
  <c r="L8" i="10"/>
  <c r="I24" i="10"/>
  <c r="L13" i="10"/>
  <c r="I29" i="10" s="1"/>
  <c r="L14" i="10"/>
  <c r="I30" i="10"/>
  <c r="J11" i="11"/>
  <c r="H15" i="11"/>
  <c r="L14" i="11"/>
  <c r="I30" i="11" s="1"/>
  <c r="N5" i="11"/>
  <c r="N15" i="11"/>
  <c r="L7" i="11"/>
  <c r="I23" i="11"/>
  <c r="F74" i="9"/>
  <c r="F82" i="9"/>
  <c r="F87" i="9"/>
  <c r="F79" i="9"/>
  <c r="J14" i="9"/>
  <c r="J8" i="9"/>
  <c r="E78" i="9"/>
  <c r="E81" i="9"/>
  <c r="F88" i="9"/>
  <c r="J10" i="9"/>
  <c r="E83" i="9"/>
  <c r="E77" i="9"/>
  <c r="E79" i="9"/>
  <c r="D73" i="9"/>
  <c r="D82" i="9" s="1"/>
  <c r="J9" i="9"/>
  <c r="B33" i="9"/>
  <c r="E76" i="9"/>
  <c r="J5" i="9"/>
  <c r="D16" i="9"/>
  <c r="K47" i="9"/>
  <c r="I16" i="9"/>
  <c r="L16" i="9"/>
  <c r="I33" i="9" s="1"/>
  <c r="J11" i="9"/>
  <c r="L8" i="9"/>
  <c r="I25" i="9"/>
  <c r="L9" i="9"/>
  <c r="I26" i="9" s="1"/>
  <c r="D20" i="2"/>
  <c r="J19" i="2"/>
  <c r="K6" i="2"/>
  <c r="G27" i="2" s="1"/>
  <c r="K9" i="2"/>
  <c r="G30" i="2" s="1"/>
  <c r="K15" i="2"/>
  <c r="G36" i="2"/>
  <c r="K18" i="2"/>
  <c r="G39" i="2" s="1"/>
  <c r="J17" i="2"/>
  <c r="L19" i="2"/>
  <c r="I40" i="2"/>
  <c r="K15" i="11"/>
  <c r="G31" i="11" s="1"/>
  <c r="D74" i="9"/>
  <c r="D84" i="9" s="1"/>
  <c r="D79" i="9"/>
  <c r="F86" i="9"/>
  <c r="F90" i="9" s="1"/>
  <c r="F94" i="9" s="1"/>
  <c r="F78" i="9"/>
  <c r="F84" i="9"/>
  <c r="F76" i="9"/>
  <c r="F77" i="9"/>
  <c r="F83" i="9"/>
  <c r="G88" i="9"/>
  <c r="F81" i="9"/>
  <c r="D83" i="9"/>
  <c r="D81" i="9"/>
  <c r="G86" i="9"/>
  <c r="D78" i="9"/>
  <c r="D76" i="9"/>
  <c r="D77" i="9"/>
  <c r="C43" i="9" l="1"/>
  <c r="C36" i="9"/>
  <c r="A68" i="9"/>
  <c r="H34" i="10"/>
  <c r="H41" i="10"/>
  <c r="H43" i="12"/>
  <c r="H36" i="12"/>
  <c r="N20" i="2"/>
  <c r="M20" i="2" s="1"/>
  <c r="J41" i="2" s="1"/>
  <c r="H36" i="9"/>
  <c r="H43" i="9"/>
  <c r="F78" i="10"/>
  <c r="F81" i="10"/>
  <c r="F76" i="10"/>
  <c r="G87" i="10"/>
  <c r="F82" i="10"/>
  <c r="F80" i="10"/>
  <c r="F77" i="10"/>
  <c r="F90" i="2"/>
  <c r="I20" i="2"/>
  <c r="J15" i="2"/>
  <c r="L7" i="9"/>
  <c r="I24" i="9" s="1"/>
  <c r="J7" i="9"/>
  <c r="J16" i="9" s="1"/>
  <c r="G16" i="9" s="1"/>
  <c r="E33" i="9" s="1"/>
  <c r="L13" i="9"/>
  <c r="I30" i="9" s="1"/>
  <c r="J13" i="9"/>
  <c r="L15" i="9"/>
  <c r="I32" i="9" s="1"/>
  <c r="J15" i="9"/>
  <c r="L5" i="10"/>
  <c r="I21" i="10" s="1"/>
  <c r="I15" i="10"/>
  <c r="L15" i="10" s="1"/>
  <c r="I31" i="10" s="1"/>
  <c r="J5" i="10"/>
  <c r="J15" i="10" s="1"/>
  <c r="G15" i="10" s="1"/>
  <c r="E31" i="10" s="1"/>
  <c r="K8" i="10"/>
  <c r="G24" i="10" s="1"/>
  <c r="H15" i="10"/>
  <c r="K15" i="10" s="1"/>
  <c r="G31" i="10" s="1"/>
  <c r="J8" i="10"/>
  <c r="G85" i="12"/>
  <c r="D76" i="12"/>
  <c r="D78" i="12"/>
  <c r="D82" i="12"/>
  <c r="D80" i="12"/>
  <c r="D75" i="12"/>
  <c r="D77" i="12"/>
  <c r="E90" i="9"/>
  <c r="E94" i="9" s="1"/>
  <c r="F89" i="2"/>
  <c r="J16" i="2"/>
  <c r="G98" i="2"/>
  <c r="G102" i="2" s="1"/>
  <c r="G106" i="2" s="1"/>
  <c r="D95" i="2"/>
  <c r="F93" i="2"/>
  <c r="J5" i="2"/>
  <c r="L20" i="2"/>
  <c r="I41" i="2" s="1"/>
  <c r="J9" i="2"/>
  <c r="G87" i="9"/>
  <c r="G90" i="9" s="1"/>
  <c r="G94" i="9" s="1"/>
  <c r="E84" i="9"/>
  <c r="F83" i="10"/>
  <c r="E76" i="10"/>
  <c r="E83" i="10"/>
  <c r="G86" i="10"/>
  <c r="G89" i="10" s="1"/>
  <c r="G93" i="10" s="1"/>
  <c r="E80" i="10"/>
  <c r="E82" i="10"/>
  <c r="L12" i="10"/>
  <c r="I28" i="10" s="1"/>
  <c r="J12" i="10"/>
  <c r="E81" i="10"/>
  <c r="F87" i="10"/>
  <c r="F89" i="10" s="1"/>
  <c r="F93" i="10" s="1"/>
  <c r="K7" i="2"/>
  <c r="G28" i="2" s="1"/>
  <c r="J7" i="2"/>
  <c r="H20" i="2"/>
  <c r="K20" i="2" s="1"/>
  <c r="G41" i="2" s="1"/>
  <c r="J13" i="2"/>
  <c r="D96" i="2"/>
  <c r="F94" i="2"/>
  <c r="F95" i="2"/>
  <c r="F75" i="10"/>
  <c r="K48" i="12"/>
  <c r="K47" i="12"/>
  <c r="J14" i="11"/>
  <c r="K14" i="11"/>
  <c r="G30" i="11" s="1"/>
  <c r="H16" i="9"/>
  <c r="K16" i="9" s="1"/>
  <c r="G33" i="9" s="1"/>
  <c r="D76" i="10"/>
  <c r="D77" i="10"/>
  <c r="F81" i="11"/>
  <c r="F74" i="11"/>
  <c r="G85" i="11"/>
  <c r="D15" i="11"/>
  <c r="M15" i="11" s="1"/>
  <c r="J31" i="11" s="1"/>
  <c r="F84" i="11"/>
  <c r="F79" i="11"/>
  <c r="K15" i="12"/>
  <c r="G32" i="12" s="1"/>
  <c r="J15" i="12"/>
  <c r="L16" i="12"/>
  <c r="I33" i="12" s="1"/>
  <c r="I15" i="11"/>
  <c r="J6" i="11"/>
  <c r="K6" i="11"/>
  <c r="G22" i="11" s="1"/>
  <c r="G87" i="12"/>
  <c r="F81" i="12"/>
  <c r="F77" i="12"/>
  <c r="F76" i="12"/>
  <c r="F83" i="12"/>
  <c r="R41" i="2"/>
  <c r="B31" i="10"/>
  <c r="E75" i="11"/>
  <c r="E76" i="11"/>
  <c r="E74" i="11"/>
  <c r="E81" i="11"/>
  <c r="E79" i="11"/>
  <c r="K14" i="12"/>
  <c r="G31" i="12" s="1"/>
  <c r="J14" i="12"/>
  <c r="J13" i="11"/>
  <c r="L13" i="11"/>
  <c r="I29" i="11" s="1"/>
  <c r="K12" i="11"/>
  <c r="G28" i="11" s="1"/>
  <c r="J12" i="11"/>
  <c r="R31" i="10"/>
  <c r="J13" i="12"/>
  <c r="K13" i="12"/>
  <c r="G30" i="12" s="1"/>
  <c r="F87" i="12"/>
  <c r="E73" i="12"/>
  <c r="E81" i="12"/>
  <c r="E78" i="12"/>
  <c r="F89" i="12"/>
  <c r="F93" i="12" s="1"/>
  <c r="E89" i="12"/>
  <c r="E93" i="12" s="1"/>
  <c r="J9" i="12"/>
  <c r="J16" i="12" s="1"/>
  <c r="G16" i="12" s="1"/>
  <c r="E33" i="12" s="1"/>
  <c r="J8" i="11"/>
  <c r="D70" i="11"/>
  <c r="I16" i="12"/>
  <c r="G40" i="9" l="1"/>
  <c r="A69" i="9"/>
  <c r="G37" i="9"/>
  <c r="C40" i="9"/>
  <c r="C37" i="9"/>
  <c r="A92" i="9"/>
  <c r="A68" i="12"/>
  <c r="C40" i="12"/>
  <c r="G40" i="12"/>
  <c r="G37" i="12"/>
  <c r="H41" i="11"/>
  <c r="H34" i="11"/>
  <c r="C51" i="2"/>
  <c r="A80" i="2"/>
  <c r="C44" i="2"/>
  <c r="C41" i="10"/>
  <c r="C35" i="10"/>
  <c r="C34" i="10"/>
  <c r="A67" i="10"/>
  <c r="A91" i="10" s="1"/>
  <c r="H51" i="2"/>
  <c r="H44" i="2"/>
  <c r="A68" i="10"/>
  <c r="C38" i="10"/>
  <c r="G38" i="10"/>
  <c r="G35" i="10"/>
  <c r="E83" i="12"/>
  <c r="E76" i="12"/>
  <c r="E80" i="12"/>
  <c r="E77" i="12"/>
  <c r="E75" i="12"/>
  <c r="G86" i="12"/>
  <c r="G89" i="12" s="1"/>
  <c r="G93" i="12" s="1"/>
  <c r="E82" i="12"/>
  <c r="J15" i="11"/>
  <c r="G15" i="11" s="1"/>
  <c r="E31" i="11" s="1"/>
  <c r="J20" i="2"/>
  <c r="G20" i="2" s="1"/>
  <c r="E41" i="2" s="1"/>
  <c r="C43" i="12"/>
  <c r="A67" i="12"/>
  <c r="A91" i="12" s="1"/>
  <c r="C36" i="12"/>
  <c r="C37" i="12"/>
  <c r="F83" i="11"/>
  <c r="F87" i="11" s="1"/>
  <c r="F91" i="11" s="1"/>
  <c r="D71" i="11"/>
  <c r="D79" i="11"/>
  <c r="L15" i="11"/>
  <c r="I31" i="11" s="1"/>
  <c r="L46" i="11"/>
  <c r="G83" i="11" l="1"/>
  <c r="G87" i="11" s="1"/>
  <c r="G91" i="11" s="1"/>
  <c r="D75" i="11"/>
  <c r="D74" i="11"/>
  <c r="D78" i="11"/>
  <c r="D80" i="11"/>
  <c r="D81" i="11"/>
  <c r="D73" i="11"/>
  <c r="G45" i="2"/>
  <c r="C48" i="2"/>
  <c r="G48" i="2"/>
  <c r="A81" i="2"/>
  <c r="A104" i="2" s="1"/>
  <c r="C45" i="2"/>
  <c r="D76" i="11"/>
  <c r="C38" i="11"/>
  <c r="A66" i="11"/>
  <c r="G38" i="11"/>
  <c r="G35" i="11"/>
  <c r="C34" i="11"/>
  <c r="A65" i="11"/>
  <c r="A89" i="11" s="1"/>
  <c r="C41" i="11"/>
  <c r="C35" i="11"/>
</calcChain>
</file>

<file path=xl/sharedStrings.xml><?xml version="1.0" encoding="utf-8"?>
<sst xmlns="http://schemas.openxmlformats.org/spreadsheetml/2006/main" count="1292" uniqueCount="350">
  <si>
    <t>Nº personas</t>
  </si>
  <si>
    <t>Nº de eventos crudos</t>
  </si>
  <si>
    <t>Años de seguimiento</t>
  </si>
  <si>
    <t>Nº personas-año</t>
  </si>
  <si>
    <t>Eventos / 100 personas-año</t>
  </si>
  <si>
    <t>Media de edad (años)</t>
  </si>
  <si>
    <t>Denominación de los estudios</t>
  </si>
  <si>
    <t>Total</t>
  </si>
  <si>
    <t>Ambos grupos combinados</t>
  </si>
  <si>
    <t>/</t>
  </si>
  <si>
    <t>Estudios individuales</t>
  </si>
  <si>
    <t>Diseño</t>
  </si>
  <si>
    <t xml:space="preserve">Años de seguimiento (media o mediana) </t>
  </si>
  <si>
    <t>Peso de los estudios (modelo efectos aleatorios)</t>
  </si>
  <si>
    <t>Cálculo por incidencias acumuladas</t>
  </si>
  <si>
    <t>RR (IC (95%)</t>
  </si>
  <si>
    <t>RAR (IC 95%)</t>
  </si>
  <si>
    <t>NNT (IC 95%)</t>
  </si>
  <si>
    <t>ECA</t>
  </si>
  <si>
    <t>Total estudios:</t>
  </si>
  <si>
    <t>METAANÁLISIS</t>
  </si>
  <si>
    <t>por año</t>
  </si>
  <si>
    <t>Total (95% CI)</t>
  </si>
  <si>
    <t>Total events</t>
  </si>
  <si>
    <t xml:space="preserve">% RA control = </t>
  </si>
  <si>
    <t>RR (IC 95%) obtenido en el metaanálisis</t>
  </si>
  <si>
    <t>Riesgo basal contol en 1 año</t>
  </si>
  <si>
    <t>Estimación puntual</t>
  </si>
  <si>
    <t>Límite inferior del IC 95%</t>
  </si>
  <si>
    <t>Límite superior del IC al 95%</t>
  </si>
  <si>
    <t>nº de años</t>
  </si>
  <si>
    <t>APLICAR SÓLO SI EL NNT Y SUS IC SON POSITIVOS</t>
  </si>
  <si>
    <t>====&gt;  NNT</t>
  </si>
  <si>
    <t>Permanecerán sanos sin tomar el fármaco</t>
  </si>
  <si>
    <t>Permanecerán sanos por tomar el fármaco</t>
  </si>
  <si>
    <t>Enfermarán incluso tomando el fármaco</t>
  </si>
  <si>
    <t>APLICAR SÓLO SI EL NNT Y SUS IC SON NEGATIVOS</t>
  </si>
  <si>
    <t>====&gt;  NND</t>
  </si>
  <si>
    <t>Enfermarán por tomar el fármaco</t>
  </si>
  <si>
    <t>Enfermarán incluso sin tomar el fármaco</t>
  </si>
  <si>
    <t>(</t>
  </si>
  <si>
    <t>-</t>
  </si>
  <si>
    <t>)</t>
  </si>
  <si>
    <t>%</t>
  </si>
  <si>
    <t>% RA control</t>
  </si>
  <si>
    <t>RR (IC 95%)</t>
  </si>
  <si>
    <t>RAR (IC95%)</t>
  </si>
  <si>
    <t>a</t>
  </si>
  <si>
    <t>Heteroge-neidad</t>
  </si>
  <si>
    <t>Mortalidad total, si aplicamos el Modelo de efectos aleatorios</t>
  </si>
  <si>
    <t>ESPAÑA</t>
  </si>
  <si>
    <t>%Ev en nº de años</t>
  </si>
  <si>
    <t>Edad media, años</t>
  </si>
  <si>
    <t>Puntuación ordinal de importancia o aversión al riesgo</t>
  </si>
  <si>
    <t>Todas las edades</t>
  </si>
  <si>
    <t>% RA Interv</t>
  </si>
  <si>
    <t xml:space="preserve">  de eventos/año en el control, para una edad media de </t>
  </si>
  <si>
    <t xml:space="preserve">Aplicando al </t>
  </si>
  <si>
    <t xml:space="preserve">de eventos estimados en el control en </t>
  </si>
  <si>
    <t>años de edad</t>
  </si>
  <si>
    <t>años de seguimiento</t>
  </si>
  <si>
    <t>Mortalidad cardiovascular, si aplicamos el Modelo de efectos aleatorios</t>
  </si>
  <si>
    <t>No estimable</t>
  </si>
  <si>
    <t>0,92 (0,55-1,54)</t>
  </si>
  <si>
    <t>ACAPS 1994, 2,83y, PP100 D2,3</t>
  </si>
  <si>
    <t>AFCAPS 1998, 5,2y, PP99 D2,5</t>
  </si>
  <si>
    <t>BONE 2007, 1y, PP100 D0</t>
  </si>
  <si>
    <t>Not estimable</t>
  </si>
  <si>
    <t>CAIUS 1996, 3y, PP100 D0</t>
  </si>
  <si>
    <t>CARDS 2004, 4y, PP96 D100</t>
  </si>
  <si>
    <t>HOPE 3 2016, 5,6y, PP100 D2,7</t>
  </si>
  <si>
    <t>HYRIM 2004, 4y, PP100 D0</t>
  </si>
  <si>
    <t>JUPITER 2008, 1,9y, PP100 D1</t>
  </si>
  <si>
    <t>KAPS 1995, 3y, PP92 D2,5</t>
  </si>
  <si>
    <t>MEGA-Jap 2006, 5,3y, PP99 D21</t>
  </si>
  <si>
    <t>METEOR 2007, 2y, PP100 D0</t>
  </si>
  <si>
    <t>PHYLLIS A 2004, 2,6y, PP100 D0</t>
  </si>
  <si>
    <t>SG ASPEN 2006, 2,4y, PP100 D100</t>
  </si>
  <si>
    <t>WOSCOPS 1995, 4,9y, PP92 D1</t>
  </si>
  <si>
    <t>0,12 (0,02-0,99)</t>
  </si>
  <si>
    <t>1,04 (0,76-1,41)</t>
  </si>
  <si>
    <t>3,06 (0,13-74,51)</t>
  </si>
  <si>
    <t>0,73 (0,53-1,01)</t>
  </si>
  <si>
    <t>0,93 (0,81-1,08)</t>
  </si>
  <si>
    <t>0,81 (0,22-2,97)</t>
  </si>
  <si>
    <t>0,80 (0,67-0,96)</t>
  </si>
  <si>
    <t>1,32 (0,30-5,83)</t>
  </si>
  <si>
    <t>0,71 (0,51-1,00)</t>
  </si>
  <si>
    <t>1,21 (0,05-29,54)</t>
  </si>
  <si>
    <t>3,00 (0,12-73,30)</t>
  </si>
  <si>
    <t>1,24 (0,50-3,12)</t>
  </si>
  <si>
    <t>1,06 (0,70-1,60)</t>
  </si>
  <si>
    <t>0,78 (0,61-1,01)</t>
  </si>
  <si>
    <r>
      <t>I</t>
    </r>
    <r>
      <rPr>
        <b/>
        <i/>
        <vertAlign val="superscript"/>
        <sz val="11"/>
        <color rgb="FF009900"/>
        <rFont val="Calibri"/>
        <family val="2"/>
      </rPr>
      <t xml:space="preserve">2 </t>
    </r>
    <r>
      <rPr>
        <b/>
        <sz val="11"/>
        <color rgb="FF009900"/>
        <rFont val="Calibri"/>
        <family val="2"/>
      </rPr>
      <t>= 0%</t>
    </r>
  </si>
  <si>
    <t>ECAs en PP ≥ 90% que informan de "Mortalidad total"</t>
  </si>
  <si>
    <t>Estatinas</t>
  </si>
  <si>
    <t>Nº Eventos / total pacientes; Grupo Estatinas</t>
  </si>
  <si>
    <t xml:space="preserve"> % Eventos/ año, Grupo Estatinas</t>
  </si>
  <si>
    <t xml:space="preserve"> % Eventos, Grupo Estatinas</t>
  </si>
  <si>
    <t>RA Estatinaservención</t>
  </si>
  <si>
    <t>% RA Estatinaserv</t>
  </si>
  <si>
    <t>Mortalidad total, si aplicamos el Modelo de efectos fijos</t>
  </si>
  <si>
    <t>en 3,9 años</t>
  </si>
  <si>
    <t>Nº Def Todas Causas</t>
  </si>
  <si>
    <t>05-09 años</t>
  </si>
  <si>
    <t>10-14 años</t>
  </si>
  <si>
    <t>15-19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</si>
  <si>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</si>
  <si>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</si>
  <si>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</si>
  <si>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</si>
  <si>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</si>
  <si>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</si>
  <si>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</si>
  <si>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</si>
  <si>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</si>
  <si>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</si>
  <si>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</si>
  <si>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>75-79 años</t>
  </si>
  <si>
    <t>80-84 años</t>
  </si>
  <si>
    <t>00-04 años</t>
  </si>
  <si>
    <t>85 o más años</t>
  </si>
  <si>
    <t>Habit España</t>
  </si>
  <si>
    <t>1999-15</t>
  </si>
  <si>
    <t>Tramos edad</t>
  </si>
  <si>
    <t>60-64</t>
  </si>
  <si>
    <t>ECAs en PP ≥ 90% que informan de "Mortalidad cardiovascular"</t>
  </si>
  <si>
    <t>Mortalidad cardiovascular, si aplicamos el Modelo de efectos fijos</t>
  </si>
  <si>
    <t>0,08 (0,00-1,36)</t>
  </si>
  <si>
    <t>0,68 (0,37-1,26)</t>
  </si>
  <si>
    <t>0,90 (0,72-1,11)</t>
  </si>
  <si>
    <t>0,93 (0,56-1,56)</t>
  </si>
  <si>
    <t>0,99 (0,14-6,97)</t>
  </si>
  <si>
    <t>0,63 (0,30-1,33)</t>
  </si>
  <si>
    <t>1,00 (0,25-3,95)</t>
  </si>
  <si>
    <t>1,25 (0,69-2,26)</t>
  </si>
  <si>
    <t>0,68 (0,48-0,98)</t>
  </si>
  <si>
    <t>0,86 (0,75-0,98)</t>
  </si>
  <si>
    <t>España por año</t>
  </si>
  <si>
    <t>Nº de Def EnfCV (Códigos CIE10: I00-I99)</t>
  </si>
  <si>
    <t>0,53%</t>
  </si>
  <si>
    <t>Placebo</t>
  </si>
  <si>
    <t>Nº Eventos / total pacientes; Grupo Placebo</t>
  </si>
  <si>
    <t xml:space="preserve"> % Eventos/ año, Grupo Placebo</t>
  </si>
  <si>
    <t xml:space="preserve"> % Eventos, Grupo Placebo</t>
  </si>
  <si>
    <t>ECAs en PP ≥ 90% que informan de "Infarto de miocardio"</t>
  </si>
  <si>
    <t>Infarto de miocardio, si aplicamos el Modelo de efectos aleatorios</t>
  </si>
  <si>
    <t>Infarto de miocardio, si aplicamos el Modelo de efectos fijos</t>
  </si>
  <si>
    <t>0,70 (0,57-0,86)</t>
  </si>
  <si>
    <t>0,33 (0,03-3,18)</t>
  </si>
  <si>
    <t>2,01 (0,10-41,76)</t>
  </si>
  <si>
    <t>0,55 (0,30-1,00)</t>
  </si>
  <si>
    <t>0,50 (0,13-1,97)</t>
  </si>
  <si>
    <t>0,35 (0,22-0,58)</t>
  </si>
  <si>
    <t>0,65 (0,45-0,95)</t>
  </si>
  <si>
    <t>0,60 (0,37-0,99)</t>
  </si>
  <si>
    <t>0,51 (0,05-5,56)</t>
  </si>
  <si>
    <t>1,00 (0,29-3,42)</t>
  </si>
  <si>
    <t>0,63 (0,54-0,73)</t>
  </si>
  <si>
    <t>Heterogeneity: Tau² = 0,00; Chi² = 8,13, df = 9 (P = 0,52); I² = 0%</t>
  </si>
  <si>
    <t>Test for overall effect: Z = 6,01 (P &lt; 0,00001)</t>
  </si>
  <si>
    <t>0,16% (0,12% a 0,2%)</t>
  </si>
  <si>
    <t>633 (509 a 868)</t>
  </si>
  <si>
    <t>0,61% (0,45% a 0,76%)</t>
  </si>
  <si>
    <t>163 (131 a 223)</t>
  </si>
  <si>
    <r>
      <t xml:space="preserve">Nº Hosp </t>
    </r>
    <r>
      <rPr>
        <sz val="11"/>
        <color rgb="FFFF0000"/>
        <rFont val="Calibri"/>
        <family val="2"/>
        <scheme val="minor"/>
      </rPr>
      <t xml:space="preserve">IAM fatal </t>
    </r>
    <r>
      <rPr>
        <sz val="11"/>
        <color rgb="FFFF9900"/>
        <rFont val="Calibri"/>
        <family val="2"/>
        <scheme val="minor"/>
      </rPr>
      <t xml:space="preserve">y no fatal = </t>
    </r>
    <r>
      <rPr>
        <b/>
        <sz val="11"/>
        <color rgb="FFFF9900"/>
        <rFont val="Calibri"/>
        <family val="2"/>
        <scheme val="minor"/>
      </rPr>
      <t>Nº Hosp IAM</t>
    </r>
    <r>
      <rPr>
        <sz val="11"/>
        <color rgb="FFFF9900"/>
        <rFont val="Calibri"/>
        <family val="2"/>
        <scheme val="minor"/>
      </rPr>
      <t xml:space="preserve"> (CIE 9: Cód 410)</t>
    </r>
  </si>
  <si>
    <t>ECAs en PP ≥ 90% que informan de "Enfermedad coronaria fatal"</t>
  </si>
  <si>
    <t>Enfermedad coronaria fatal, si aplicamos el Modelo de efectos aleatorios</t>
  </si>
  <si>
    <t>0,11 (0,01-2,05)</t>
  </si>
  <si>
    <t>0,73 (0,34-1,59)</t>
  </si>
  <si>
    <t>0,74 (0,40-1,36)</t>
  </si>
  <si>
    <t>1,50 (0,53-4,21)</t>
  </si>
  <si>
    <t>8,83 (1,30-59,89)</t>
  </si>
  <si>
    <t>0,55 (0,22-1,38)</t>
  </si>
  <si>
    <t>0,56 (0,25-1,25)</t>
  </si>
  <si>
    <t>0,73 (0,48-1,10)</t>
  </si>
  <si>
    <r>
      <t>I</t>
    </r>
    <r>
      <rPr>
        <b/>
        <i/>
        <vertAlign val="superscript"/>
        <sz val="14"/>
        <color rgb="FFFFC000"/>
        <rFont val="Calibri"/>
        <family val="2"/>
      </rPr>
      <t xml:space="preserve">2 </t>
    </r>
    <r>
      <rPr>
        <b/>
        <sz val="14"/>
        <color rgb="FFFFC000"/>
        <rFont val="Calibri"/>
        <family val="2"/>
      </rPr>
      <t>= 31%</t>
    </r>
  </si>
  <si>
    <t>Nº Def IAM fatal = Nº Def IAM (CIE 10: I21) = IAM fatal (CiE 10; Cód I21)</t>
  </si>
  <si>
    <t>ECAs en PP ≥ 90% que informan de "Accidente cerebrovascular"</t>
  </si>
  <si>
    <t>Accidente cerebrovascular, si aplicamos el Modelo de efectos aleatorios</t>
  </si>
  <si>
    <t>Accidente cerebrovascular, si aplicamos el Modelo de efectos fijos</t>
  </si>
  <si>
    <t>PREVEND IT 2004, 3,8y, PP97 D2,5</t>
  </si>
  <si>
    <r>
      <t>I</t>
    </r>
    <r>
      <rPr>
        <b/>
        <i/>
        <vertAlign val="superscript"/>
        <sz val="14"/>
        <color rgb="FF009900"/>
        <rFont val="Calibri"/>
        <family val="2"/>
      </rPr>
      <t xml:space="preserve">2 </t>
    </r>
    <r>
      <rPr>
        <b/>
        <sz val="14"/>
        <color rgb="FF009900"/>
        <rFont val="Calibri"/>
        <family val="2"/>
      </rPr>
      <t>= 0%</t>
    </r>
  </si>
  <si>
    <t>0,09 (0,01-1,64)</t>
  </si>
  <si>
    <t>0,74 (0,03-18,07)</t>
  </si>
  <si>
    <t>0,53 (0,31-0,90)</t>
  </si>
  <si>
    <t>0,71 (0,52-0,96)</t>
  </si>
  <si>
    <t>0,52 (0,34-0,78)</t>
  </si>
  <si>
    <t>0,50 (0,09-2,68)</t>
  </si>
  <si>
    <t>0,83 (0,57-1,20)</t>
  </si>
  <si>
    <t>1,74 (0,51-5,91)</t>
  </si>
  <si>
    <t>0,90 (0,61-1,34)</t>
  </si>
  <si>
    <t>0,11% (0,06% a 0,15%)</t>
  </si>
  <si>
    <t>921 (672 a 1554)</t>
  </si>
  <si>
    <t>en 3,8 años</t>
  </si>
  <si>
    <t>Nº de Hosp Enf Cerebrovasculares (CIE 9: 430-438)</t>
  </si>
  <si>
    <t>Heterogeneity: Tau² = 0.00; Chi² = 12.24, df = 13 (P = 0.51); I² = 0%</t>
  </si>
  <si>
    <t>Test for overall effect: Z = 3.23 (P = 0.001)</t>
  </si>
  <si>
    <t>0,87 (0,79-0,94)</t>
  </si>
  <si>
    <t>0,11% (0,05% a 0,18%)</t>
  </si>
  <si>
    <t>895 (554 a 1938)</t>
  </si>
  <si>
    <t>226 (140 a 490)</t>
  </si>
  <si>
    <t>997 (617 a 2159)</t>
  </si>
  <si>
    <t>252 (156 a 545)</t>
  </si>
  <si>
    <t>Heterogeneity: Tau² = 0.00; Chi² = 8.54, df = 10 (P = 0.58); I² = 0%</t>
  </si>
  <si>
    <t>Test for overall effect: Z = 2.10 (P = 0.04)</t>
  </si>
  <si>
    <t>0,85 (0,73-0,99)</t>
  </si>
  <si>
    <t>en 4 años</t>
  </si>
  <si>
    <t>en 3,7 años</t>
  </si>
  <si>
    <t>0,29%</t>
  </si>
  <si>
    <t>0,34%</t>
  </si>
  <si>
    <t>0,85 (0,75-0,99)</t>
  </si>
  <si>
    <t>0,05% (0% a 0,08%)</t>
  </si>
  <si>
    <t>1986 (1192 a 29793)</t>
  </si>
  <si>
    <t>1,05%</t>
  </si>
  <si>
    <t>1,23%</t>
  </si>
  <si>
    <t>0,18% (0,01% a 0,31%)</t>
  </si>
  <si>
    <t>541 (325 a 8122)</t>
  </si>
  <si>
    <t>0,14%</t>
  </si>
  <si>
    <t>0,17%</t>
  </si>
  <si>
    <t>0,03% (0% a 0,04%)</t>
  </si>
  <si>
    <t>3924 (2355 a 58867)</t>
  </si>
  <si>
    <t>0,62%</t>
  </si>
  <si>
    <t>0,09% (0,01% a 0,16%)</t>
  </si>
  <si>
    <t>1070 (642 a 16048)</t>
  </si>
  <si>
    <t>Heterogeneity: Tau² = 0.09; Chi² = 13.66, df = 9 (P = 0.13); I² = 34%</t>
  </si>
  <si>
    <t>Test for overall effect: Z = 0.96 (P = 0.34)</t>
  </si>
  <si>
    <t>0,85 (0,61-1,19)</t>
  </si>
  <si>
    <r>
      <t>Enfermedad coronaria fatal, si aplicamos el Modelo de efectos fijos [no aplicable porque hay una variabilidad en los efectos de los ensayos individuales, Tau</t>
    </r>
    <r>
      <rPr>
        <b/>
        <vertAlign val="superscript"/>
        <sz val="14"/>
        <color rgb="FF0000FF"/>
        <rFont val="Calibri"/>
        <family val="2"/>
      </rPr>
      <t>2</t>
    </r>
    <r>
      <rPr>
        <b/>
        <sz val="14"/>
        <color rgb="FF0000FF"/>
        <rFont val="Calibri"/>
        <family val="2"/>
      </rPr>
      <t>= 0,09]</t>
    </r>
  </si>
  <si>
    <t>Heterogeneity: Tau² = 0.01; Chi² = 11.26, df = 10 (P = 0.34); I² = 11%</t>
  </si>
  <si>
    <t>Test for overall effect: Z = 3.43 (P = 0.0006)</t>
  </si>
  <si>
    <t>0,73 (0,61-0,87)</t>
  </si>
  <si>
    <t>0,73 (0,62-0,86)</t>
  </si>
  <si>
    <t>0,35%</t>
  </si>
  <si>
    <t>0,26%</t>
  </si>
  <si>
    <t>0,09% (0,05% a 0,14%)</t>
  </si>
  <si>
    <t>1057 (732 a 2195)</t>
  </si>
  <si>
    <t>0,98%</t>
  </si>
  <si>
    <t>1,35%</t>
  </si>
  <si>
    <t>0,36% (0,18% a 0,53%)</t>
  </si>
  <si>
    <t>275 (190 a 571)</t>
  </si>
  <si>
    <t>Nº de Hosp Enf Cerebrovasculares (CIE 9: 430-438), eliminando 435, Isquemia cerebral transitoria</t>
  </si>
  <si>
    <t>0,08% (0,06% a 0,11%)</t>
  </si>
  <si>
    <t>1179 (949 a 1616)</t>
  </si>
  <si>
    <t>0,56%</t>
  </si>
  <si>
    <t>0,33% (0,24% a 0,41%)</t>
  </si>
  <si>
    <t>303 (244 a 415)</t>
  </si>
  <si>
    <t>Pob MA /1000</t>
  </si>
  <si>
    <t>Pob España /1000</t>
  </si>
  <si>
    <t>En años</t>
  </si>
  <si>
    <t>0,08% (0,04% a 0,11%)</t>
  </si>
  <si>
    <t>1281 (887 a 2660)</t>
  </si>
  <si>
    <t>0,3% (0,14% a 0,43%)</t>
  </si>
  <si>
    <t>333 (231 a 692)</t>
  </si>
  <si>
    <t>0,04%</t>
  </si>
  <si>
    <t>0,05%</t>
  </si>
  <si>
    <t>0,16%</t>
  </si>
  <si>
    <t>0,19%</t>
  </si>
  <si>
    <t>Validez de la evidencia</t>
  </si>
  <si>
    <t>Moderada</t>
  </si>
  <si>
    <t>Baja</t>
  </si>
  <si>
    <t>Moderada-Baja</t>
  </si>
  <si>
    <t>Alta</t>
  </si>
  <si>
    <t>Alta-Moderada</t>
  </si>
  <si>
    <t>0,15%</t>
  </si>
  <si>
    <t>0,18%</t>
  </si>
  <si>
    <t>0,03% (-0,03% a 0,07%)</t>
  </si>
  <si>
    <t>3673 (1413 a -2899)</t>
  </si>
  <si>
    <t>en 3,6 años</t>
  </si>
  <si>
    <t>0,01% (-0,01% a 0,02%)</t>
  </si>
  <si>
    <t>12866 (4948 a -10157)</t>
  </si>
  <si>
    <t>0,65%</t>
  </si>
  <si>
    <t>0,1% (-0,12% a 0,26%)</t>
  </si>
  <si>
    <t>1019 (392 a -805)</t>
  </si>
  <si>
    <t>0,03% (-0,04% a 0,07%)</t>
  </si>
  <si>
    <t>3570 (1373 a -2818)</t>
  </si>
  <si>
    <t>0,82 (0,62-1,05)</t>
  </si>
  <si>
    <t>0,03% (-0,01% a 0,07%)</t>
  </si>
  <si>
    <t>3061 (1450 a -11018)</t>
  </si>
  <si>
    <t>0,40% (0,18% a 0,64%)</t>
  </si>
  <si>
    <t>0,10% (0,05% a 0,16%)</t>
  </si>
  <si>
    <t>0,44% (0,20% a 0,71%)</t>
  </si>
  <si>
    <r>
      <t xml:space="preserve">Nº Hosp IAM fatal y no fatal = Nº Hosp IAM (CIE 9: Cód 410) - </t>
    </r>
    <r>
      <rPr>
        <b/>
        <sz val="10"/>
        <color rgb="FFFF0000"/>
        <rFont val="Calibri"/>
        <family val="2"/>
        <scheme val="minor"/>
      </rPr>
      <t>Nº Def IAM (=IAM fatal)</t>
    </r>
  </si>
  <si>
    <r>
      <t xml:space="preserve">ACAPS 1994, 2,83y, PP100 D2,3 </t>
    </r>
    <r>
      <rPr>
        <sz val="10"/>
        <color rgb="FF0070C0"/>
        <rFont val="Calibri"/>
        <family val="2"/>
        <scheme val="minor"/>
      </rPr>
      <t>(11)</t>
    </r>
  </si>
  <si>
    <r>
      <t>AFCAPS 1998, 5,2y, PP99 D2,5</t>
    </r>
    <r>
      <rPr>
        <sz val="10"/>
        <color rgb="FF0070C0"/>
        <rFont val="Calibri"/>
        <family val="2"/>
        <scheme val="minor"/>
      </rPr>
      <t xml:space="preserve"> (12)</t>
    </r>
  </si>
  <si>
    <r>
      <t xml:space="preserve">BONE 2007, 1y, PP100 D0 </t>
    </r>
    <r>
      <rPr>
        <sz val="10"/>
        <color rgb="FF0070C0"/>
        <rFont val="Calibri"/>
        <family val="2"/>
        <scheme val="minor"/>
      </rPr>
      <t>(13)</t>
    </r>
  </si>
  <si>
    <r>
      <t xml:space="preserve">CAIUS 1996, 3y, PP100 D0 </t>
    </r>
    <r>
      <rPr>
        <sz val="10"/>
        <color rgb="FF0070C0"/>
        <rFont val="Calibri"/>
        <family val="2"/>
        <scheme val="minor"/>
      </rPr>
      <t>(14)</t>
    </r>
  </si>
  <si>
    <r>
      <t xml:space="preserve">CARDS 2004, 4y, PP96 D100 </t>
    </r>
    <r>
      <rPr>
        <sz val="10"/>
        <color rgb="FF0070C0"/>
        <rFont val="Calibri"/>
        <family val="2"/>
        <scheme val="minor"/>
      </rPr>
      <t>(15)</t>
    </r>
  </si>
  <si>
    <r>
      <t xml:space="preserve">HOPE 3 2016, 5,6y, PP100 D2,7 </t>
    </r>
    <r>
      <rPr>
        <sz val="10"/>
        <color rgb="FF0070C0"/>
        <rFont val="Calibri"/>
        <family val="2"/>
        <scheme val="minor"/>
      </rPr>
      <t>(16)</t>
    </r>
  </si>
  <si>
    <r>
      <t xml:space="preserve">JUPITER 2008, 1,9y, PP100 D1 </t>
    </r>
    <r>
      <rPr>
        <sz val="10"/>
        <color rgb="FF0070C0"/>
        <rFont val="Calibri"/>
        <family val="2"/>
        <scheme val="minor"/>
      </rPr>
      <t>(18)</t>
    </r>
  </si>
  <si>
    <r>
      <t xml:space="preserve">KAPS 1995, 3y, PP92 D2,5 </t>
    </r>
    <r>
      <rPr>
        <sz val="10"/>
        <color rgb="FF0070C0"/>
        <rFont val="Calibri"/>
        <family val="2"/>
        <scheme val="minor"/>
      </rPr>
      <t>(19)</t>
    </r>
  </si>
  <si>
    <r>
      <t xml:space="preserve">MEGA-Jap 2006, 5,3y, PP99 D21 </t>
    </r>
    <r>
      <rPr>
        <sz val="10"/>
        <color rgb="FF0070C0"/>
        <rFont val="Calibri"/>
        <family val="2"/>
        <scheme val="minor"/>
      </rPr>
      <t>(20)</t>
    </r>
  </si>
  <si>
    <r>
      <t xml:space="preserve">METEOR 2007, 2y, PP100 D0 </t>
    </r>
    <r>
      <rPr>
        <sz val="10"/>
        <color rgb="FF0070C0"/>
        <rFont val="Calibri"/>
        <family val="2"/>
        <scheme val="minor"/>
      </rPr>
      <t>(21)</t>
    </r>
  </si>
  <si>
    <r>
      <t xml:space="preserve">PHYLLIS A 2004, 2,6y, PP100 D0 </t>
    </r>
    <r>
      <rPr>
        <sz val="10"/>
        <color rgb="FF0070C0"/>
        <rFont val="Calibri"/>
        <family val="2"/>
        <scheme val="minor"/>
      </rPr>
      <t>(22)</t>
    </r>
  </si>
  <si>
    <r>
      <t xml:space="preserve">PREVEND IT 2004, 3,8y, PP97 D2,5 </t>
    </r>
    <r>
      <rPr>
        <sz val="10"/>
        <color rgb="FF0070C0"/>
        <rFont val="Calibri"/>
        <family val="2"/>
        <scheme val="minor"/>
      </rPr>
      <t>(23)</t>
    </r>
  </si>
  <si>
    <r>
      <t xml:space="preserve">SG ASPEN 2006, 2,4y, PP100 D100 </t>
    </r>
    <r>
      <rPr>
        <sz val="10"/>
        <color rgb="FF0070C0"/>
        <rFont val="Calibri"/>
        <family val="2"/>
        <scheme val="minor"/>
      </rPr>
      <t>(24)</t>
    </r>
  </si>
  <si>
    <r>
      <t xml:space="preserve">WOSCOPS 1995, 4,9y, PP92 D1 </t>
    </r>
    <r>
      <rPr>
        <sz val="10"/>
        <color rgb="FF0070C0"/>
        <rFont val="Calibri"/>
        <family val="2"/>
        <scheme val="minor"/>
      </rPr>
      <t>(25)</t>
    </r>
  </si>
  <si>
    <r>
      <rPr>
        <b/>
        <sz val="14"/>
        <color rgb="FF993300"/>
        <rFont val="Calibri"/>
        <family val="2"/>
      </rPr>
      <t>Tabla 5:</t>
    </r>
    <r>
      <rPr>
        <b/>
        <sz val="14"/>
        <rFont val="Calibri"/>
        <family val="2"/>
      </rPr>
      <t xml:space="preserve"> Mortalidad total con Estatinas frente a Placebo en población con ≥ 90% en prevención primaria cardiovascular.</t>
    </r>
  </si>
  <si>
    <r>
      <rPr>
        <b/>
        <sz val="14"/>
        <color rgb="FF993300"/>
        <rFont val="Calibri"/>
        <family val="2"/>
      </rPr>
      <t xml:space="preserve">Tabla 6: </t>
    </r>
    <r>
      <rPr>
        <b/>
        <sz val="14"/>
        <rFont val="Calibri"/>
        <family val="2"/>
      </rPr>
      <t>Mortalidad cardiovascular con Estatinas frente a Placebo en población con ≥ 90% en prevención primaria cardiovascular.</t>
    </r>
  </si>
  <si>
    <r>
      <rPr>
        <b/>
        <sz val="14"/>
        <color rgb="FF993300"/>
        <rFont val="Calibri"/>
        <family val="2"/>
      </rPr>
      <t xml:space="preserve">Tabla 7: </t>
    </r>
    <r>
      <rPr>
        <b/>
        <sz val="14"/>
        <rFont val="Calibri"/>
        <family val="2"/>
      </rPr>
      <t>Enfermedad coronaria fatal con Estatinas frente a Placebo en población con ≥ 90% en prevención primaria cardiovascular.</t>
    </r>
  </si>
  <si>
    <r>
      <rPr>
        <b/>
        <sz val="14"/>
        <color rgb="FF993300"/>
        <rFont val="Calibri"/>
        <family val="2"/>
      </rPr>
      <t xml:space="preserve">Tabla 8: </t>
    </r>
    <r>
      <rPr>
        <b/>
        <sz val="14"/>
        <rFont val="Calibri"/>
        <family val="2"/>
      </rPr>
      <t>Infarto de miocardio con Estatinas frente a Placebo en población con ≥ 90% en prevención primaria cardiovascular.</t>
    </r>
  </si>
  <si>
    <r>
      <rPr>
        <b/>
        <sz val="14"/>
        <color rgb="FF993300"/>
        <rFont val="Calibri"/>
        <family val="2"/>
      </rPr>
      <t>Tabla 9:</t>
    </r>
    <r>
      <rPr>
        <b/>
        <sz val="14"/>
        <rFont val="Calibri"/>
        <family val="2"/>
      </rPr>
      <t xml:space="preserve"> Accidente cerebrovascular con Estatinas frente a Placebo en población con ≥ 90% en prevención primaria cardiovascular.</t>
    </r>
  </si>
  <si>
    <r>
      <t>I</t>
    </r>
    <r>
      <rPr>
        <b/>
        <i/>
        <vertAlign val="superscript"/>
        <sz val="14"/>
        <color rgb="FF009900"/>
        <rFont val="Calibri"/>
        <family val="2"/>
      </rPr>
      <t xml:space="preserve">2 </t>
    </r>
    <r>
      <rPr>
        <b/>
        <sz val="14"/>
        <color rgb="FF009900"/>
        <rFont val="Calibri"/>
        <family val="2"/>
      </rPr>
      <t>= 11%</t>
    </r>
  </si>
  <si>
    <t>0,87 (0,78-0,95)</t>
  </si>
  <si>
    <t>0,85 (0,71-1,01)</t>
  </si>
  <si>
    <t>0,85 (0,48-1,49)</t>
  </si>
  <si>
    <t>0,63 (0,23-1,41)</t>
  </si>
  <si>
    <t>0,73 (0,50-1,08)</t>
  </si>
  <si>
    <r>
      <t xml:space="preserve">ACAPS 1994, 2,83y, PP100 D2,3 </t>
    </r>
    <r>
      <rPr>
        <sz val="10"/>
        <color rgb="FF0070C0"/>
        <rFont val="Calibri"/>
        <family val="2"/>
        <scheme val="minor"/>
      </rPr>
      <t>(12)</t>
    </r>
  </si>
  <si>
    <r>
      <t>AFCAPS 1998, 5,2y, PP99 D2,5</t>
    </r>
    <r>
      <rPr>
        <sz val="10"/>
        <color rgb="FF0070C0"/>
        <rFont val="Calibri"/>
        <family val="2"/>
        <scheme val="minor"/>
      </rPr>
      <t xml:space="preserve"> (13)</t>
    </r>
  </si>
  <si>
    <r>
      <t xml:space="preserve">BONE 2007, 1y, PP100 D0 </t>
    </r>
    <r>
      <rPr>
        <sz val="10"/>
        <color rgb="FF0070C0"/>
        <rFont val="Calibri"/>
        <family val="2"/>
        <scheme val="minor"/>
      </rPr>
      <t>(14)</t>
    </r>
  </si>
  <si>
    <r>
      <t xml:space="preserve">CAIUS 1996, 3y, PP100 D0 </t>
    </r>
    <r>
      <rPr>
        <sz val="10"/>
        <color rgb="FF0070C0"/>
        <rFont val="Calibri"/>
        <family val="2"/>
        <scheme val="minor"/>
      </rPr>
      <t>(15)</t>
    </r>
  </si>
  <si>
    <r>
      <t xml:space="preserve">CARDS 2004, 4y, PP96 D100 </t>
    </r>
    <r>
      <rPr>
        <sz val="10"/>
        <color rgb="FF0070C0"/>
        <rFont val="Calibri"/>
        <family val="2"/>
        <scheme val="minor"/>
      </rPr>
      <t>(16)</t>
    </r>
  </si>
  <si>
    <r>
      <t xml:space="preserve">HOPE 3 2016, 5,6y, PP100 D2,7 </t>
    </r>
    <r>
      <rPr>
        <sz val="10"/>
        <color rgb="FF0070C0"/>
        <rFont val="Calibri"/>
        <family val="2"/>
        <scheme val="minor"/>
      </rPr>
      <t>(17)</t>
    </r>
  </si>
  <si>
    <r>
      <t xml:space="preserve">HYRIM 2004, 4y, PP100 D0 </t>
    </r>
    <r>
      <rPr>
        <sz val="10"/>
        <color rgb="FF0070C0"/>
        <rFont val="Calibri"/>
        <family val="2"/>
        <scheme val="minor"/>
      </rPr>
      <t>(18)</t>
    </r>
  </si>
  <si>
    <r>
      <t xml:space="preserve">JUPITER 2008, 1,9y, PP100 D1 </t>
    </r>
    <r>
      <rPr>
        <sz val="10"/>
        <color rgb="FF0070C0"/>
        <rFont val="Calibri"/>
        <family val="2"/>
        <scheme val="minor"/>
      </rPr>
      <t>(19)</t>
    </r>
  </si>
  <si>
    <r>
      <t xml:space="preserve">KAPS 1995, 3y, PP92 D2,5 </t>
    </r>
    <r>
      <rPr>
        <sz val="10"/>
        <color rgb="FF0070C0"/>
        <rFont val="Calibri"/>
        <family val="2"/>
        <scheme val="minor"/>
      </rPr>
      <t>(20)</t>
    </r>
  </si>
  <si>
    <r>
      <t xml:space="preserve">MEGA-Jap 2006, 5,3y, PP99 D21 </t>
    </r>
    <r>
      <rPr>
        <sz val="10"/>
        <color rgb="FF0070C0"/>
        <rFont val="Calibri"/>
        <family val="2"/>
        <scheme val="minor"/>
      </rPr>
      <t>(21)</t>
    </r>
  </si>
  <si>
    <r>
      <t xml:space="preserve">METEOR 2007, 2y, PP100 D0 </t>
    </r>
    <r>
      <rPr>
        <sz val="10"/>
        <color rgb="FF0070C0"/>
        <rFont val="Calibri"/>
        <family val="2"/>
        <scheme val="minor"/>
      </rPr>
      <t>(22)</t>
    </r>
  </si>
  <si>
    <r>
      <t xml:space="preserve">PHYLLIS A 2004, 2,6y, PP100 D0 </t>
    </r>
    <r>
      <rPr>
        <sz val="10"/>
        <color rgb="FF0070C0"/>
        <rFont val="Calibri"/>
        <family val="2"/>
        <scheme val="minor"/>
      </rPr>
      <t>(23)</t>
    </r>
  </si>
  <si>
    <r>
      <t xml:space="preserve">PREVEND IT 2004, 3,8y, PP97 D2,5 </t>
    </r>
    <r>
      <rPr>
        <sz val="10"/>
        <color rgb="FF0070C0"/>
        <rFont val="Calibri"/>
        <family val="2"/>
        <scheme val="minor"/>
      </rPr>
      <t>(24)</t>
    </r>
  </si>
  <si>
    <r>
      <t xml:space="preserve">SG ASPEN 2006, 2,4y, PP100 D100 </t>
    </r>
    <r>
      <rPr>
        <sz val="10"/>
        <color rgb="FF0070C0"/>
        <rFont val="Calibri"/>
        <family val="2"/>
        <scheme val="minor"/>
      </rPr>
      <t>(25)</t>
    </r>
  </si>
  <si>
    <r>
      <t xml:space="preserve">WOSCOPS 1995, 4,9y, PP92 D1 </t>
    </r>
    <r>
      <rPr>
        <sz val="10"/>
        <color rgb="FF0070C0"/>
        <rFont val="Calibri"/>
        <family val="2"/>
        <scheme val="minor"/>
      </rPr>
      <t>(26)</t>
    </r>
  </si>
  <si>
    <r>
      <t xml:space="preserve">ACAPS 1994, 2,83y, PP100 D2,3 </t>
    </r>
    <r>
      <rPr>
        <sz val="9"/>
        <color rgb="FF0070C0"/>
        <rFont val="Calibri"/>
        <family val="2"/>
        <scheme val="minor"/>
      </rPr>
      <t>(12)</t>
    </r>
  </si>
  <si>
    <r>
      <t>AFCAPS 1998, 5,2y, PP99 D2,5</t>
    </r>
    <r>
      <rPr>
        <sz val="9"/>
        <color rgb="FF0070C0"/>
        <rFont val="Calibri"/>
        <family val="2"/>
        <scheme val="minor"/>
      </rPr>
      <t xml:space="preserve"> (13)</t>
    </r>
  </si>
  <si>
    <r>
      <t xml:space="preserve">BONE 2007, 1y, PP100 D0 </t>
    </r>
    <r>
      <rPr>
        <sz val="9"/>
        <color rgb="FF0070C0"/>
        <rFont val="Calibri"/>
        <family val="2"/>
        <scheme val="minor"/>
      </rPr>
      <t>(14)</t>
    </r>
  </si>
  <si>
    <r>
      <t xml:space="preserve">CAIUS 1996, 3y, PP100 D0 </t>
    </r>
    <r>
      <rPr>
        <sz val="9"/>
        <color rgb="FF0070C0"/>
        <rFont val="Calibri"/>
        <family val="2"/>
        <scheme val="minor"/>
      </rPr>
      <t>(15)</t>
    </r>
  </si>
  <si>
    <r>
      <t xml:space="preserve">CARDS 2004, 4y, PP96 D100 </t>
    </r>
    <r>
      <rPr>
        <sz val="9"/>
        <color rgb="FF0070C0"/>
        <rFont val="Calibri"/>
        <family val="2"/>
        <scheme val="minor"/>
      </rPr>
      <t>(16)</t>
    </r>
  </si>
  <si>
    <r>
      <t xml:space="preserve">HOPE 3 2016, 5,6y, PP100 D2,7 </t>
    </r>
    <r>
      <rPr>
        <sz val="9"/>
        <color rgb="FF0070C0"/>
        <rFont val="Calibri"/>
        <family val="2"/>
        <scheme val="minor"/>
      </rPr>
      <t>(17)</t>
    </r>
  </si>
  <si>
    <r>
      <t xml:space="preserve">HYRIM 2004, 4y, PP100 D0 </t>
    </r>
    <r>
      <rPr>
        <sz val="9"/>
        <color rgb="FF0070C0"/>
        <rFont val="Calibri"/>
        <family val="2"/>
        <scheme val="minor"/>
      </rPr>
      <t>(18)</t>
    </r>
  </si>
  <si>
    <r>
      <t xml:space="preserve">JUPITER 2008, 1,9y, PP100 D1 </t>
    </r>
    <r>
      <rPr>
        <sz val="9"/>
        <color rgb="FF0070C0"/>
        <rFont val="Calibri"/>
        <family val="2"/>
        <scheme val="minor"/>
      </rPr>
      <t>(19)</t>
    </r>
  </si>
  <si>
    <r>
      <t xml:space="preserve">KAPS 1995, 3y, PP92 D2,5 </t>
    </r>
    <r>
      <rPr>
        <sz val="9"/>
        <color rgb="FF0070C0"/>
        <rFont val="Calibri"/>
        <family val="2"/>
        <scheme val="minor"/>
      </rPr>
      <t>(20)</t>
    </r>
  </si>
  <si>
    <r>
      <t xml:space="preserve">MEGA-Jap 2006, 5,3y, PP99 D21 </t>
    </r>
    <r>
      <rPr>
        <sz val="9"/>
        <color rgb="FF0070C0"/>
        <rFont val="Calibri"/>
        <family val="2"/>
        <scheme val="minor"/>
      </rPr>
      <t>(21)</t>
    </r>
  </si>
  <si>
    <r>
      <t xml:space="preserve">METEOR 2007, 2y, PP100 D0 </t>
    </r>
    <r>
      <rPr>
        <sz val="9"/>
        <color rgb="FF0070C0"/>
        <rFont val="Calibri"/>
        <family val="2"/>
        <scheme val="minor"/>
      </rPr>
      <t>(22)</t>
    </r>
  </si>
  <si>
    <r>
      <t xml:space="preserve">PHYLLIS A 2004, 2,6y, PP100 D0 </t>
    </r>
    <r>
      <rPr>
        <sz val="9"/>
        <color rgb="FF0070C0"/>
        <rFont val="Calibri"/>
        <family val="2"/>
        <scheme val="minor"/>
      </rPr>
      <t>(23)</t>
    </r>
  </si>
  <si>
    <r>
      <t xml:space="preserve">PREVEND IT 2004, 3,8y, PP97 D2,5 </t>
    </r>
    <r>
      <rPr>
        <sz val="9"/>
        <color rgb="FF0070C0"/>
        <rFont val="Calibri"/>
        <family val="2"/>
        <scheme val="minor"/>
      </rPr>
      <t>(24)</t>
    </r>
  </si>
  <si>
    <r>
      <t xml:space="preserve">SG ASPEN 2006, 2,4y, PP100 D100 </t>
    </r>
    <r>
      <rPr>
        <sz val="9"/>
        <color rgb="FF0070C0"/>
        <rFont val="Calibri"/>
        <family val="2"/>
        <scheme val="minor"/>
      </rPr>
      <t>(25)</t>
    </r>
  </si>
  <si>
    <r>
      <t xml:space="preserve">WOSCOPS 1995, 4,9y, PP92 D1 </t>
    </r>
    <r>
      <rPr>
        <sz val="9"/>
        <color rgb="FF0070C0"/>
        <rFont val="Calibri"/>
        <family val="2"/>
        <scheme val="minor"/>
      </rPr>
      <t>(26)</t>
    </r>
  </si>
  <si>
    <r>
      <t xml:space="preserve">ACAPS 1994, 2,83y, PP100 D2,3 </t>
    </r>
    <r>
      <rPr>
        <sz val="8"/>
        <color rgb="FF0070C0"/>
        <rFont val="Calibri"/>
        <family val="2"/>
        <scheme val="minor"/>
      </rPr>
      <t>(12)</t>
    </r>
  </si>
  <si>
    <r>
      <t>AFCAPS 1998, 5,2y, PP99 D2,5</t>
    </r>
    <r>
      <rPr>
        <sz val="8"/>
        <color rgb="FF0070C0"/>
        <rFont val="Calibri"/>
        <family val="2"/>
        <scheme val="minor"/>
      </rPr>
      <t xml:space="preserve"> (13)</t>
    </r>
  </si>
  <si>
    <r>
      <t xml:space="preserve">CAIUS 1996, 3y, PP100 D0 </t>
    </r>
    <r>
      <rPr>
        <sz val="8"/>
        <color rgb="FF0070C0"/>
        <rFont val="Calibri"/>
        <family val="2"/>
        <scheme val="minor"/>
      </rPr>
      <t>(15)</t>
    </r>
  </si>
  <si>
    <r>
      <t xml:space="preserve">HOPE 3 2016, 5,6y, PP100 D2,7 </t>
    </r>
    <r>
      <rPr>
        <sz val="8"/>
        <color rgb="FF0070C0"/>
        <rFont val="Calibri"/>
        <family val="2"/>
        <scheme val="minor"/>
      </rPr>
      <t>(17)</t>
    </r>
  </si>
  <si>
    <r>
      <t xml:space="preserve">JUPITER 2008, 1,9y, PP100 D1 </t>
    </r>
    <r>
      <rPr>
        <sz val="8"/>
        <color rgb="FF0070C0"/>
        <rFont val="Calibri"/>
        <family val="2"/>
        <scheme val="minor"/>
      </rPr>
      <t>(19)</t>
    </r>
  </si>
  <si>
    <r>
      <t xml:space="preserve">KAPS 1995, 3y, PP92 D2,5 </t>
    </r>
    <r>
      <rPr>
        <sz val="8"/>
        <color rgb="FF0070C0"/>
        <rFont val="Calibri"/>
        <family val="2"/>
        <scheme val="minor"/>
      </rPr>
      <t>(20)</t>
    </r>
  </si>
  <si>
    <r>
      <t xml:space="preserve">MEGA-Jap 2006, 5,3y, PP99 D21 </t>
    </r>
    <r>
      <rPr>
        <sz val="8"/>
        <color rgb="FF0070C0"/>
        <rFont val="Calibri"/>
        <family val="2"/>
        <scheme val="minor"/>
      </rPr>
      <t>(21)</t>
    </r>
  </si>
  <si>
    <r>
      <t xml:space="preserve">PHYLLIS A 2004, 2,6y, PP100 D0 </t>
    </r>
    <r>
      <rPr>
        <sz val="8"/>
        <color rgb="FF0070C0"/>
        <rFont val="Calibri"/>
        <family val="2"/>
        <scheme val="minor"/>
      </rPr>
      <t>(23)</t>
    </r>
  </si>
  <si>
    <r>
      <t xml:space="preserve">PREVEND IT 2004, 3,8y, PP97 D2,5 </t>
    </r>
    <r>
      <rPr>
        <sz val="8"/>
        <color rgb="FF0070C0"/>
        <rFont val="Calibri"/>
        <family val="2"/>
        <scheme val="minor"/>
      </rPr>
      <t>(24)</t>
    </r>
  </si>
  <si>
    <r>
      <t xml:space="preserve">SG ASPEN 2006, 2,4y, PP100 D100 </t>
    </r>
    <r>
      <rPr>
        <sz val="8"/>
        <color rgb="FF0070C0"/>
        <rFont val="Calibri"/>
        <family val="2"/>
        <scheme val="minor"/>
      </rPr>
      <t>(25)</t>
    </r>
  </si>
  <si>
    <r>
      <t xml:space="preserve">WOSCOPS 1995, 4,9y, PP92 D1 </t>
    </r>
    <r>
      <rPr>
        <sz val="8"/>
        <color rgb="FF0070C0"/>
        <rFont val="Calibri"/>
        <family val="2"/>
        <scheme val="minor"/>
      </rPr>
      <t>(26)</t>
    </r>
  </si>
  <si>
    <t xml:space="preserve">Intervalo de predicción al 95%: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</si>
</sst>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0.0"/>
    <numFmt numFmtId="166" formatCode="0.000%"/>
    <numFmt numFmtId="167" formatCode="0.0%"/>
    <numFmt numFmtId="168" formatCode="0.0000%"/>
    <numFmt numFmtId="169" formatCode="_-* #,##0.000\ _€_-;\-* #,##0.000\ _€_-;_-* &quot;-&quot;??\ _€_-;_-@_-"/>
    <numFmt numFmtId="170" formatCode="_-* #,##0.0000\ _€_-;\-* #,##0.0000\ _€_-;_-* &quot;-&quot;??\ _€_-;_-@_-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4"/>
      <color indexed="20"/>
      <name val="Calibri"/>
      <family val="2"/>
    </font>
    <font>
      <b/>
      <sz val="14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b/>
      <sz val="14"/>
      <color rgb="FF0000FF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sz val="12"/>
      <name val="Arial"/>
      <family val="2"/>
    </font>
    <font>
      <b/>
      <sz val="13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vertAlign val="superscript"/>
      <sz val="14"/>
      <color rgb="FF0000FF"/>
      <name val="Calibri"/>
      <family val="2"/>
    </font>
    <font>
      <b/>
      <sz val="14"/>
      <color rgb="FF993300"/>
      <name val="Calibri"/>
      <family val="2"/>
    </font>
    <font>
      <b/>
      <sz val="13"/>
      <color rgb="FF006600"/>
      <name val="Calibri"/>
      <family val="2"/>
    </font>
    <font>
      <i/>
      <sz val="10"/>
      <color rgb="FFFF0000"/>
      <name val="Calibri"/>
      <family val="2"/>
    </font>
    <font>
      <b/>
      <i/>
      <sz val="10"/>
      <color rgb="FFFF0000"/>
      <name val="Calibri"/>
      <family val="2"/>
    </font>
    <font>
      <i/>
      <sz val="10"/>
      <color rgb="FFFFC000"/>
      <name val="Calibri"/>
      <family val="2"/>
    </font>
    <font>
      <b/>
      <i/>
      <sz val="10"/>
      <color rgb="FFFFC000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rgb="FF009900"/>
      <name val="Calibri"/>
      <family val="2"/>
    </font>
    <font>
      <b/>
      <i/>
      <vertAlign val="superscript"/>
      <sz val="11"/>
      <color rgb="FF009900"/>
      <name val="Calibri"/>
      <family val="2"/>
    </font>
    <font>
      <b/>
      <sz val="11"/>
      <color rgb="FF009900"/>
      <name val="Calibri"/>
      <family val="2"/>
    </font>
    <font>
      <sz val="9"/>
      <color theme="1"/>
      <name val="Calibri"/>
      <family val="2"/>
      <scheme val="minor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3"/>
      <color rgb="FF009900"/>
      <name val="Calibri"/>
      <family val="2"/>
    </font>
    <font>
      <sz val="16"/>
      <name val="Calibri"/>
      <family val="2"/>
    </font>
    <font>
      <sz val="11"/>
      <color rgb="FFFF0000"/>
      <name val="Calibri"/>
      <family val="2"/>
      <scheme val="minor"/>
    </font>
    <font>
      <i/>
      <sz val="10"/>
      <color rgb="FFFF9933"/>
      <name val="Calibri"/>
      <family val="2"/>
    </font>
    <font>
      <b/>
      <sz val="11"/>
      <color rgb="FFFF9900"/>
      <name val="Calibri"/>
      <family val="2"/>
      <scheme val="minor"/>
    </font>
    <font>
      <sz val="11"/>
      <color rgb="FFFF9900"/>
      <name val="Calibri"/>
      <family val="2"/>
      <scheme val="minor"/>
    </font>
    <font>
      <sz val="10"/>
      <color rgb="FFFFC000"/>
      <name val="Calibri"/>
      <family val="2"/>
    </font>
    <font>
      <b/>
      <sz val="10"/>
      <color rgb="FFFFC000"/>
      <name val="Calibri"/>
      <family val="2"/>
    </font>
    <font>
      <sz val="10"/>
      <color rgb="FFFF6600"/>
      <name val="Calibri"/>
      <family val="2"/>
    </font>
    <font>
      <b/>
      <sz val="10"/>
      <color rgb="FFFF6600"/>
      <name val="Calibri"/>
      <family val="2"/>
    </font>
    <font>
      <i/>
      <sz val="10"/>
      <color rgb="FFFF6600"/>
      <name val="Calibri"/>
      <family val="2"/>
    </font>
    <font>
      <b/>
      <i/>
      <sz val="10"/>
      <color rgb="FFFF6600"/>
      <name val="Calibri"/>
      <family val="2"/>
    </font>
    <font>
      <b/>
      <i/>
      <sz val="14"/>
      <color rgb="FFFFC000"/>
      <name val="Calibri"/>
      <family val="2"/>
    </font>
    <font>
      <b/>
      <i/>
      <vertAlign val="superscript"/>
      <sz val="14"/>
      <color rgb="FFFFC000"/>
      <name val="Calibri"/>
      <family val="2"/>
    </font>
    <font>
      <b/>
      <sz val="14"/>
      <color rgb="FFFFC000"/>
      <name val="Calibri"/>
      <family val="2"/>
    </font>
    <font>
      <b/>
      <sz val="11"/>
      <color rgb="FFFFC000"/>
      <name val="Calibri"/>
      <family val="2"/>
    </font>
    <font>
      <b/>
      <sz val="14"/>
      <color rgb="FF009900"/>
      <name val="Calibri"/>
      <family val="2"/>
    </font>
    <font>
      <b/>
      <i/>
      <sz val="14"/>
      <color rgb="FF009900"/>
      <name val="Calibri"/>
      <family val="2"/>
    </font>
    <font>
      <b/>
      <i/>
      <vertAlign val="superscript"/>
      <sz val="14"/>
      <color rgb="FF009900"/>
      <name val="Calibri"/>
      <family val="2"/>
    </font>
    <font>
      <b/>
      <sz val="11"/>
      <color rgb="FFFFC000"/>
      <name val="Calibri"/>
      <family val="2"/>
      <scheme val="minor"/>
    </font>
    <font>
      <b/>
      <sz val="11"/>
      <color rgb="FFFF6600"/>
      <name val="Calibri"/>
      <family val="2"/>
      <scheme val="minor"/>
    </font>
    <font>
      <sz val="10"/>
      <color rgb="FFFF9933"/>
      <name val="Calibri"/>
      <family val="2"/>
    </font>
    <font>
      <sz val="10"/>
      <color rgb="FFFF0000"/>
      <name val="Calibri"/>
      <family val="2"/>
    </font>
    <font>
      <sz val="10"/>
      <color rgb="FF009900"/>
      <name val="Calibri"/>
      <family val="2"/>
    </font>
    <font>
      <b/>
      <sz val="10"/>
      <color rgb="FFFF99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3" fillId="0" borderId="0"/>
  </cellStyleXfs>
  <cellXfs count="341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5" xfId="3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3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0" fontId="9" fillId="2" borderId="5" xfId="3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>
      <alignment horizontal="center" vertical="center"/>
    </xf>
    <xf numFmtId="10" fontId="2" fillId="0" borderId="5" xfId="2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distributed"/>
    </xf>
    <xf numFmtId="164" fontId="4" fillId="0" borderId="5" xfId="1" applyNumberFormat="1" applyFont="1" applyFill="1" applyBorder="1" applyAlignment="1">
      <alignment vertical="center"/>
    </xf>
    <xf numFmtId="10" fontId="4" fillId="0" borderId="5" xfId="2" applyNumberFormat="1" applyFont="1" applyFill="1" applyBorder="1" applyAlignment="1">
      <alignment horizontal="center" vertical="center"/>
    </xf>
    <xf numFmtId="165" fontId="4" fillId="4" borderId="5" xfId="0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distributed" wrapText="1"/>
    </xf>
    <xf numFmtId="0" fontId="3" fillId="0" borderId="5" xfId="0" applyFont="1" applyFill="1" applyBorder="1" applyAlignment="1">
      <alignment horizontal="right" vertical="distributed"/>
    </xf>
    <xf numFmtId="0" fontId="3" fillId="0" borderId="5" xfId="0" applyFont="1" applyFill="1" applyBorder="1" applyAlignment="1">
      <alignment horizontal="center" vertical="distributed"/>
    </xf>
    <xf numFmtId="10" fontId="2" fillId="0" borderId="0" xfId="2" applyNumberFormat="1" applyFont="1" applyFill="1"/>
    <xf numFmtId="0" fontId="7" fillId="0" borderId="0" xfId="0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 wrapText="1"/>
    </xf>
    <xf numFmtId="0" fontId="12" fillId="0" borderId="0" xfId="0" applyFont="1" applyFill="1" applyBorder="1" applyAlignment="1">
      <alignment horizontal="center" vertical="distributed" wrapText="1"/>
    </xf>
    <xf numFmtId="0" fontId="7" fillId="0" borderId="0" xfId="0" applyFont="1" applyFill="1" applyBorder="1" applyAlignment="1">
      <alignment horizontal="center" vertical="distributed" wrapText="1"/>
    </xf>
    <xf numFmtId="10" fontId="7" fillId="0" borderId="0" xfId="2" applyNumberFormat="1" applyFont="1" applyFill="1" applyBorder="1" applyAlignment="1">
      <alignment horizontal="center" vertical="distributed" wrapText="1"/>
    </xf>
    <xf numFmtId="10" fontId="2" fillId="0" borderId="0" xfId="2" applyNumberFormat="1" applyFont="1" applyFill="1" applyBorder="1" applyAlignment="1">
      <alignment horizontal="center" vertical="distributed" wrapText="1"/>
    </xf>
    <xf numFmtId="167" fontId="15" fillId="0" borderId="0" xfId="0" applyNumberFormat="1" applyFont="1" applyFill="1" applyBorder="1" applyAlignment="1">
      <alignment horizontal="center" vertical="distributed"/>
    </xf>
    <xf numFmtId="43" fontId="7" fillId="0" borderId="0" xfId="1" applyFont="1" applyFill="1" applyBorder="1" applyAlignment="1">
      <alignment horizontal="center" vertical="distributed"/>
    </xf>
    <xf numFmtId="0" fontId="2" fillId="0" borderId="0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distributed" wrapText="1"/>
    </xf>
    <xf numFmtId="0" fontId="3" fillId="0" borderId="10" xfId="0" applyFont="1" applyFill="1" applyBorder="1" applyAlignment="1">
      <alignment horizontal="center" vertical="distributed"/>
    </xf>
    <xf numFmtId="0" fontId="3" fillId="0" borderId="22" xfId="0" applyFont="1" applyFill="1" applyBorder="1" applyAlignment="1">
      <alignment horizontal="center" vertical="distributed" wrapText="1"/>
    </xf>
    <xf numFmtId="0" fontId="2" fillId="0" borderId="0" xfId="0" applyFont="1" applyFill="1" applyBorder="1"/>
    <xf numFmtId="43" fontId="11" fillId="0" borderId="23" xfId="1" applyFont="1" applyFill="1" applyBorder="1" applyAlignment="1">
      <alignment horizontal="center" vertical="distributed"/>
    </xf>
    <xf numFmtId="43" fontId="11" fillId="0" borderId="25" xfId="1" applyFont="1" applyFill="1" applyBorder="1" applyAlignment="1">
      <alignment horizontal="center" vertical="distributed"/>
    </xf>
    <xf numFmtId="0" fontId="11" fillId="0" borderId="0" xfId="0" applyFont="1" applyFill="1"/>
    <xf numFmtId="0" fontId="13" fillId="0" borderId="12" xfId="0" applyFont="1" applyFill="1" applyBorder="1" applyAlignment="1">
      <alignment horizontal="center" vertical="distributed"/>
    </xf>
    <xf numFmtId="0" fontId="13" fillId="0" borderId="23" xfId="0" applyFont="1" applyFill="1" applyBorder="1" applyAlignment="1">
      <alignment horizontal="center" vertical="distributed"/>
    </xf>
    <xf numFmtId="0" fontId="0" fillId="0" borderId="0" xfId="0" applyAlignment="1">
      <alignment vertical="center" wrapText="1"/>
    </xf>
    <xf numFmtId="0" fontId="17" fillId="0" borderId="0" xfId="0" applyFont="1"/>
    <xf numFmtId="0" fontId="17" fillId="0" borderId="7" xfId="0" applyFont="1" applyBorder="1" applyAlignment="1">
      <alignment horizontal="right" vertical="distributed"/>
    </xf>
    <xf numFmtId="10" fontId="17" fillId="2" borderId="9" xfId="2" applyNumberFormat="1" applyFont="1" applyFill="1" applyBorder="1" applyAlignment="1">
      <alignment horizontal="center" vertical="distributed"/>
    </xf>
    <xf numFmtId="0" fontId="19" fillId="0" borderId="0" xfId="0" applyFont="1" applyFill="1" applyBorder="1" applyAlignment="1">
      <alignment horizontal="center"/>
    </xf>
    <xf numFmtId="10" fontId="18" fillId="0" borderId="0" xfId="2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17" fillId="0" borderId="17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right"/>
    </xf>
    <xf numFmtId="166" fontId="17" fillId="0" borderId="0" xfId="2" applyNumberFormat="1" applyFont="1" applyAlignment="1">
      <alignment horizontal="left"/>
    </xf>
    <xf numFmtId="0" fontId="17" fillId="0" borderId="0" xfId="0" applyFont="1" applyAlignment="1">
      <alignment vertical="center"/>
    </xf>
    <xf numFmtId="2" fontId="17" fillId="2" borderId="7" xfId="0" applyNumberFormat="1" applyFont="1" applyFill="1" applyBorder="1" applyAlignment="1">
      <alignment horizontal="center" vertical="center"/>
    </xf>
    <xf numFmtId="2" fontId="17" fillId="2" borderId="17" xfId="0" applyNumberFormat="1" applyFont="1" applyFill="1" applyBorder="1" applyAlignment="1">
      <alignment horizontal="center" vertical="center"/>
    </xf>
    <xf numFmtId="2" fontId="17" fillId="2" borderId="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7" fillId="0" borderId="7" xfId="0" applyFont="1" applyBorder="1" applyAlignment="1">
      <alignment horizontal="left"/>
    </xf>
    <xf numFmtId="49" fontId="17" fillId="0" borderId="8" xfId="0" applyNumberFormat="1" applyFont="1" applyBorder="1"/>
    <xf numFmtId="169" fontId="17" fillId="0" borderId="17" xfId="1" applyNumberFormat="1" applyFont="1" applyBorder="1" applyAlignment="1">
      <alignment horizontal="center"/>
    </xf>
    <xf numFmtId="170" fontId="17" fillId="0" borderId="17" xfId="1" applyNumberFormat="1" applyFont="1" applyBorder="1" applyAlignment="1">
      <alignment horizontal="center"/>
    </xf>
    <xf numFmtId="10" fontId="17" fillId="0" borderId="9" xfId="2" applyNumberFormat="1" applyFont="1" applyBorder="1" applyAlignment="1">
      <alignment horizontal="center"/>
    </xf>
    <xf numFmtId="0" fontId="17" fillId="3" borderId="7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right" vertical="center"/>
    </xf>
    <xf numFmtId="10" fontId="18" fillId="6" borderId="17" xfId="0" applyNumberFormat="1" applyFont="1" applyFill="1" applyBorder="1" applyAlignment="1">
      <alignment horizontal="center" vertical="center"/>
    </xf>
    <xf numFmtId="10" fontId="18" fillId="7" borderId="17" xfId="0" applyNumberFormat="1" applyFont="1" applyFill="1" applyBorder="1" applyAlignment="1">
      <alignment horizontal="center" vertical="center"/>
    </xf>
    <xf numFmtId="10" fontId="18" fillId="8" borderId="17" xfId="0" applyNumberFormat="1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left"/>
    </xf>
    <xf numFmtId="0" fontId="17" fillId="3" borderId="18" xfId="0" applyFont="1" applyFill="1" applyBorder="1" applyAlignment="1">
      <alignment horizontal="right" vertical="center"/>
    </xf>
    <xf numFmtId="1" fontId="18" fillId="6" borderId="7" xfId="0" applyNumberFormat="1" applyFont="1" applyFill="1" applyBorder="1" applyAlignment="1">
      <alignment horizontal="center" vertical="center"/>
    </xf>
    <xf numFmtId="1" fontId="18" fillId="7" borderId="7" xfId="0" applyNumberFormat="1" applyFont="1" applyFill="1" applyBorder="1" applyAlignment="1">
      <alignment horizontal="center" vertical="center"/>
    </xf>
    <xf numFmtId="1" fontId="18" fillId="8" borderId="17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horizontal="left"/>
    </xf>
    <xf numFmtId="49" fontId="17" fillId="0" borderId="5" xfId="1" applyNumberFormat="1" applyFont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17" fillId="9" borderId="6" xfId="0" applyFont="1" applyFill="1" applyBorder="1" applyAlignment="1">
      <alignment horizontal="left"/>
    </xf>
    <xf numFmtId="0" fontId="18" fillId="9" borderId="5" xfId="0" applyFont="1" applyFill="1" applyBorder="1" applyAlignment="1">
      <alignment horizontal="right" vertical="center"/>
    </xf>
    <xf numFmtId="1" fontId="18" fillId="9" borderId="5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17" fillId="10" borderId="5" xfId="0" applyFont="1" applyFill="1" applyBorder="1" applyAlignment="1">
      <alignment horizontal="left"/>
    </xf>
    <xf numFmtId="0" fontId="18" fillId="10" borderId="5" xfId="0" applyFont="1" applyFill="1" applyBorder="1" applyAlignment="1">
      <alignment horizontal="right" vertical="center"/>
    </xf>
    <xf numFmtId="1" fontId="18" fillId="10" borderId="5" xfId="0" applyNumberFormat="1" applyFont="1" applyFill="1" applyBorder="1" applyAlignment="1">
      <alignment horizontal="center" vertical="center"/>
    </xf>
    <xf numFmtId="0" fontId="17" fillId="11" borderId="5" xfId="0" applyFont="1" applyFill="1" applyBorder="1" applyAlignment="1">
      <alignment horizontal="left"/>
    </xf>
    <xf numFmtId="43" fontId="18" fillId="11" borderId="5" xfId="1" applyFont="1" applyFill="1" applyBorder="1" applyAlignment="1">
      <alignment horizontal="right" vertical="center"/>
    </xf>
    <xf numFmtId="1" fontId="18" fillId="11" borderId="5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vertical="center"/>
    </xf>
    <xf numFmtId="2" fontId="17" fillId="0" borderId="0" xfId="0" applyNumberFormat="1" applyFont="1" applyFill="1" applyBorder="1" applyAlignment="1">
      <alignment vertical="center"/>
    </xf>
    <xf numFmtId="0" fontId="18" fillId="9" borderId="3" xfId="0" applyFont="1" applyFill="1" applyBorder="1" applyAlignment="1">
      <alignment horizontal="right" vertical="center"/>
    </xf>
    <xf numFmtId="0" fontId="17" fillId="7" borderId="5" xfId="0" applyFont="1" applyFill="1" applyBorder="1" applyAlignment="1">
      <alignment horizontal="left"/>
    </xf>
    <xf numFmtId="0" fontId="18" fillId="7" borderId="5" xfId="0" applyFont="1" applyFill="1" applyBorder="1" applyAlignment="1">
      <alignment horizontal="right" vertical="center"/>
    </xf>
    <xf numFmtId="1" fontId="18" fillId="7" borderId="5" xfId="0" applyNumberFormat="1" applyFont="1" applyFill="1" applyBorder="1" applyAlignment="1">
      <alignment horizontal="center" vertical="center"/>
    </xf>
    <xf numFmtId="43" fontId="17" fillId="11" borderId="5" xfId="1" applyFont="1" applyFill="1" applyBorder="1" applyAlignment="1">
      <alignment horizontal="left"/>
    </xf>
    <xf numFmtId="43" fontId="17" fillId="0" borderId="0" xfId="1" applyFont="1" applyFill="1" applyBorder="1" applyAlignment="1">
      <alignment horizontal="left"/>
    </xf>
    <xf numFmtId="43" fontId="18" fillId="0" borderId="0" xfId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7" fillId="0" borderId="0" xfId="0" applyFont="1" applyFill="1"/>
    <xf numFmtId="0" fontId="17" fillId="3" borderId="20" xfId="0" applyFont="1" applyFill="1" applyBorder="1" applyAlignment="1">
      <alignment horizontal="left"/>
    </xf>
    <xf numFmtId="0" fontId="17" fillId="3" borderId="21" xfId="0" applyFont="1" applyFill="1" applyBorder="1" applyAlignment="1">
      <alignment horizontal="center"/>
    </xf>
    <xf numFmtId="2" fontId="17" fillId="3" borderId="21" xfId="0" applyNumberFormat="1" applyFont="1" applyFill="1" applyBorder="1" applyAlignment="1">
      <alignment horizontal="center"/>
    </xf>
    <xf numFmtId="10" fontId="17" fillId="3" borderId="21" xfId="2" applyNumberFormat="1" applyFont="1" applyFill="1" applyBorder="1" applyAlignment="1">
      <alignment horizontal="center"/>
    </xf>
    <xf numFmtId="1" fontId="17" fillId="3" borderId="28" xfId="0" applyNumberFormat="1" applyFont="1" applyFill="1" applyBorder="1" applyAlignment="1">
      <alignment horizontal="center"/>
    </xf>
    <xf numFmtId="0" fontId="17" fillId="3" borderId="29" xfId="0" applyFont="1" applyFill="1" applyBorder="1" applyAlignment="1">
      <alignment horizontal="left"/>
    </xf>
    <xf numFmtId="169" fontId="17" fillId="3" borderId="0" xfId="0" applyNumberFormat="1" applyFont="1" applyFill="1" applyBorder="1" applyAlignment="1">
      <alignment horizontal="center"/>
    </xf>
    <xf numFmtId="10" fontId="17" fillId="3" borderId="0" xfId="0" applyNumberFormat="1" applyFont="1" applyFill="1" applyBorder="1" applyAlignment="1">
      <alignment horizontal="center"/>
    </xf>
    <xf numFmtId="2" fontId="17" fillId="3" borderId="0" xfId="0" applyNumberFormat="1" applyFont="1" applyFill="1" applyBorder="1" applyAlignment="1">
      <alignment horizontal="center"/>
    </xf>
    <xf numFmtId="10" fontId="17" fillId="3" borderId="0" xfId="2" applyNumberFormat="1" applyFont="1" applyFill="1" applyBorder="1" applyAlignment="1">
      <alignment horizontal="center"/>
    </xf>
    <xf numFmtId="1" fontId="17" fillId="3" borderId="3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distributed"/>
    </xf>
    <xf numFmtId="0" fontId="17" fillId="3" borderId="31" xfId="0" applyFont="1" applyFill="1" applyBorder="1" applyAlignment="1">
      <alignment horizontal="left"/>
    </xf>
    <xf numFmtId="43" fontId="18" fillId="0" borderId="0" xfId="1" applyFont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168" fontId="18" fillId="0" borderId="0" xfId="2" applyNumberFormat="1" applyFont="1"/>
    <xf numFmtId="0" fontId="17" fillId="0" borderId="5" xfId="0" applyFont="1" applyBorder="1" applyAlignment="1">
      <alignment horizontal="center" vertical="distributed"/>
    </xf>
    <xf numFmtId="4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distributed"/>
    </xf>
    <xf numFmtId="10" fontId="7" fillId="0" borderId="5" xfId="2" applyNumberFormat="1" applyFont="1" applyFill="1" applyBorder="1" applyAlignment="1">
      <alignment horizontal="center" vertical="center"/>
    </xf>
    <xf numFmtId="43" fontId="2" fillId="0" borderId="0" xfId="0" applyNumberFormat="1" applyFont="1" applyFill="1"/>
    <xf numFmtId="0" fontId="4" fillId="0" borderId="32" xfId="0" applyFont="1" applyFill="1" applyBorder="1" applyAlignment="1">
      <alignment horizontal="center" vertical="distributed"/>
    </xf>
    <xf numFmtId="0" fontId="4" fillId="0" borderId="32" xfId="0" applyFont="1" applyFill="1" applyBorder="1" applyAlignment="1">
      <alignment horizontal="center" vertical="distributed" wrapText="1"/>
    </xf>
    <xf numFmtId="0" fontId="4" fillId="0" borderId="3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distributed" wrapText="1"/>
    </xf>
    <xf numFmtId="10" fontId="8" fillId="0" borderId="5" xfId="2" applyNumberFormat="1" applyFont="1" applyFill="1" applyBorder="1" applyAlignment="1">
      <alignment horizontal="center" vertical="distributed" wrapText="1"/>
    </xf>
    <xf numFmtId="167" fontId="23" fillId="0" borderId="5" xfId="0" applyNumberFormat="1" applyFont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distributed"/>
    </xf>
    <xf numFmtId="0" fontId="2" fillId="0" borderId="5" xfId="0" applyFont="1" applyFill="1" applyBorder="1" applyAlignment="1">
      <alignment horizontal="center" vertical="distributed"/>
    </xf>
    <xf numFmtId="0" fontId="8" fillId="0" borderId="5" xfId="0" applyFont="1" applyFill="1" applyBorder="1" applyAlignment="1">
      <alignment horizontal="center" vertical="distributed"/>
    </xf>
    <xf numFmtId="0" fontId="8" fillId="0" borderId="4" xfId="0" applyFont="1" applyFill="1" applyBorder="1" applyAlignment="1">
      <alignment horizontal="left" vertical="distributed" wrapText="1"/>
    </xf>
    <xf numFmtId="0" fontId="4" fillId="0" borderId="5" xfId="0" applyFont="1" applyFill="1" applyBorder="1" applyAlignment="1">
      <alignment horizontal="center" vertical="distributed" wrapText="1"/>
    </xf>
    <xf numFmtId="10" fontId="11" fillId="0" borderId="5" xfId="2" applyNumberFormat="1" applyFont="1" applyFill="1" applyBorder="1" applyAlignment="1">
      <alignment horizontal="center" vertical="distributed" wrapText="1"/>
    </xf>
    <xf numFmtId="167" fontId="22" fillId="0" borderId="5" xfId="0" applyNumberFormat="1" applyFont="1" applyFill="1" applyBorder="1" applyAlignment="1">
      <alignment horizontal="center" vertical="distributed"/>
    </xf>
    <xf numFmtId="43" fontId="4" fillId="0" borderId="5" xfId="1" applyFont="1" applyFill="1" applyBorder="1" applyAlignment="1">
      <alignment horizontal="center" vertical="distributed"/>
    </xf>
    <xf numFmtId="0" fontId="24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/>
    </xf>
    <xf numFmtId="165" fontId="11" fillId="0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distributed" wrapText="1"/>
    </xf>
    <xf numFmtId="43" fontId="11" fillId="0" borderId="12" xfId="1" applyFont="1" applyFill="1" applyBorder="1" applyAlignment="1">
      <alignment horizontal="center" vertical="distributed"/>
    </xf>
    <xf numFmtId="0" fontId="25" fillId="0" borderId="7" xfId="0" applyFont="1" applyFill="1" applyBorder="1" applyAlignment="1">
      <alignment horizontal="left" vertical="center"/>
    </xf>
    <xf numFmtId="43" fontId="13" fillId="0" borderId="25" xfId="1" applyFont="1" applyFill="1" applyBorder="1" applyAlignment="1">
      <alignment horizontal="center" vertical="distributed"/>
    </xf>
    <xf numFmtId="0" fontId="13" fillId="0" borderId="0" xfId="0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10" fontId="27" fillId="0" borderId="0" xfId="2" applyNumberFormat="1" applyFont="1" applyAlignment="1">
      <alignment horizontal="right" vertical="center"/>
    </xf>
    <xf numFmtId="0" fontId="25" fillId="0" borderId="24" xfId="0" applyFont="1" applyFill="1" applyBorder="1" applyAlignment="1">
      <alignment horizontal="center" vertical="center"/>
    </xf>
    <xf numFmtId="43" fontId="25" fillId="0" borderId="26" xfId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31" fillId="2" borderId="12" xfId="0" applyFont="1" applyFill="1" applyBorder="1" applyAlignment="1">
      <alignment horizontal="center" vertical="distributed"/>
    </xf>
    <xf numFmtId="0" fontId="18" fillId="0" borderId="5" xfId="0" applyFont="1" applyFill="1" applyBorder="1" applyAlignment="1">
      <alignment horizontal="center" vertical="distributed"/>
    </xf>
    <xf numFmtId="0" fontId="9" fillId="2" borderId="35" xfId="3" applyFont="1" applyFill="1" applyBorder="1" applyAlignment="1" applyProtection="1">
      <alignment horizontal="center" vertical="center"/>
    </xf>
    <xf numFmtId="167" fontId="23" fillId="0" borderId="35" xfId="0" applyNumberFormat="1" applyFont="1" applyBorder="1" applyAlignment="1">
      <alignment horizontal="center" vertical="center" wrapText="1"/>
    </xf>
    <xf numFmtId="49" fontId="8" fillId="0" borderId="35" xfId="0" applyNumberFormat="1" applyFont="1" applyFill="1" applyBorder="1" applyAlignment="1">
      <alignment horizontal="center" vertical="distributed"/>
    </xf>
    <xf numFmtId="0" fontId="2" fillId="0" borderId="35" xfId="0" applyFont="1" applyFill="1" applyBorder="1" applyAlignment="1">
      <alignment horizontal="center" vertical="distributed"/>
    </xf>
    <xf numFmtId="0" fontId="2" fillId="0" borderId="39" xfId="0" applyFont="1" applyFill="1" applyBorder="1" applyAlignment="1">
      <alignment horizontal="right" vertical="center"/>
    </xf>
    <xf numFmtId="10" fontId="25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25" fillId="0" borderId="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right" vertical="center"/>
    </xf>
    <xf numFmtId="10" fontId="25" fillId="0" borderId="37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vertical="center"/>
    </xf>
    <xf numFmtId="165" fontId="25" fillId="0" borderId="37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right" vertical="center"/>
    </xf>
    <xf numFmtId="10" fontId="25" fillId="0" borderId="43" xfId="0" applyNumberFormat="1" applyFont="1" applyFill="1" applyBorder="1" applyAlignment="1">
      <alignment horizontal="center" vertical="center"/>
    </xf>
    <xf numFmtId="167" fontId="2" fillId="0" borderId="43" xfId="2" applyNumberFormat="1" applyFont="1" applyFill="1" applyBorder="1" applyAlignment="1">
      <alignment horizontal="left" vertical="center"/>
    </xf>
    <xf numFmtId="2" fontId="2" fillId="0" borderId="43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horizontal="center" vertical="center"/>
    </xf>
    <xf numFmtId="0" fontId="8" fillId="2" borderId="35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distributed"/>
    </xf>
    <xf numFmtId="10" fontId="14" fillId="0" borderId="12" xfId="2" applyNumberFormat="1" applyFont="1" applyFill="1" applyBorder="1" applyAlignment="1">
      <alignment horizontal="center" vertical="center"/>
    </xf>
    <xf numFmtId="10" fontId="14" fillId="0" borderId="27" xfId="2" applyNumberFormat="1" applyFont="1" applyFill="1" applyBorder="1" applyAlignment="1">
      <alignment horizontal="center" vertical="center"/>
    </xf>
    <xf numFmtId="165" fontId="25" fillId="0" borderId="43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10" fontId="36" fillId="0" borderId="0" xfId="0" applyNumberFormat="1" applyFont="1" applyAlignment="1">
      <alignment horizontal="left" vertical="center"/>
    </xf>
    <xf numFmtId="0" fontId="36" fillId="0" borderId="0" xfId="0" applyFont="1" applyAlignment="1">
      <alignment vertical="center" wrapText="1"/>
    </xf>
    <xf numFmtId="1" fontId="2" fillId="0" borderId="0" xfId="0" applyNumberFormat="1" applyFont="1" applyFill="1"/>
    <xf numFmtId="0" fontId="37" fillId="0" borderId="5" xfId="0" applyFont="1" applyFill="1" applyBorder="1" applyAlignment="1">
      <alignment horizontal="center" vertical="distributed" wrapText="1"/>
    </xf>
    <xf numFmtId="165" fontId="10" fillId="3" borderId="5" xfId="3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horizontal="center" vertical="center"/>
    </xf>
    <xf numFmtId="10" fontId="21" fillId="0" borderId="0" xfId="0" applyNumberFormat="1" applyFont="1" applyFill="1" applyAlignment="1">
      <alignment horizontal="center" vertical="center"/>
    </xf>
    <xf numFmtId="10" fontId="21" fillId="0" borderId="0" xfId="0" applyNumberFormat="1" applyFont="1" applyFill="1" applyAlignment="1">
      <alignment horizontal="left" vertical="center"/>
    </xf>
    <xf numFmtId="0" fontId="40" fillId="0" borderId="0" xfId="0" applyFont="1" applyAlignment="1">
      <alignment horizontal="center" vertical="center"/>
    </xf>
    <xf numFmtId="10" fontId="40" fillId="0" borderId="0" xfId="0" applyNumberFormat="1" applyFont="1" applyAlignment="1">
      <alignment horizontal="center" vertical="center"/>
    </xf>
    <xf numFmtId="10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0" fontId="36" fillId="0" borderId="0" xfId="0" applyNumberFormat="1" applyFont="1" applyAlignment="1">
      <alignment vertical="center" wrapText="1"/>
    </xf>
    <xf numFmtId="10" fontId="14" fillId="0" borderId="36" xfId="0" applyNumberFormat="1" applyFont="1" applyFill="1" applyBorder="1" applyAlignment="1">
      <alignment horizontal="center" vertical="center"/>
    </xf>
    <xf numFmtId="10" fontId="14" fillId="0" borderId="23" xfId="0" applyNumberFormat="1" applyFont="1" applyFill="1" applyBorder="1" applyAlignment="1">
      <alignment horizontal="center" vertical="center"/>
    </xf>
    <xf numFmtId="10" fontId="14" fillId="0" borderId="38" xfId="0" applyNumberFormat="1" applyFont="1" applyFill="1" applyBorder="1" applyAlignment="1">
      <alignment horizontal="center" vertical="center"/>
    </xf>
    <xf numFmtId="10" fontId="14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3" fontId="41" fillId="0" borderId="0" xfId="0" applyNumberFormat="1" applyFont="1" applyBorder="1"/>
    <xf numFmtId="3" fontId="2" fillId="0" borderId="0" xfId="0" applyNumberFormat="1" applyFont="1" applyBorder="1"/>
    <xf numFmtId="3" fontId="41" fillId="0" borderId="0" xfId="0" applyNumberFormat="1" applyFont="1" applyFill="1" applyBorder="1"/>
    <xf numFmtId="3" fontId="42" fillId="0" borderId="0" xfId="0" applyNumberFormat="1" applyFont="1" applyBorder="1"/>
    <xf numFmtId="0" fontId="41" fillId="0" borderId="0" xfId="0" applyFont="1" applyFill="1" applyBorder="1"/>
    <xf numFmtId="0" fontId="2" fillId="1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3" fontId="41" fillId="4" borderId="0" xfId="0" applyNumberFormat="1" applyFont="1" applyFill="1" applyBorder="1"/>
    <xf numFmtId="0" fontId="2" fillId="0" borderId="0" xfId="0" applyNumberFormat="1" applyFont="1" applyFill="1" applyBorder="1" applyAlignment="1" applyProtection="1">
      <alignment vertical="top"/>
    </xf>
    <xf numFmtId="0" fontId="44" fillId="0" borderId="0" xfId="0" applyFont="1" applyFill="1" applyBorder="1" applyAlignment="1">
      <alignment horizontal="right"/>
    </xf>
    <xf numFmtId="0" fontId="45" fillId="13" borderId="23" xfId="0" applyFont="1" applyFill="1" applyBorder="1" applyAlignment="1">
      <alignment horizontal="center" vertical="distributed"/>
    </xf>
    <xf numFmtId="43" fontId="45" fillId="13" borderId="25" xfId="1" applyFont="1" applyFill="1" applyBorder="1" applyAlignment="1">
      <alignment horizontal="center" vertical="distributed"/>
    </xf>
    <xf numFmtId="10" fontId="46" fillId="14" borderId="35" xfId="2" applyNumberFormat="1" applyFont="1" applyFill="1" applyBorder="1" applyAlignment="1">
      <alignment horizontal="center" vertical="distributed" wrapText="1"/>
    </xf>
    <xf numFmtId="164" fontId="8" fillId="13" borderId="5" xfId="1" applyNumberFormat="1" applyFont="1" applyFill="1" applyBorder="1" applyAlignment="1">
      <alignment horizontal="center" vertical="distributed"/>
    </xf>
    <xf numFmtId="0" fontId="2" fillId="0" borderId="2" xfId="4" applyNumberFormat="1" applyFont="1" applyFill="1" applyBorder="1" applyAlignment="1" applyProtection="1">
      <alignment horizontal="left" vertical="top"/>
    </xf>
    <xf numFmtId="0" fontId="2" fillId="4" borderId="2" xfId="4" applyNumberFormat="1" applyFont="1" applyFill="1" applyBorder="1" applyAlignment="1" applyProtection="1">
      <alignment horizontal="left" vertical="top"/>
    </xf>
    <xf numFmtId="3" fontId="32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center"/>
    </xf>
    <xf numFmtId="10" fontId="32" fillId="0" borderId="0" xfId="2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/>
    <xf numFmtId="10" fontId="32" fillId="4" borderId="0" xfId="2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0" fontId="33" fillId="0" borderId="0" xfId="2" applyNumberFormat="1" applyFont="1" applyFill="1" applyBorder="1" applyAlignment="1">
      <alignment horizontal="center"/>
    </xf>
    <xf numFmtId="0" fontId="2" fillId="12" borderId="0" xfId="0" applyFont="1" applyFill="1" applyBorder="1" applyAlignment="1">
      <alignment horizontal="left" vertical="center" wrapText="1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4" borderId="0" xfId="4" applyNumberFormat="1" applyFont="1" applyFill="1" applyBorder="1" applyAlignment="1" applyProtection="1">
      <alignment horizontal="left" vertical="top"/>
    </xf>
    <xf numFmtId="0" fontId="2" fillId="0" borderId="0" xfId="0" applyFont="1" applyBorder="1" applyAlignment="1">
      <alignment horizontal="left"/>
    </xf>
    <xf numFmtId="10" fontId="25" fillId="13" borderId="37" xfId="0" applyNumberFormat="1" applyFont="1" applyFill="1" applyBorder="1" applyAlignment="1">
      <alignment horizontal="center" vertical="center"/>
    </xf>
    <xf numFmtId="10" fontId="25" fillId="13" borderId="43" xfId="0" applyNumberFormat="1" applyFont="1" applyFill="1" applyBorder="1" applyAlignment="1">
      <alignment horizontal="center" vertical="center"/>
    </xf>
    <xf numFmtId="0" fontId="50" fillId="0" borderId="0" xfId="0" applyFont="1"/>
    <xf numFmtId="3" fontId="51" fillId="0" borderId="0" xfId="0" applyNumberFormat="1" applyFont="1" applyBorder="1"/>
    <xf numFmtId="0" fontId="51" fillId="0" borderId="0" xfId="0" applyFont="1" applyFill="1" applyBorder="1"/>
    <xf numFmtId="10" fontId="34" fillId="0" borderId="0" xfId="2" applyNumberFormat="1" applyFont="1" applyFill="1" applyBorder="1" applyAlignment="1">
      <alignment horizontal="center"/>
    </xf>
    <xf numFmtId="3" fontId="51" fillId="4" borderId="0" xfId="0" applyNumberFormat="1" applyFont="1" applyFill="1" applyBorder="1"/>
    <xf numFmtId="0" fontId="51" fillId="4" borderId="0" xfId="0" applyFont="1" applyFill="1" applyBorder="1"/>
    <xf numFmtId="10" fontId="34" fillId="4" borderId="0" xfId="2" applyNumberFormat="1" applyFont="1" applyFill="1" applyBorder="1" applyAlignment="1">
      <alignment horizontal="center"/>
    </xf>
    <xf numFmtId="3" fontId="51" fillId="0" borderId="0" xfId="0" applyNumberFormat="1" applyFont="1" applyFill="1" applyBorder="1"/>
    <xf numFmtId="3" fontId="52" fillId="0" borderId="0" xfId="0" applyNumberFormat="1" applyFont="1" applyBorder="1"/>
    <xf numFmtId="10" fontId="35" fillId="0" borderId="0" xfId="2" applyNumberFormat="1" applyFont="1" applyFill="1" applyBorder="1" applyAlignment="1">
      <alignment horizontal="center"/>
    </xf>
    <xf numFmtId="3" fontId="53" fillId="0" borderId="0" xfId="0" applyNumberFormat="1" applyFont="1" applyBorder="1"/>
    <xf numFmtId="3" fontId="53" fillId="4" borderId="0" xfId="0" applyNumberFormat="1" applyFont="1" applyFill="1" applyBorder="1"/>
    <xf numFmtId="3" fontId="53" fillId="0" borderId="0" xfId="0" applyNumberFormat="1" applyFont="1" applyFill="1" applyBorder="1"/>
    <xf numFmtId="3" fontId="54" fillId="0" borderId="0" xfId="0" applyNumberFormat="1" applyFont="1" applyBorder="1"/>
    <xf numFmtId="3" fontId="55" fillId="0" borderId="0" xfId="0" applyNumberFormat="1" applyFont="1" applyFill="1" applyBorder="1" applyAlignment="1">
      <alignment horizontal="center"/>
    </xf>
    <xf numFmtId="10" fontId="55" fillId="0" borderId="0" xfId="2" applyNumberFormat="1" applyFont="1" applyFill="1" applyBorder="1" applyAlignment="1">
      <alignment horizontal="center"/>
    </xf>
    <xf numFmtId="10" fontId="55" fillId="4" borderId="0" xfId="2" applyNumberFormat="1" applyFont="1" applyFill="1" applyBorder="1" applyAlignment="1">
      <alignment horizontal="center"/>
    </xf>
    <xf numFmtId="10" fontId="56" fillId="0" borderId="0" xfId="2" applyNumberFormat="1" applyFont="1" applyFill="1" applyBorder="1" applyAlignment="1">
      <alignment horizontal="center"/>
    </xf>
    <xf numFmtId="0" fontId="57" fillId="0" borderId="35" xfId="0" applyFont="1" applyFill="1" applyBorder="1" applyAlignment="1">
      <alignment horizontal="center" vertical="distributed" wrapText="1"/>
    </xf>
    <xf numFmtId="43" fontId="60" fillId="0" borderId="5" xfId="1" applyFont="1" applyFill="1" applyBorder="1" applyAlignment="1">
      <alignment horizontal="center" vertical="distributed"/>
    </xf>
    <xf numFmtId="0" fontId="62" fillId="0" borderId="5" xfId="0" applyFont="1" applyFill="1" applyBorder="1" applyAlignment="1">
      <alignment horizontal="center" vertical="distributed" wrapText="1"/>
    </xf>
    <xf numFmtId="0" fontId="64" fillId="0" borderId="0" xfId="0" applyFont="1" applyFill="1" applyBorder="1"/>
    <xf numFmtId="3" fontId="34" fillId="0" borderId="0" xfId="0" applyNumberFormat="1" applyFont="1" applyFill="1" applyBorder="1" applyAlignment="1">
      <alignment horizontal="center"/>
    </xf>
    <xf numFmtId="43" fontId="59" fillId="0" borderId="23" xfId="1" applyFont="1" applyFill="1" applyBorder="1" applyAlignment="1">
      <alignment horizontal="center" vertical="distributed"/>
    </xf>
    <xf numFmtId="43" fontId="59" fillId="0" borderId="25" xfId="1" applyFont="1" applyFill="1" applyBorder="1" applyAlignment="1">
      <alignment horizontal="center" vertical="distributed"/>
    </xf>
    <xf numFmtId="43" fontId="59" fillId="0" borderId="12" xfId="1" applyFont="1" applyFill="1" applyBorder="1" applyAlignment="1">
      <alignment horizontal="center" vertical="distributed"/>
    </xf>
    <xf numFmtId="0" fontId="65" fillId="0" borderId="0" xfId="0" applyFont="1" applyFill="1" applyBorder="1"/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right"/>
    </xf>
    <xf numFmtId="1" fontId="2" fillId="0" borderId="3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" fontId="68" fillId="0" borderId="35" xfId="0" applyNumberFormat="1" applyFont="1" applyFill="1" applyBorder="1" applyAlignment="1">
      <alignment horizontal="center" vertical="center"/>
    </xf>
    <xf numFmtId="1" fontId="67" fillId="0" borderId="3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distributed"/>
    </xf>
    <xf numFmtId="0" fontId="2" fillId="0" borderId="6" xfId="0" applyFont="1" applyFill="1" applyBorder="1" applyAlignment="1">
      <alignment horizontal="center" vertical="distributed"/>
    </xf>
    <xf numFmtId="10" fontId="8" fillId="0" borderId="5" xfId="0" applyNumberFormat="1" applyFont="1" applyFill="1" applyBorder="1" applyAlignment="1">
      <alignment horizontal="center" vertical="distributed"/>
    </xf>
    <xf numFmtId="10" fontId="8" fillId="0" borderId="35" xfId="0" applyNumberFormat="1" applyFont="1" applyFill="1" applyBorder="1" applyAlignment="1">
      <alignment horizontal="center" vertical="distributed"/>
    </xf>
    <xf numFmtId="0" fontId="0" fillId="0" borderId="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4" borderId="0" xfId="0" applyNumberFormat="1" applyFont="1" applyFill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distributed"/>
    </xf>
    <xf numFmtId="0" fontId="8" fillId="0" borderId="23" xfId="0" applyFont="1" applyFill="1" applyBorder="1" applyAlignment="1">
      <alignment horizontal="center" vertical="distributed"/>
    </xf>
    <xf numFmtId="0" fontId="0" fillId="0" borderId="0" xfId="0" applyAlignment="1">
      <alignment vertical="center"/>
    </xf>
    <xf numFmtId="164" fontId="8" fillId="13" borderId="4" xfId="1" applyNumberFormat="1" applyFont="1" applyFill="1" applyBorder="1" applyAlignment="1">
      <alignment horizontal="center" vertical="distributed"/>
    </xf>
    <xf numFmtId="0" fontId="7" fillId="0" borderId="31" xfId="0" applyFont="1" applyFill="1" applyBorder="1" applyAlignment="1">
      <alignment horizontal="center" vertical="distributed"/>
    </xf>
    <xf numFmtId="0" fontId="0" fillId="0" borderId="35" xfId="0" applyBorder="1" applyAlignment="1">
      <alignment vertical="center" wrapText="1"/>
    </xf>
    <xf numFmtId="0" fontId="73" fillId="0" borderId="35" xfId="0" applyFont="1" applyBorder="1" applyAlignment="1">
      <alignment vertical="center"/>
    </xf>
    <xf numFmtId="0" fontId="40" fillId="0" borderId="35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0" fontId="2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horizontal="center" vertical="center"/>
    </xf>
    <xf numFmtId="10" fontId="14" fillId="0" borderId="0" xfId="2" applyNumberFormat="1" applyFont="1" applyFill="1" applyBorder="1" applyAlignment="1">
      <alignment horizontal="center" vertical="center"/>
    </xf>
    <xf numFmtId="43" fontId="11" fillId="0" borderId="0" xfId="1" applyFont="1" applyFill="1" applyBorder="1" applyAlignment="1">
      <alignment horizontal="center" vertical="distributed"/>
    </xf>
    <xf numFmtId="0" fontId="13" fillId="0" borderId="0" xfId="0" applyFont="1" applyFill="1" applyBorder="1" applyAlignment="1">
      <alignment horizontal="center" vertical="distributed"/>
    </xf>
    <xf numFmtId="0" fontId="25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0" fontId="14" fillId="0" borderId="8" xfId="2" applyNumberFormat="1" applyFont="1" applyFill="1" applyBorder="1" applyAlignment="1">
      <alignment horizontal="center" vertical="center"/>
    </xf>
    <xf numFmtId="10" fontId="11" fillId="0" borderId="8" xfId="2" applyNumberFormat="1" applyFont="1" applyFill="1" applyBorder="1" applyAlignment="1">
      <alignment horizontal="right" vertical="center"/>
    </xf>
    <xf numFmtId="43" fontId="11" fillId="0" borderId="9" xfId="1" applyFont="1" applyFill="1" applyBorder="1" applyAlignment="1">
      <alignment horizontal="center" vertical="distributed"/>
    </xf>
    <xf numFmtId="43" fontId="59" fillId="0" borderId="0" xfId="1" applyFont="1" applyFill="1" applyBorder="1" applyAlignment="1">
      <alignment horizontal="center" vertical="distributed"/>
    </xf>
    <xf numFmtId="165" fontId="66" fillId="0" borderId="35" xfId="0" applyNumberFormat="1" applyFont="1" applyFill="1" applyBorder="1" applyAlignment="1">
      <alignment horizontal="center" vertical="center"/>
    </xf>
    <xf numFmtId="165" fontId="66" fillId="0" borderId="0" xfId="0" applyNumberFormat="1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 vertical="distributed"/>
    </xf>
    <xf numFmtId="0" fontId="18" fillId="0" borderId="8" xfId="0" applyFont="1" applyBorder="1" applyAlignment="1">
      <alignment horizontal="center" vertical="distributed"/>
    </xf>
    <xf numFmtId="0" fontId="18" fillId="0" borderId="9" xfId="0" applyFont="1" applyBorder="1" applyAlignment="1">
      <alignment horizontal="center" vertical="distributed"/>
    </xf>
    <xf numFmtId="0" fontId="25" fillId="0" borderId="11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6" fillId="5" borderId="11" xfId="0" applyFont="1" applyFill="1" applyBorder="1" applyAlignment="1">
      <alignment horizontal="left" vertical="center" wrapText="1"/>
    </xf>
    <xf numFmtId="0" fontId="16" fillId="5" borderId="37" xfId="0" applyFont="1" applyFill="1" applyBorder="1" applyAlignment="1">
      <alignment horizontal="left" vertical="center" wrapText="1"/>
    </xf>
    <xf numFmtId="0" fontId="16" fillId="5" borderId="22" xfId="0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1" fontId="6" fillId="0" borderId="19" xfId="1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/>
    </xf>
    <xf numFmtId="0" fontId="16" fillId="0" borderId="37" xfId="0" applyFont="1" applyFill="1" applyBorder="1" applyAlignment="1">
      <alignment horizontal="left" vertical="center"/>
    </xf>
    <xf numFmtId="0" fontId="16" fillId="0" borderId="2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distributed"/>
    </xf>
    <xf numFmtId="0" fontId="11" fillId="0" borderId="8" xfId="0" applyFont="1" applyFill="1" applyBorder="1" applyAlignment="1">
      <alignment horizontal="left" vertical="distributed"/>
    </xf>
    <xf numFmtId="0" fontId="11" fillId="0" borderId="9" xfId="0" applyFont="1" applyFill="1" applyBorder="1" applyAlignment="1">
      <alignment horizontal="left" vertical="distributed"/>
    </xf>
    <xf numFmtId="0" fontId="4" fillId="0" borderId="10" xfId="0" applyFont="1" applyFill="1" applyBorder="1" applyAlignment="1">
      <alignment horizontal="center" vertical="distributed" wrapText="1"/>
    </xf>
    <xf numFmtId="0" fontId="4" fillId="0" borderId="14" xfId="0" applyFont="1" applyFill="1" applyBorder="1" applyAlignment="1">
      <alignment horizontal="center" vertical="distributed" wrapText="1"/>
    </xf>
    <xf numFmtId="0" fontId="4" fillId="0" borderId="34" xfId="0" applyFont="1" applyFill="1" applyBorder="1" applyAlignment="1">
      <alignment horizontal="center" vertical="center" wrapText="1"/>
    </xf>
    <xf numFmtId="0" fontId="25" fillId="13" borderId="11" xfId="0" applyFont="1" applyFill="1" applyBorder="1" applyAlignment="1">
      <alignment horizontal="left" vertical="center" wrapText="1"/>
    </xf>
    <xf numFmtId="0" fontId="25" fillId="13" borderId="15" xfId="0" applyFont="1" applyFill="1" applyBorder="1" applyAlignment="1">
      <alignment horizontal="left" vertical="center" wrapText="1"/>
    </xf>
    <xf numFmtId="2" fontId="2" fillId="0" borderId="0" xfId="0" applyNumberFormat="1" applyFont="1" applyFill="1"/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colors>
    <mruColors>
      <color rgb="FFFFFF99"/>
      <color rgb="FF009900"/>
      <color rgb="FF993300"/>
      <color rgb="FF669900"/>
      <color rgb="FFCCFFFF"/>
      <color rgb="FF9900CC"/>
      <color rgb="FF996600"/>
      <color rgb="FFCC3300"/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E3-412D-ABDE-1479193B30F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2E3-412D-ABDE-1479193B3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B99-4BC0-A90F-0C923D13652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B99-4BC0-A90F-0C923D136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C2-49B5-A212-B30B2446811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FC2-49B5-A212-B30B24468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E9F-4B9C-9B0A-87743F627D7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E9F-4B9C-9B0A-87743F627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792-4F7C-801F-8D1B524B30F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792-4F7C-801F-8D1B524B3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A98-4416-BAA1-0CBCD54D7F2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A98-4416-BAA1-0CBCD54D7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38F-40DC-BE02-012697FCD95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38F-40DC-BE02-012697FCD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C4D-44BA-99E6-FBA65A4E2B7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C4D-44BA-99E6-FBA65A4E2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61-4AF3-894B-737AAEC05E3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261-4AF3-894B-737AAEC05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018-4F07-A0AD-68A14ECB0A7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018-4F07-A0AD-68A14ECB0A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009-4244-BC84-BB8B69795E1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009-4244-BC84-BB8B69795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94-4B9F-9120-72C5CD07CBD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D94-4B9F-9120-72C5CD07C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2BB-4F46-B0F2-8931D34AF7E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2BB-4F46-B0F2-8931D34AF7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9E-4010-B88C-3BBE541EE1B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9E-4010-B88C-3BBE541EE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0A8-48DA-9544-B32F0D505A2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0A8-48DA-9544-B32F0D505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106-41C2-9D57-2040FDF5A59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106-41C2-9D57-2040FDF5A5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201-44D5-A896-8AD41FD95FB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201-44D5-A896-8AD41FD95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EB7-4868-AF59-0F5F61CB448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EB7-4868-AF59-0F5F61CB4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566-4034-9A2F-7CD2944DA0A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566-4034-9A2F-7CD2944DA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E5-4AE8-89DE-816493F0659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2E5-4AE8-89DE-816493F06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E1C-4A06-B640-D45BA333B3A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E1C-4A06-B640-D45BA333B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EF2-49E6-9BA8-B5080D53FB8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EF2-49E6-9BA8-B5080D53F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1-42BA-ABA2-5F086D9B317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E21-42BA-ABA2-5F086D9B31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30-406D-92F0-EF1FC6D621A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430-406D-92F0-EF1FC6D6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C5A-41D6-AD64-F53EF4F14F6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C5A-41D6-AD64-F53EF4F14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4CE-4DDB-B7BD-9864A468B9D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4CE-4DDB-B7BD-9864A468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316-430F-B912-BFD2C64DEDB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316-430F-B912-BFD2C64DE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F02-4B64-9787-A7A469729F1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F02-4B64-9787-A7A469729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31B-42EE-B8F2-2521D091D1A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31B-42EE-B8F2-2521D091D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1A-416C-85D4-8D8C85AB2BC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1A-416C-85D4-8D8C85AB2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E51-410B-81D0-07E8391B5FB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E51-410B-81D0-07E8391B5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3F-4A32-9C27-2D94E21E110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33F-4A32-9C27-2D94E21E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7EB-4109-A186-2AB9F94B472B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7EB-4109-A186-2AB9F94B4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0E-4824-8751-9353DCC83D1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80E-4824-8751-9353DCC83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AFD-4218-A083-AFC08181B8D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AFD-4218-A083-AFC08181B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46A-4F4C-BC41-4EE066F93634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46A-4F4C-BC41-4EE066F93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BB-44A7-A4C0-19BAC558C723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BBB-44A7-A4C0-19BAC558C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FC-4251-86E7-D2CAF8B6CCF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FC-4251-86E7-D2CAF8B6C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58-4970-837E-983AC5F06CD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D58-4970-837E-983AC5F06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300-48C1-A911-A2A56EF73FE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300-48C1-A911-A2A56EF73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B85-47BE-BAFC-4F4340EE7605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B85-47BE-BAFC-4F4340EE7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5D2-4292-A610-0BADBF62434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5D2-4292-A610-0BADBF624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5FF-426A-8B0C-BC30D111F31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5FF-426A-8B0C-BC30D111F3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BC-42D4-863A-B13927B7AFF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3BC-42D4-863A-B13927B7AF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F02-4090-958C-8FBC828FDD8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F02-4090-958C-8FBC828FD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6F-4928-88E2-8627C3B3353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E6F-4928-88E2-8627C3B33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0C9-46AF-836B-830F466DCA5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0C9-46AF-836B-830F466DC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ED-425C-9042-8C42521DE67A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ED-425C-9042-8C42521DE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302-4B6F-AC9B-686A8933B9B7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302-4B6F-AC9B-686A8933B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323-4726-9F09-F0EE64C40D9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323-4726-9F09-F0EE64C40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10" Type="http://schemas.openxmlformats.org/officeDocument/2006/relationships/chart" Target="../charts/chart20.xml"/><Relationship Id="rId4" Type="http://schemas.openxmlformats.org/officeDocument/2006/relationships/chart" Target="../charts/chart14.xml"/><Relationship Id="rId9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5" Type="http://schemas.openxmlformats.org/officeDocument/2006/relationships/chart" Target="../charts/chart25.xml"/><Relationship Id="rId10" Type="http://schemas.openxmlformats.org/officeDocument/2006/relationships/chart" Target="../charts/chart30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8.xml"/><Relationship Id="rId3" Type="http://schemas.openxmlformats.org/officeDocument/2006/relationships/chart" Target="../charts/chart33.xml"/><Relationship Id="rId7" Type="http://schemas.openxmlformats.org/officeDocument/2006/relationships/chart" Target="../charts/chart37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10" Type="http://schemas.openxmlformats.org/officeDocument/2006/relationships/chart" Target="../charts/chart40.xml"/><Relationship Id="rId4" Type="http://schemas.openxmlformats.org/officeDocument/2006/relationships/chart" Target="../charts/chart34.xml"/><Relationship Id="rId9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10" Type="http://schemas.openxmlformats.org/officeDocument/2006/relationships/chart" Target="../charts/chart50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6A01850-0E34-4CAA-B9C7-939049E38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EC1F6B-A6AA-49E5-B826-34501D2BE3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2F902A2-0100-494C-87FD-013206AFB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3828634-CB5D-4B04-A31A-85436516C6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5A277EC-CEDA-46AD-94B4-2C1BA7923B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A16227E-E87F-45D4-9147-2F67D7C474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2D69D23-18FC-4C78-85C7-246F270D32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7DD5D8D-1231-423A-A549-34082AED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1909CCC-05C7-4C64-8483-C92EF188E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7D4EF9DE-16A2-4BA3-B4FE-D90944FD56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40</xdr:row>
      <xdr:rowOff>211665</xdr:rowOff>
    </xdr:from>
    <xdr:to>
      <xdr:col>8</xdr:col>
      <xdr:colOff>116417</xdr:colOff>
      <xdr:row>43</xdr:row>
      <xdr:rowOff>47625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BC8F348C-F37A-46FC-BDC6-8EC86EDD1B83}"/>
            </a:ext>
          </a:extLst>
        </xdr:cNvPr>
        <xdr:cNvSpPr>
          <a:spLocks noChangeShapeType="1"/>
        </xdr:cNvSpPr>
      </xdr:nvSpPr>
      <xdr:spPr bwMode="auto">
        <a:xfrm flipV="1">
          <a:off x="4029075" y="14832540"/>
          <a:ext cx="4259792" cy="902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82</xdr:row>
      <xdr:rowOff>222250</xdr:rowOff>
    </xdr:from>
    <xdr:to>
      <xdr:col>2</xdr:col>
      <xdr:colOff>967317</xdr:colOff>
      <xdr:row>82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B645F749-A230-4533-AD27-2434C138CB78}"/>
            </a:ext>
          </a:extLst>
        </xdr:cNvPr>
        <xdr:cNvSpPr>
          <a:spLocks noChangeShapeType="1"/>
        </xdr:cNvSpPr>
      </xdr:nvSpPr>
      <xdr:spPr bwMode="auto">
        <a:xfrm>
          <a:off x="2758017" y="24549100"/>
          <a:ext cx="1866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40</xdr:row>
      <xdr:rowOff>264583</xdr:rowOff>
    </xdr:from>
    <xdr:to>
      <xdr:col>9</xdr:col>
      <xdr:colOff>222249</xdr:colOff>
      <xdr:row>43</xdr:row>
      <xdr:rowOff>85725</xdr:rowOff>
    </xdr:to>
    <xdr:sp macro="" textlink="">
      <xdr:nvSpPr>
        <xdr:cNvPr id="21" name="Line 57">
          <a:extLst>
            <a:ext uri="{FF2B5EF4-FFF2-40B4-BE49-F238E27FC236}">
              <a16:creationId xmlns:a16="http://schemas.microsoft.com/office/drawing/2014/main" id="{3CC8C6B4-BF5A-40B7-B1FA-2AD42874F836}"/>
            </a:ext>
          </a:extLst>
        </xdr:cNvPr>
        <xdr:cNvSpPr>
          <a:spLocks noChangeShapeType="1"/>
        </xdr:cNvSpPr>
      </xdr:nvSpPr>
      <xdr:spPr bwMode="auto">
        <a:xfrm flipV="1">
          <a:off x="7743825" y="14885458"/>
          <a:ext cx="1498599" cy="887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40</xdr:row>
      <xdr:rowOff>266700</xdr:rowOff>
    </xdr:from>
    <xdr:to>
      <xdr:col>6</xdr:col>
      <xdr:colOff>333375</xdr:colOff>
      <xdr:row>44</xdr:row>
      <xdr:rowOff>68792</xdr:rowOff>
    </xdr:to>
    <xdr:sp macro="" textlink="">
      <xdr:nvSpPr>
        <xdr:cNvPr id="16" name="Line 57">
          <a:extLst>
            <a:ext uri="{FF2B5EF4-FFF2-40B4-BE49-F238E27FC236}">
              <a16:creationId xmlns:a16="http://schemas.microsoft.com/office/drawing/2014/main" id="{0FED65D2-0262-4622-94E9-E94785DADC8B}"/>
            </a:ext>
          </a:extLst>
        </xdr:cNvPr>
        <xdr:cNvSpPr>
          <a:spLocks noChangeShapeType="1"/>
        </xdr:cNvSpPr>
      </xdr:nvSpPr>
      <xdr:spPr bwMode="auto">
        <a:xfrm flipH="1" flipV="1">
          <a:off x="5381625" y="14887575"/>
          <a:ext cx="1381125" cy="1183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FC6FFAC-F149-495E-98BE-EBEA10C8E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3A1F9F0-C949-4C22-998B-03A2B9E7E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13D9E1D-0498-4F4A-A6A8-0E4C7EF035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3215522-B01C-48A9-9B17-112A62F87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86F5598D-8A6C-4AF4-B4A4-C8F74BEAE0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854B5A15-BE72-4357-8D15-E8B04C51D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DB94066-30CC-40B3-A4DF-D77B34502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FAE678A-398E-47ED-A4D5-C3577BD012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38F2F3DB-71E4-4D2E-8D43-72130E812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B227F4EC-2A55-49AE-9631-F435D86E8C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32</xdr:row>
      <xdr:rowOff>211665</xdr:rowOff>
    </xdr:from>
    <xdr:to>
      <xdr:col>8</xdr:col>
      <xdr:colOff>116417</xdr:colOff>
      <xdr:row>35</xdr:row>
      <xdr:rowOff>47625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F05BBF23-4096-4916-AF2B-26BDA842B2BD}"/>
            </a:ext>
          </a:extLst>
        </xdr:cNvPr>
        <xdr:cNvSpPr>
          <a:spLocks noChangeShapeType="1"/>
        </xdr:cNvSpPr>
      </xdr:nvSpPr>
      <xdr:spPr bwMode="auto">
        <a:xfrm flipV="1">
          <a:off x="3933825" y="13613340"/>
          <a:ext cx="4431242" cy="902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70</xdr:row>
      <xdr:rowOff>222250</xdr:rowOff>
    </xdr:from>
    <xdr:to>
      <xdr:col>2</xdr:col>
      <xdr:colOff>967317</xdr:colOff>
      <xdr:row>70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E38D9C84-E635-4A3D-8E8A-DB43CA9B4387}"/>
            </a:ext>
          </a:extLst>
        </xdr:cNvPr>
        <xdr:cNvSpPr>
          <a:spLocks noChangeShapeType="1"/>
        </xdr:cNvSpPr>
      </xdr:nvSpPr>
      <xdr:spPr bwMode="auto">
        <a:xfrm>
          <a:off x="2719917" y="2249805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32</xdr:row>
      <xdr:rowOff>264583</xdr:rowOff>
    </xdr:from>
    <xdr:to>
      <xdr:col>9</xdr:col>
      <xdr:colOff>222249</xdr:colOff>
      <xdr:row>35</xdr:row>
      <xdr:rowOff>85725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478CFF0C-03BD-4285-81A9-F215DA29AC43}"/>
            </a:ext>
          </a:extLst>
        </xdr:cNvPr>
        <xdr:cNvSpPr>
          <a:spLocks noChangeShapeType="1"/>
        </xdr:cNvSpPr>
      </xdr:nvSpPr>
      <xdr:spPr bwMode="auto">
        <a:xfrm flipV="1">
          <a:off x="7820025" y="13666258"/>
          <a:ext cx="1498599" cy="887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32</xdr:row>
      <xdr:rowOff>266700</xdr:rowOff>
    </xdr:from>
    <xdr:to>
      <xdr:col>6</xdr:col>
      <xdr:colOff>333375</xdr:colOff>
      <xdr:row>36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C8BCA1BC-D60E-4EA2-9A5E-C38D79511D54}"/>
            </a:ext>
          </a:extLst>
        </xdr:cNvPr>
        <xdr:cNvSpPr>
          <a:spLocks noChangeShapeType="1"/>
        </xdr:cNvSpPr>
      </xdr:nvSpPr>
      <xdr:spPr bwMode="auto">
        <a:xfrm flipH="1" flipV="1">
          <a:off x="5381625" y="13668375"/>
          <a:ext cx="1457325" cy="1183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8DB18F5-976A-4BC5-A12E-39232D8383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AF3A48D-0F07-4B30-9A7A-1D58333AC8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F1E54A3-6282-451E-8D40-9FB6E3177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CCEAA03-5047-43AC-B0B6-85A4C86C1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688572-9EDD-4D19-B97A-9D2656CF60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9CDF7F0-ED6E-449D-A7D3-2ABB5631E9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9AC06575-D6CE-4661-A397-ECEAC295F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C8AC5E5D-097F-4150-B385-B5375D59F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9D0295B-25B8-48AC-878D-80448FB8B6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491AADA6-0F5F-4CB3-8777-62B797C439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30</xdr:row>
      <xdr:rowOff>211665</xdr:rowOff>
    </xdr:from>
    <xdr:to>
      <xdr:col>8</xdr:col>
      <xdr:colOff>116417</xdr:colOff>
      <xdr:row>33</xdr:row>
      <xdr:rowOff>47625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04DA715B-B643-48D0-87EE-C15445BCA3A9}"/>
            </a:ext>
          </a:extLst>
        </xdr:cNvPr>
        <xdr:cNvSpPr>
          <a:spLocks noChangeShapeType="1"/>
        </xdr:cNvSpPr>
      </xdr:nvSpPr>
      <xdr:spPr bwMode="auto">
        <a:xfrm flipV="1">
          <a:off x="3933825" y="13394265"/>
          <a:ext cx="4431242" cy="902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67</xdr:row>
      <xdr:rowOff>222250</xdr:rowOff>
    </xdr:from>
    <xdr:to>
      <xdr:col>2</xdr:col>
      <xdr:colOff>967317</xdr:colOff>
      <xdr:row>67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83C85124-9EFC-4401-A665-54540BDEF442}"/>
            </a:ext>
          </a:extLst>
        </xdr:cNvPr>
        <xdr:cNvSpPr>
          <a:spLocks noChangeShapeType="1"/>
        </xdr:cNvSpPr>
      </xdr:nvSpPr>
      <xdr:spPr bwMode="auto">
        <a:xfrm>
          <a:off x="2719917" y="2251710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30</xdr:row>
      <xdr:rowOff>264583</xdr:rowOff>
    </xdr:from>
    <xdr:to>
      <xdr:col>9</xdr:col>
      <xdr:colOff>222249</xdr:colOff>
      <xdr:row>33</xdr:row>
      <xdr:rowOff>85725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9D182243-A0EF-4F69-9CCB-B7492FEBA836}"/>
            </a:ext>
          </a:extLst>
        </xdr:cNvPr>
        <xdr:cNvSpPr>
          <a:spLocks noChangeShapeType="1"/>
        </xdr:cNvSpPr>
      </xdr:nvSpPr>
      <xdr:spPr bwMode="auto">
        <a:xfrm flipV="1">
          <a:off x="7820025" y="13447183"/>
          <a:ext cx="1498599" cy="887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30</xdr:row>
      <xdr:rowOff>266700</xdr:rowOff>
    </xdr:from>
    <xdr:to>
      <xdr:col>6</xdr:col>
      <xdr:colOff>333375</xdr:colOff>
      <xdr:row>34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F2381F64-9080-4C22-80DD-361F61C178E3}"/>
            </a:ext>
          </a:extLst>
        </xdr:cNvPr>
        <xdr:cNvSpPr>
          <a:spLocks noChangeShapeType="1"/>
        </xdr:cNvSpPr>
      </xdr:nvSpPr>
      <xdr:spPr bwMode="auto">
        <a:xfrm flipH="1" flipV="1">
          <a:off x="5381625" y="13449300"/>
          <a:ext cx="1457325" cy="1183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2DDE88-46E3-4156-B206-C768FEEA39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9699B3-348F-4ACA-A966-F45AFF0681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066B49-E795-441A-B42A-1FFBB7D5C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8A6563B-7655-43F0-8B05-CA92134185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96217B8-101E-4531-852D-E98E14252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934AC0FB-3539-406F-8110-6DA6F15A25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7E0C9AE-79E8-478B-A778-B989CA3E42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5D07BEF-6E85-4108-8451-A817AE47F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A34AD519-253C-459C-A3E8-195C00AA9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9E0A571-2B44-40D0-A749-56B111EE8B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30</xdr:row>
      <xdr:rowOff>211665</xdr:rowOff>
    </xdr:from>
    <xdr:to>
      <xdr:col>8</xdr:col>
      <xdr:colOff>116417</xdr:colOff>
      <xdr:row>33</xdr:row>
      <xdr:rowOff>47625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86B22192-29B9-48E8-B54A-35CE7AE55CC7}"/>
            </a:ext>
          </a:extLst>
        </xdr:cNvPr>
        <xdr:cNvSpPr>
          <a:spLocks noChangeShapeType="1"/>
        </xdr:cNvSpPr>
      </xdr:nvSpPr>
      <xdr:spPr bwMode="auto">
        <a:xfrm flipV="1">
          <a:off x="3933825" y="11174940"/>
          <a:ext cx="4431242" cy="902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69</xdr:row>
      <xdr:rowOff>222250</xdr:rowOff>
    </xdr:from>
    <xdr:to>
      <xdr:col>2</xdr:col>
      <xdr:colOff>967317</xdr:colOff>
      <xdr:row>69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F0FBB89F-79E1-426F-A06E-A9BC9EE1A132}"/>
            </a:ext>
          </a:extLst>
        </xdr:cNvPr>
        <xdr:cNvSpPr>
          <a:spLocks noChangeShapeType="1"/>
        </xdr:cNvSpPr>
      </xdr:nvSpPr>
      <xdr:spPr bwMode="auto">
        <a:xfrm>
          <a:off x="2719917" y="2009775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30</xdr:row>
      <xdr:rowOff>264583</xdr:rowOff>
    </xdr:from>
    <xdr:to>
      <xdr:col>9</xdr:col>
      <xdr:colOff>222249</xdr:colOff>
      <xdr:row>33</xdr:row>
      <xdr:rowOff>85725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5491D64D-8322-4876-BE0A-F5656009342B}"/>
            </a:ext>
          </a:extLst>
        </xdr:cNvPr>
        <xdr:cNvSpPr>
          <a:spLocks noChangeShapeType="1"/>
        </xdr:cNvSpPr>
      </xdr:nvSpPr>
      <xdr:spPr bwMode="auto">
        <a:xfrm flipV="1">
          <a:off x="7820025" y="11227858"/>
          <a:ext cx="1498599" cy="887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30</xdr:row>
      <xdr:rowOff>266700</xdr:rowOff>
    </xdr:from>
    <xdr:to>
      <xdr:col>6</xdr:col>
      <xdr:colOff>333375</xdr:colOff>
      <xdr:row>34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15FE5845-2588-45C3-848B-240702BA4827}"/>
            </a:ext>
          </a:extLst>
        </xdr:cNvPr>
        <xdr:cNvSpPr>
          <a:spLocks noChangeShapeType="1"/>
        </xdr:cNvSpPr>
      </xdr:nvSpPr>
      <xdr:spPr bwMode="auto">
        <a:xfrm flipH="1" flipV="1">
          <a:off x="5381625" y="11229975"/>
          <a:ext cx="1457325" cy="1183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348C74E-7222-4CF9-847D-3E831E8139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0716FA4-B2FC-486F-93B1-6DD7F69B57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F4DB108-EA63-43BD-9E4E-3FA0D03F4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7C49A464-7C01-488F-8ECD-14AAE99D0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9DAD018-4E1D-409C-973A-FC8C00653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3352071-5A18-4DE3-9713-42A67CA441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51BB607D-9293-44B9-AA2B-E35F87E73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E6B879E-D8EE-40AC-A54D-7F3594C03A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4FDBFFCA-0C7D-4AF7-9509-54F3291022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77277D54-F44E-4ED6-85D2-9421C94833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647700</xdr:colOff>
      <xdr:row>32</xdr:row>
      <xdr:rowOff>211665</xdr:rowOff>
    </xdr:from>
    <xdr:to>
      <xdr:col>8</xdr:col>
      <xdr:colOff>116417</xdr:colOff>
      <xdr:row>35</xdr:row>
      <xdr:rowOff>47625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CCCD0850-AB75-4107-B6A6-4BB2AF59E437}"/>
            </a:ext>
          </a:extLst>
        </xdr:cNvPr>
        <xdr:cNvSpPr>
          <a:spLocks noChangeShapeType="1"/>
        </xdr:cNvSpPr>
      </xdr:nvSpPr>
      <xdr:spPr bwMode="auto">
        <a:xfrm flipV="1">
          <a:off x="3933825" y="13394265"/>
          <a:ext cx="4431242" cy="9027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69</xdr:row>
      <xdr:rowOff>222250</xdr:rowOff>
    </xdr:from>
    <xdr:to>
      <xdr:col>2</xdr:col>
      <xdr:colOff>967317</xdr:colOff>
      <xdr:row>69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E2E0849D-31DC-45A9-BF28-1E36CB150EE4}"/>
            </a:ext>
          </a:extLst>
        </xdr:cNvPr>
        <xdr:cNvSpPr>
          <a:spLocks noChangeShapeType="1"/>
        </xdr:cNvSpPr>
      </xdr:nvSpPr>
      <xdr:spPr bwMode="auto">
        <a:xfrm>
          <a:off x="2719917" y="2251710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514350</xdr:colOff>
      <xdr:row>32</xdr:row>
      <xdr:rowOff>264583</xdr:rowOff>
    </xdr:from>
    <xdr:to>
      <xdr:col>9</xdr:col>
      <xdr:colOff>222249</xdr:colOff>
      <xdr:row>35</xdr:row>
      <xdr:rowOff>85725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B4CA7326-B7C4-45AA-8310-C33A4A94AF23}"/>
            </a:ext>
          </a:extLst>
        </xdr:cNvPr>
        <xdr:cNvSpPr>
          <a:spLocks noChangeShapeType="1"/>
        </xdr:cNvSpPr>
      </xdr:nvSpPr>
      <xdr:spPr bwMode="auto">
        <a:xfrm flipV="1">
          <a:off x="7820025" y="13447183"/>
          <a:ext cx="1498599" cy="887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552450</xdr:colOff>
      <xdr:row>32</xdr:row>
      <xdr:rowOff>266700</xdr:rowOff>
    </xdr:from>
    <xdr:to>
      <xdr:col>6</xdr:col>
      <xdr:colOff>333375</xdr:colOff>
      <xdr:row>36</xdr:row>
      <xdr:rowOff>68792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0D963A89-2E8A-48C8-92DF-369AD69F27EE}"/>
            </a:ext>
          </a:extLst>
        </xdr:cNvPr>
        <xdr:cNvSpPr>
          <a:spLocks noChangeShapeType="1"/>
        </xdr:cNvSpPr>
      </xdr:nvSpPr>
      <xdr:spPr bwMode="auto">
        <a:xfrm flipH="1" flipV="1">
          <a:off x="5381625" y="13449300"/>
          <a:ext cx="1457325" cy="118321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"/>
  <sheetViews>
    <sheetView topLeftCell="A37" zoomScale="90" zoomScaleNormal="90" workbookViewId="0">
      <selection activeCell="K53" sqref="K53"/>
    </sheetView>
  </sheetViews>
  <sheetFormatPr baseColWidth="10" defaultColWidth="16" defaultRowHeight="28.5" customHeight="1" x14ac:dyDescent="0.2"/>
  <cols>
    <col min="1" max="1" width="23.140625" style="1" customWidth="1"/>
    <col min="2" max="2" width="26.140625" style="2" customWidth="1"/>
    <col min="3" max="3" width="12.28515625" style="2" customWidth="1"/>
    <col min="4" max="4" width="10.85546875" style="1" customWidth="1"/>
    <col min="5" max="5" width="12.140625" style="1" customWidth="1"/>
    <col min="6" max="6" width="13" style="1" customWidth="1"/>
    <col min="7" max="7" width="12" style="1" customWidth="1"/>
    <col min="8" max="8" width="14.140625" style="1" customWidth="1"/>
    <col min="9" max="9" width="12.7109375" style="1" customWidth="1"/>
    <col min="10" max="10" width="15.140625" style="1" customWidth="1"/>
    <col min="11" max="11" width="15.28515625" style="1" customWidth="1"/>
    <col min="12" max="12" width="20.85546875" style="1" customWidth="1"/>
    <col min="13" max="13" width="23.28515625" style="1" customWidth="1"/>
    <col min="14" max="14" width="19.5703125" style="1" customWidth="1"/>
    <col min="15" max="15" width="16.7109375" style="1" customWidth="1"/>
    <col min="16" max="16" width="16" style="1"/>
    <col min="17" max="17" width="13.85546875" style="1" customWidth="1"/>
    <col min="18" max="257" width="16" style="1"/>
    <col min="258" max="258" width="10.42578125" style="1" customWidth="1"/>
    <col min="259" max="259" width="26.140625" style="1" customWidth="1"/>
    <col min="260" max="260" width="12.28515625" style="1" customWidth="1"/>
    <col min="261" max="261" width="9.42578125" style="1" customWidth="1"/>
    <col min="262" max="262" width="18.28515625" style="1" customWidth="1"/>
    <col min="263" max="263" width="10.5703125" style="1" customWidth="1"/>
    <col min="264" max="264" width="18.42578125" style="1" customWidth="1"/>
    <col min="265" max="265" width="10.7109375" style="1" customWidth="1"/>
    <col min="266" max="266" width="12" style="1" customWidth="1"/>
    <col min="267" max="267" width="18.85546875" style="1" customWidth="1"/>
    <col min="268" max="268" width="17.85546875" style="1" customWidth="1"/>
    <col min="269" max="269" width="20.28515625" style="1" customWidth="1"/>
    <col min="270" max="270" width="15.5703125" style="1" customWidth="1"/>
    <col min="271" max="272" width="16" style="1"/>
    <col min="273" max="273" width="23.140625" style="1" customWidth="1"/>
    <col min="274" max="513" width="16" style="1"/>
    <col min="514" max="514" width="10.42578125" style="1" customWidth="1"/>
    <col min="515" max="515" width="26.140625" style="1" customWidth="1"/>
    <col min="516" max="516" width="12.28515625" style="1" customWidth="1"/>
    <col min="517" max="517" width="9.42578125" style="1" customWidth="1"/>
    <col min="518" max="518" width="18.28515625" style="1" customWidth="1"/>
    <col min="519" max="519" width="10.5703125" style="1" customWidth="1"/>
    <col min="520" max="520" width="18.42578125" style="1" customWidth="1"/>
    <col min="521" max="521" width="10.7109375" style="1" customWidth="1"/>
    <col min="522" max="522" width="12" style="1" customWidth="1"/>
    <col min="523" max="523" width="18.85546875" style="1" customWidth="1"/>
    <col min="524" max="524" width="17.85546875" style="1" customWidth="1"/>
    <col min="525" max="525" width="20.28515625" style="1" customWidth="1"/>
    <col min="526" max="526" width="15.5703125" style="1" customWidth="1"/>
    <col min="527" max="528" width="16" style="1"/>
    <col min="529" max="529" width="23.140625" style="1" customWidth="1"/>
    <col min="530" max="769" width="16" style="1"/>
    <col min="770" max="770" width="10.42578125" style="1" customWidth="1"/>
    <col min="771" max="771" width="26.140625" style="1" customWidth="1"/>
    <col min="772" max="772" width="12.28515625" style="1" customWidth="1"/>
    <col min="773" max="773" width="9.42578125" style="1" customWidth="1"/>
    <col min="774" max="774" width="18.28515625" style="1" customWidth="1"/>
    <col min="775" max="775" width="10.5703125" style="1" customWidth="1"/>
    <col min="776" max="776" width="18.42578125" style="1" customWidth="1"/>
    <col min="777" max="777" width="10.7109375" style="1" customWidth="1"/>
    <col min="778" max="778" width="12" style="1" customWidth="1"/>
    <col min="779" max="779" width="18.85546875" style="1" customWidth="1"/>
    <col min="780" max="780" width="17.85546875" style="1" customWidth="1"/>
    <col min="781" max="781" width="20.28515625" style="1" customWidth="1"/>
    <col min="782" max="782" width="15.5703125" style="1" customWidth="1"/>
    <col min="783" max="784" width="16" style="1"/>
    <col min="785" max="785" width="23.140625" style="1" customWidth="1"/>
    <col min="786" max="1025" width="16" style="1"/>
    <col min="1026" max="1026" width="10.42578125" style="1" customWidth="1"/>
    <col min="1027" max="1027" width="26.140625" style="1" customWidth="1"/>
    <col min="1028" max="1028" width="12.28515625" style="1" customWidth="1"/>
    <col min="1029" max="1029" width="9.42578125" style="1" customWidth="1"/>
    <col min="1030" max="1030" width="18.28515625" style="1" customWidth="1"/>
    <col min="1031" max="1031" width="10.5703125" style="1" customWidth="1"/>
    <col min="1032" max="1032" width="18.42578125" style="1" customWidth="1"/>
    <col min="1033" max="1033" width="10.7109375" style="1" customWidth="1"/>
    <col min="1034" max="1034" width="12" style="1" customWidth="1"/>
    <col min="1035" max="1035" width="18.85546875" style="1" customWidth="1"/>
    <col min="1036" max="1036" width="17.85546875" style="1" customWidth="1"/>
    <col min="1037" max="1037" width="20.28515625" style="1" customWidth="1"/>
    <col min="1038" max="1038" width="15.5703125" style="1" customWidth="1"/>
    <col min="1039" max="1040" width="16" style="1"/>
    <col min="1041" max="1041" width="23.140625" style="1" customWidth="1"/>
    <col min="1042" max="1281" width="16" style="1"/>
    <col min="1282" max="1282" width="10.42578125" style="1" customWidth="1"/>
    <col min="1283" max="1283" width="26.140625" style="1" customWidth="1"/>
    <col min="1284" max="1284" width="12.28515625" style="1" customWidth="1"/>
    <col min="1285" max="1285" width="9.42578125" style="1" customWidth="1"/>
    <col min="1286" max="1286" width="18.28515625" style="1" customWidth="1"/>
    <col min="1287" max="1287" width="10.5703125" style="1" customWidth="1"/>
    <col min="1288" max="1288" width="18.42578125" style="1" customWidth="1"/>
    <col min="1289" max="1289" width="10.7109375" style="1" customWidth="1"/>
    <col min="1290" max="1290" width="12" style="1" customWidth="1"/>
    <col min="1291" max="1291" width="18.85546875" style="1" customWidth="1"/>
    <col min="1292" max="1292" width="17.85546875" style="1" customWidth="1"/>
    <col min="1293" max="1293" width="20.28515625" style="1" customWidth="1"/>
    <col min="1294" max="1294" width="15.5703125" style="1" customWidth="1"/>
    <col min="1295" max="1296" width="16" style="1"/>
    <col min="1297" max="1297" width="23.140625" style="1" customWidth="1"/>
    <col min="1298" max="1537" width="16" style="1"/>
    <col min="1538" max="1538" width="10.42578125" style="1" customWidth="1"/>
    <col min="1539" max="1539" width="26.140625" style="1" customWidth="1"/>
    <col min="1540" max="1540" width="12.28515625" style="1" customWidth="1"/>
    <col min="1541" max="1541" width="9.42578125" style="1" customWidth="1"/>
    <col min="1542" max="1542" width="18.28515625" style="1" customWidth="1"/>
    <col min="1543" max="1543" width="10.5703125" style="1" customWidth="1"/>
    <col min="1544" max="1544" width="18.42578125" style="1" customWidth="1"/>
    <col min="1545" max="1545" width="10.7109375" style="1" customWidth="1"/>
    <col min="1546" max="1546" width="12" style="1" customWidth="1"/>
    <col min="1547" max="1547" width="18.85546875" style="1" customWidth="1"/>
    <col min="1548" max="1548" width="17.85546875" style="1" customWidth="1"/>
    <col min="1549" max="1549" width="20.28515625" style="1" customWidth="1"/>
    <col min="1550" max="1550" width="15.5703125" style="1" customWidth="1"/>
    <col min="1551" max="1552" width="16" style="1"/>
    <col min="1553" max="1553" width="23.140625" style="1" customWidth="1"/>
    <col min="1554" max="1793" width="16" style="1"/>
    <col min="1794" max="1794" width="10.42578125" style="1" customWidth="1"/>
    <col min="1795" max="1795" width="26.140625" style="1" customWidth="1"/>
    <col min="1796" max="1796" width="12.28515625" style="1" customWidth="1"/>
    <col min="1797" max="1797" width="9.42578125" style="1" customWidth="1"/>
    <col min="1798" max="1798" width="18.28515625" style="1" customWidth="1"/>
    <col min="1799" max="1799" width="10.5703125" style="1" customWidth="1"/>
    <col min="1800" max="1800" width="18.42578125" style="1" customWidth="1"/>
    <col min="1801" max="1801" width="10.7109375" style="1" customWidth="1"/>
    <col min="1802" max="1802" width="12" style="1" customWidth="1"/>
    <col min="1803" max="1803" width="18.85546875" style="1" customWidth="1"/>
    <col min="1804" max="1804" width="17.85546875" style="1" customWidth="1"/>
    <col min="1805" max="1805" width="20.28515625" style="1" customWidth="1"/>
    <col min="1806" max="1806" width="15.5703125" style="1" customWidth="1"/>
    <col min="1807" max="1808" width="16" style="1"/>
    <col min="1809" max="1809" width="23.140625" style="1" customWidth="1"/>
    <col min="1810" max="2049" width="16" style="1"/>
    <col min="2050" max="2050" width="10.42578125" style="1" customWidth="1"/>
    <col min="2051" max="2051" width="26.140625" style="1" customWidth="1"/>
    <col min="2052" max="2052" width="12.28515625" style="1" customWidth="1"/>
    <col min="2053" max="2053" width="9.42578125" style="1" customWidth="1"/>
    <col min="2054" max="2054" width="18.28515625" style="1" customWidth="1"/>
    <col min="2055" max="2055" width="10.5703125" style="1" customWidth="1"/>
    <col min="2056" max="2056" width="18.42578125" style="1" customWidth="1"/>
    <col min="2057" max="2057" width="10.7109375" style="1" customWidth="1"/>
    <col min="2058" max="2058" width="12" style="1" customWidth="1"/>
    <col min="2059" max="2059" width="18.85546875" style="1" customWidth="1"/>
    <col min="2060" max="2060" width="17.85546875" style="1" customWidth="1"/>
    <col min="2061" max="2061" width="20.28515625" style="1" customWidth="1"/>
    <col min="2062" max="2062" width="15.5703125" style="1" customWidth="1"/>
    <col min="2063" max="2064" width="16" style="1"/>
    <col min="2065" max="2065" width="23.140625" style="1" customWidth="1"/>
    <col min="2066" max="2305" width="16" style="1"/>
    <col min="2306" max="2306" width="10.42578125" style="1" customWidth="1"/>
    <col min="2307" max="2307" width="26.140625" style="1" customWidth="1"/>
    <col min="2308" max="2308" width="12.28515625" style="1" customWidth="1"/>
    <col min="2309" max="2309" width="9.42578125" style="1" customWidth="1"/>
    <col min="2310" max="2310" width="18.28515625" style="1" customWidth="1"/>
    <col min="2311" max="2311" width="10.5703125" style="1" customWidth="1"/>
    <col min="2312" max="2312" width="18.42578125" style="1" customWidth="1"/>
    <col min="2313" max="2313" width="10.7109375" style="1" customWidth="1"/>
    <col min="2314" max="2314" width="12" style="1" customWidth="1"/>
    <col min="2315" max="2315" width="18.85546875" style="1" customWidth="1"/>
    <col min="2316" max="2316" width="17.85546875" style="1" customWidth="1"/>
    <col min="2317" max="2317" width="20.28515625" style="1" customWidth="1"/>
    <col min="2318" max="2318" width="15.5703125" style="1" customWidth="1"/>
    <col min="2319" max="2320" width="16" style="1"/>
    <col min="2321" max="2321" width="23.140625" style="1" customWidth="1"/>
    <col min="2322" max="2561" width="16" style="1"/>
    <col min="2562" max="2562" width="10.42578125" style="1" customWidth="1"/>
    <col min="2563" max="2563" width="26.140625" style="1" customWidth="1"/>
    <col min="2564" max="2564" width="12.28515625" style="1" customWidth="1"/>
    <col min="2565" max="2565" width="9.42578125" style="1" customWidth="1"/>
    <col min="2566" max="2566" width="18.28515625" style="1" customWidth="1"/>
    <col min="2567" max="2567" width="10.5703125" style="1" customWidth="1"/>
    <col min="2568" max="2568" width="18.42578125" style="1" customWidth="1"/>
    <col min="2569" max="2569" width="10.7109375" style="1" customWidth="1"/>
    <col min="2570" max="2570" width="12" style="1" customWidth="1"/>
    <col min="2571" max="2571" width="18.85546875" style="1" customWidth="1"/>
    <col min="2572" max="2572" width="17.85546875" style="1" customWidth="1"/>
    <col min="2573" max="2573" width="20.28515625" style="1" customWidth="1"/>
    <col min="2574" max="2574" width="15.5703125" style="1" customWidth="1"/>
    <col min="2575" max="2576" width="16" style="1"/>
    <col min="2577" max="2577" width="23.140625" style="1" customWidth="1"/>
    <col min="2578" max="2817" width="16" style="1"/>
    <col min="2818" max="2818" width="10.42578125" style="1" customWidth="1"/>
    <col min="2819" max="2819" width="26.140625" style="1" customWidth="1"/>
    <col min="2820" max="2820" width="12.28515625" style="1" customWidth="1"/>
    <col min="2821" max="2821" width="9.42578125" style="1" customWidth="1"/>
    <col min="2822" max="2822" width="18.28515625" style="1" customWidth="1"/>
    <col min="2823" max="2823" width="10.5703125" style="1" customWidth="1"/>
    <col min="2824" max="2824" width="18.42578125" style="1" customWidth="1"/>
    <col min="2825" max="2825" width="10.7109375" style="1" customWidth="1"/>
    <col min="2826" max="2826" width="12" style="1" customWidth="1"/>
    <col min="2827" max="2827" width="18.85546875" style="1" customWidth="1"/>
    <col min="2828" max="2828" width="17.85546875" style="1" customWidth="1"/>
    <col min="2829" max="2829" width="20.28515625" style="1" customWidth="1"/>
    <col min="2830" max="2830" width="15.5703125" style="1" customWidth="1"/>
    <col min="2831" max="2832" width="16" style="1"/>
    <col min="2833" max="2833" width="23.140625" style="1" customWidth="1"/>
    <col min="2834" max="3073" width="16" style="1"/>
    <col min="3074" max="3074" width="10.42578125" style="1" customWidth="1"/>
    <col min="3075" max="3075" width="26.140625" style="1" customWidth="1"/>
    <col min="3076" max="3076" width="12.28515625" style="1" customWidth="1"/>
    <col min="3077" max="3077" width="9.42578125" style="1" customWidth="1"/>
    <col min="3078" max="3078" width="18.28515625" style="1" customWidth="1"/>
    <col min="3079" max="3079" width="10.5703125" style="1" customWidth="1"/>
    <col min="3080" max="3080" width="18.42578125" style="1" customWidth="1"/>
    <col min="3081" max="3081" width="10.7109375" style="1" customWidth="1"/>
    <col min="3082" max="3082" width="12" style="1" customWidth="1"/>
    <col min="3083" max="3083" width="18.85546875" style="1" customWidth="1"/>
    <col min="3084" max="3084" width="17.85546875" style="1" customWidth="1"/>
    <col min="3085" max="3085" width="20.28515625" style="1" customWidth="1"/>
    <col min="3086" max="3086" width="15.5703125" style="1" customWidth="1"/>
    <col min="3087" max="3088" width="16" style="1"/>
    <col min="3089" max="3089" width="23.140625" style="1" customWidth="1"/>
    <col min="3090" max="3329" width="16" style="1"/>
    <col min="3330" max="3330" width="10.42578125" style="1" customWidth="1"/>
    <col min="3331" max="3331" width="26.140625" style="1" customWidth="1"/>
    <col min="3332" max="3332" width="12.28515625" style="1" customWidth="1"/>
    <col min="3333" max="3333" width="9.42578125" style="1" customWidth="1"/>
    <col min="3334" max="3334" width="18.28515625" style="1" customWidth="1"/>
    <col min="3335" max="3335" width="10.5703125" style="1" customWidth="1"/>
    <col min="3336" max="3336" width="18.42578125" style="1" customWidth="1"/>
    <col min="3337" max="3337" width="10.7109375" style="1" customWidth="1"/>
    <col min="3338" max="3338" width="12" style="1" customWidth="1"/>
    <col min="3339" max="3339" width="18.85546875" style="1" customWidth="1"/>
    <col min="3340" max="3340" width="17.85546875" style="1" customWidth="1"/>
    <col min="3341" max="3341" width="20.28515625" style="1" customWidth="1"/>
    <col min="3342" max="3342" width="15.5703125" style="1" customWidth="1"/>
    <col min="3343" max="3344" width="16" style="1"/>
    <col min="3345" max="3345" width="23.140625" style="1" customWidth="1"/>
    <col min="3346" max="3585" width="16" style="1"/>
    <col min="3586" max="3586" width="10.42578125" style="1" customWidth="1"/>
    <col min="3587" max="3587" width="26.140625" style="1" customWidth="1"/>
    <col min="3588" max="3588" width="12.28515625" style="1" customWidth="1"/>
    <col min="3589" max="3589" width="9.42578125" style="1" customWidth="1"/>
    <col min="3590" max="3590" width="18.28515625" style="1" customWidth="1"/>
    <col min="3591" max="3591" width="10.5703125" style="1" customWidth="1"/>
    <col min="3592" max="3592" width="18.42578125" style="1" customWidth="1"/>
    <col min="3593" max="3593" width="10.7109375" style="1" customWidth="1"/>
    <col min="3594" max="3594" width="12" style="1" customWidth="1"/>
    <col min="3595" max="3595" width="18.85546875" style="1" customWidth="1"/>
    <col min="3596" max="3596" width="17.85546875" style="1" customWidth="1"/>
    <col min="3597" max="3597" width="20.28515625" style="1" customWidth="1"/>
    <col min="3598" max="3598" width="15.5703125" style="1" customWidth="1"/>
    <col min="3599" max="3600" width="16" style="1"/>
    <col min="3601" max="3601" width="23.140625" style="1" customWidth="1"/>
    <col min="3602" max="3841" width="16" style="1"/>
    <col min="3842" max="3842" width="10.42578125" style="1" customWidth="1"/>
    <col min="3843" max="3843" width="26.140625" style="1" customWidth="1"/>
    <col min="3844" max="3844" width="12.28515625" style="1" customWidth="1"/>
    <col min="3845" max="3845" width="9.42578125" style="1" customWidth="1"/>
    <col min="3846" max="3846" width="18.28515625" style="1" customWidth="1"/>
    <col min="3847" max="3847" width="10.5703125" style="1" customWidth="1"/>
    <col min="3848" max="3848" width="18.42578125" style="1" customWidth="1"/>
    <col min="3849" max="3849" width="10.7109375" style="1" customWidth="1"/>
    <col min="3850" max="3850" width="12" style="1" customWidth="1"/>
    <col min="3851" max="3851" width="18.85546875" style="1" customWidth="1"/>
    <col min="3852" max="3852" width="17.85546875" style="1" customWidth="1"/>
    <col min="3853" max="3853" width="20.28515625" style="1" customWidth="1"/>
    <col min="3854" max="3854" width="15.5703125" style="1" customWidth="1"/>
    <col min="3855" max="3856" width="16" style="1"/>
    <col min="3857" max="3857" width="23.140625" style="1" customWidth="1"/>
    <col min="3858" max="4097" width="16" style="1"/>
    <col min="4098" max="4098" width="10.42578125" style="1" customWidth="1"/>
    <col min="4099" max="4099" width="26.140625" style="1" customWidth="1"/>
    <col min="4100" max="4100" width="12.28515625" style="1" customWidth="1"/>
    <col min="4101" max="4101" width="9.42578125" style="1" customWidth="1"/>
    <col min="4102" max="4102" width="18.28515625" style="1" customWidth="1"/>
    <col min="4103" max="4103" width="10.5703125" style="1" customWidth="1"/>
    <col min="4104" max="4104" width="18.42578125" style="1" customWidth="1"/>
    <col min="4105" max="4105" width="10.7109375" style="1" customWidth="1"/>
    <col min="4106" max="4106" width="12" style="1" customWidth="1"/>
    <col min="4107" max="4107" width="18.85546875" style="1" customWidth="1"/>
    <col min="4108" max="4108" width="17.85546875" style="1" customWidth="1"/>
    <col min="4109" max="4109" width="20.28515625" style="1" customWidth="1"/>
    <col min="4110" max="4110" width="15.5703125" style="1" customWidth="1"/>
    <col min="4111" max="4112" width="16" style="1"/>
    <col min="4113" max="4113" width="23.140625" style="1" customWidth="1"/>
    <col min="4114" max="4353" width="16" style="1"/>
    <col min="4354" max="4354" width="10.42578125" style="1" customWidth="1"/>
    <col min="4355" max="4355" width="26.140625" style="1" customWidth="1"/>
    <col min="4356" max="4356" width="12.28515625" style="1" customWidth="1"/>
    <col min="4357" max="4357" width="9.42578125" style="1" customWidth="1"/>
    <col min="4358" max="4358" width="18.28515625" style="1" customWidth="1"/>
    <col min="4359" max="4359" width="10.5703125" style="1" customWidth="1"/>
    <col min="4360" max="4360" width="18.42578125" style="1" customWidth="1"/>
    <col min="4361" max="4361" width="10.7109375" style="1" customWidth="1"/>
    <col min="4362" max="4362" width="12" style="1" customWidth="1"/>
    <col min="4363" max="4363" width="18.85546875" style="1" customWidth="1"/>
    <col min="4364" max="4364" width="17.85546875" style="1" customWidth="1"/>
    <col min="4365" max="4365" width="20.28515625" style="1" customWidth="1"/>
    <col min="4366" max="4366" width="15.5703125" style="1" customWidth="1"/>
    <col min="4367" max="4368" width="16" style="1"/>
    <col min="4369" max="4369" width="23.140625" style="1" customWidth="1"/>
    <col min="4370" max="4609" width="16" style="1"/>
    <col min="4610" max="4610" width="10.42578125" style="1" customWidth="1"/>
    <col min="4611" max="4611" width="26.140625" style="1" customWidth="1"/>
    <col min="4612" max="4612" width="12.28515625" style="1" customWidth="1"/>
    <col min="4613" max="4613" width="9.42578125" style="1" customWidth="1"/>
    <col min="4614" max="4614" width="18.28515625" style="1" customWidth="1"/>
    <col min="4615" max="4615" width="10.5703125" style="1" customWidth="1"/>
    <col min="4616" max="4616" width="18.42578125" style="1" customWidth="1"/>
    <col min="4617" max="4617" width="10.7109375" style="1" customWidth="1"/>
    <col min="4618" max="4618" width="12" style="1" customWidth="1"/>
    <col min="4619" max="4619" width="18.85546875" style="1" customWidth="1"/>
    <col min="4620" max="4620" width="17.85546875" style="1" customWidth="1"/>
    <col min="4621" max="4621" width="20.28515625" style="1" customWidth="1"/>
    <col min="4622" max="4622" width="15.5703125" style="1" customWidth="1"/>
    <col min="4623" max="4624" width="16" style="1"/>
    <col min="4625" max="4625" width="23.140625" style="1" customWidth="1"/>
    <col min="4626" max="4865" width="16" style="1"/>
    <col min="4866" max="4866" width="10.42578125" style="1" customWidth="1"/>
    <col min="4867" max="4867" width="26.140625" style="1" customWidth="1"/>
    <col min="4868" max="4868" width="12.28515625" style="1" customWidth="1"/>
    <col min="4869" max="4869" width="9.42578125" style="1" customWidth="1"/>
    <col min="4870" max="4870" width="18.28515625" style="1" customWidth="1"/>
    <col min="4871" max="4871" width="10.5703125" style="1" customWidth="1"/>
    <col min="4872" max="4872" width="18.42578125" style="1" customWidth="1"/>
    <col min="4873" max="4873" width="10.7109375" style="1" customWidth="1"/>
    <col min="4874" max="4874" width="12" style="1" customWidth="1"/>
    <col min="4875" max="4875" width="18.85546875" style="1" customWidth="1"/>
    <col min="4876" max="4876" width="17.85546875" style="1" customWidth="1"/>
    <col min="4877" max="4877" width="20.28515625" style="1" customWidth="1"/>
    <col min="4878" max="4878" width="15.5703125" style="1" customWidth="1"/>
    <col min="4879" max="4880" width="16" style="1"/>
    <col min="4881" max="4881" width="23.140625" style="1" customWidth="1"/>
    <col min="4882" max="5121" width="16" style="1"/>
    <col min="5122" max="5122" width="10.42578125" style="1" customWidth="1"/>
    <col min="5123" max="5123" width="26.140625" style="1" customWidth="1"/>
    <col min="5124" max="5124" width="12.28515625" style="1" customWidth="1"/>
    <col min="5125" max="5125" width="9.42578125" style="1" customWidth="1"/>
    <col min="5126" max="5126" width="18.28515625" style="1" customWidth="1"/>
    <col min="5127" max="5127" width="10.5703125" style="1" customWidth="1"/>
    <col min="5128" max="5128" width="18.42578125" style="1" customWidth="1"/>
    <col min="5129" max="5129" width="10.7109375" style="1" customWidth="1"/>
    <col min="5130" max="5130" width="12" style="1" customWidth="1"/>
    <col min="5131" max="5131" width="18.85546875" style="1" customWidth="1"/>
    <col min="5132" max="5132" width="17.85546875" style="1" customWidth="1"/>
    <col min="5133" max="5133" width="20.28515625" style="1" customWidth="1"/>
    <col min="5134" max="5134" width="15.5703125" style="1" customWidth="1"/>
    <col min="5135" max="5136" width="16" style="1"/>
    <col min="5137" max="5137" width="23.140625" style="1" customWidth="1"/>
    <col min="5138" max="5377" width="16" style="1"/>
    <col min="5378" max="5378" width="10.42578125" style="1" customWidth="1"/>
    <col min="5379" max="5379" width="26.140625" style="1" customWidth="1"/>
    <col min="5380" max="5380" width="12.28515625" style="1" customWidth="1"/>
    <col min="5381" max="5381" width="9.42578125" style="1" customWidth="1"/>
    <col min="5382" max="5382" width="18.28515625" style="1" customWidth="1"/>
    <col min="5383" max="5383" width="10.5703125" style="1" customWidth="1"/>
    <col min="5384" max="5384" width="18.42578125" style="1" customWidth="1"/>
    <col min="5385" max="5385" width="10.7109375" style="1" customWidth="1"/>
    <col min="5386" max="5386" width="12" style="1" customWidth="1"/>
    <col min="5387" max="5387" width="18.85546875" style="1" customWidth="1"/>
    <col min="5388" max="5388" width="17.85546875" style="1" customWidth="1"/>
    <col min="5389" max="5389" width="20.28515625" style="1" customWidth="1"/>
    <col min="5390" max="5390" width="15.5703125" style="1" customWidth="1"/>
    <col min="5391" max="5392" width="16" style="1"/>
    <col min="5393" max="5393" width="23.140625" style="1" customWidth="1"/>
    <col min="5394" max="5633" width="16" style="1"/>
    <col min="5634" max="5634" width="10.42578125" style="1" customWidth="1"/>
    <col min="5635" max="5635" width="26.140625" style="1" customWidth="1"/>
    <col min="5636" max="5636" width="12.28515625" style="1" customWidth="1"/>
    <col min="5637" max="5637" width="9.42578125" style="1" customWidth="1"/>
    <col min="5638" max="5638" width="18.28515625" style="1" customWidth="1"/>
    <col min="5639" max="5639" width="10.5703125" style="1" customWidth="1"/>
    <col min="5640" max="5640" width="18.42578125" style="1" customWidth="1"/>
    <col min="5641" max="5641" width="10.7109375" style="1" customWidth="1"/>
    <col min="5642" max="5642" width="12" style="1" customWidth="1"/>
    <col min="5643" max="5643" width="18.85546875" style="1" customWidth="1"/>
    <col min="5644" max="5644" width="17.85546875" style="1" customWidth="1"/>
    <col min="5645" max="5645" width="20.28515625" style="1" customWidth="1"/>
    <col min="5646" max="5646" width="15.5703125" style="1" customWidth="1"/>
    <col min="5647" max="5648" width="16" style="1"/>
    <col min="5649" max="5649" width="23.140625" style="1" customWidth="1"/>
    <col min="5650" max="5889" width="16" style="1"/>
    <col min="5890" max="5890" width="10.42578125" style="1" customWidth="1"/>
    <col min="5891" max="5891" width="26.140625" style="1" customWidth="1"/>
    <col min="5892" max="5892" width="12.28515625" style="1" customWidth="1"/>
    <col min="5893" max="5893" width="9.42578125" style="1" customWidth="1"/>
    <col min="5894" max="5894" width="18.28515625" style="1" customWidth="1"/>
    <col min="5895" max="5895" width="10.5703125" style="1" customWidth="1"/>
    <col min="5896" max="5896" width="18.42578125" style="1" customWidth="1"/>
    <col min="5897" max="5897" width="10.7109375" style="1" customWidth="1"/>
    <col min="5898" max="5898" width="12" style="1" customWidth="1"/>
    <col min="5899" max="5899" width="18.85546875" style="1" customWidth="1"/>
    <col min="5900" max="5900" width="17.85546875" style="1" customWidth="1"/>
    <col min="5901" max="5901" width="20.28515625" style="1" customWidth="1"/>
    <col min="5902" max="5902" width="15.5703125" style="1" customWidth="1"/>
    <col min="5903" max="5904" width="16" style="1"/>
    <col min="5905" max="5905" width="23.140625" style="1" customWidth="1"/>
    <col min="5906" max="6145" width="16" style="1"/>
    <col min="6146" max="6146" width="10.42578125" style="1" customWidth="1"/>
    <col min="6147" max="6147" width="26.140625" style="1" customWidth="1"/>
    <col min="6148" max="6148" width="12.28515625" style="1" customWidth="1"/>
    <col min="6149" max="6149" width="9.42578125" style="1" customWidth="1"/>
    <col min="6150" max="6150" width="18.28515625" style="1" customWidth="1"/>
    <col min="6151" max="6151" width="10.5703125" style="1" customWidth="1"/>
    <col min="6152" max="6152" width="18.42578125" style="1" customWidth="1"/>
    <col min="6153" max="6153" width="10.7109375" style="1" customWidth="1"/>
    <col min="6154" max="6154" width="12" style="1" customWidth="1"/>
    <col min="6155" max="6155" width="18.85546875" style="1" customWidth="1"/>
    <col min="6156" max="6156" width="17.85546875" style="1" customWidth="1"/>
    <col min="6157" max="6157" width="20.28515625" style="1" customWidth="1"/>
    <col min="6158" max="6158" width="15.5703125" style="1" customWidth="1"/>
    <col min="6159" max="6160" width="16" style="1"/>
    <col min="6161" max="6161" width="23.140625" style="1" customWidth="1"/>
    <col min="6162" max="6401" width="16" style="1"/>
    <col min="6402" max="6402" width="10.42578125" style="1" customWidth="1"/>
    <col min="6403" max="6403" width="26.140625" style="1" customWidth="1"/>
    <col min="6404" max="6404" width="12.28515625" style="1" customWidth="1"/>
    <col min="6405" max="6405" width="9.42578125" style="1" customWidth="1"/>
    <col min="6406" max="6406" width="18.28515625" style="1" customWidth="1"/>
    <col min="6407" max="6407" width="10.5703125" style="1" customWidth="1"/>
    <col min="6408" max="6408" width="18.42578125" style="1" customWidth="1"/>
    <col min="6409" max="6409" width="10.7109375" style="1" customWidth="1"/>
    <col min="6410" max="6410" width="12" style="1" customWidth="1"/>
    <col min="6411" max="6411" width="18.85546875" style="1" customWidth="1"/>
    <col min="6412" max="6412" width="17.85546875" style="1" customWidth="1"/>
    <col min="6413" max="6413" width="20.28515625" style="1" customWidth="1"/>
    <col min="6414" max="6414" width="15.5703125" style="1" customWidth="1"/>
    <col min="6415" max="6416" width="16" style="1"/>
    <col min="6417" max="6417" width="23.140625" style="1" customWidth="1"/>
    <col min="6418" max="6657" width="16" style="1"/>
    <col min="6658" max="6658" width="10.42578125" style="1" customWidth="1"/>
    <col min="6659" max="6659" width="26.140625" style="1" customWidth="1"/>
    <col min="6660" max="6660" width="12.28515625" style="1" customWidth="1"/>
    <col min="6661" max="6661" width="9.42578125" style="1" customWidth="1"/>
    <col min="6662" max="6662" width="18.28515625" style="1" customWidth="1"/>
    <col min="6663" max="6663" width="10.5703125" style="1" customWidth="1"/>
    <col min="6664" max="6664" width="18.42578125" style="1" customWidth="1"/>
    <col min="6665" max="6665" width="10.7109375" style="1" customWidth="1"/>
    <col min="6666" max="6666" width="12" style="1" customWidth="1"/>
    <col min="6667" max="6667" width="18.85546875" style="1" customWidth="1"/>
    <col min="6668" max="6668" width="17.85546875" style="1" customWidth="1"/>
    <col min="6669" max="6669" width="20.28515625" style="1" customWidth="1"/>
    <col min="6670" max="6670" width="15.5703125" style="1" customWidth="1"/>
    <col min="6671" max="6672" width="16" style="1"/>
    <col min="6673" max="6673" width="23.140625" style="1" customWidth="1"/>
    <col min="6674" max="6913" width="16" style="1"/>
    <col min="6914" max="6914" width="10.42578125" style="1" customWidth="1"/>
    <col min="6915" max="6915" width="26.140625" style="1" customWidth="1"/>
    <col min="6916" max="6916" width="12.28515625" style="1" customWidth="1"/>
    <col min="6917" max="6917" width="9.42578125" style="1" customWidth="1"/>
    <col min="6918" max="6918" width="18.28515625" style="1" customWidth="1"/>
    <col min="6919" max="6919" width="10.5703125" style="1" customWidth="1"/>
    <col min="6920" max="6920" width="18.42578125" style="1" customWidth="1"/>
    <col min="6921" max="6921" width="10.7109375" style="1" customWidth="1"/>
    <col min="6922" max="6922" width="12" style="1" customWidth="1"/>
    <col min="6923" max="6923" width="18.85546875" style="1" customWidth="1"/>
    <col min="6924" max="6924" width="17.85546875" style="1" customWidth="1"/>
    <col min="6925" max="6925" width="20.28515625" style="1" customWidth="1"/>
    <col min="6926" max="6926" width="15.5703125" style="1" customWidth="1"/>
    <col min="6927" max="6928" width="16" style="1"/>
    <col min="6929" max="6929" width="23.140625" style="1" customWidth="1"/>
    <col min="6930" max="7169" width="16" style="1"/>
    <col min="7170" max="7170" width="10.42578125" style="1" customWidth="1"/>
    <col min="7171" max="7171" width="26.140625" style="1" customWidth="1"/>
    <col min="7172" max="7172" width="12.28515625" style="1" customWidth="1"/>
    <col min="7173" max="7173" width="9.42578125" style="1" customWidth="1"/>
    <col min="7174" max="7174" width="18.28515625" style="1" customWidth="1"/>
    <col min="7175" max="7175" width="10.5703125" style="1" customWidth="1"/>
    <col min="7176" max="7176" width="18.42578125" style="1" customWidth="1"/>
    <col min="7177" max="7177" width="10.7109375" style="1" customWidth="1"/>
    <col min="7178" max="7178" width="12" style="1" customWidth="1"/>
    <col min="7179" max="7179" width="18.85546875" style="1" customWidth="1"/>
    <col min="7180" max="7180" width="17.85546875" style="1" customWidth="1"/>
    <col min="7181" max="7181" width="20.28515625" style="1" customWidth="1"/>
    <col min="7182" max="7182" width="15.5703125" style="1" customWidth="1"/>
    <col min="7183" max="7184" width="16" style="1"/>
    <col min="7185" max="7185" width="23.140625" style="1" customWidth="1"/>
    <col min="7186" max="7425" width="16" style="1"/>
    <col min="7426" max="7426" width="10.42578125" style="1" customWidth="1"/>
    <col min="7427" max="7427" width="26.140625" style="1" customWidth="1"/>
    <col min="7428" max="7428" width="12.28515625" style="1" customWidth="1"/>
    <col min="7429" max="7429" width="9.42578125" style="1" customWidth="1"/>
    <col min="7430" max="7430" width="18.28515625" style="1" customWidth="1"/>
    <col min="7431" max="7431" width="10.5703125" style="1" customWidth="1"/>
    <col min="7432" max="7432" width="18.42578125" style="1" customWidth="1"/>
    <col min="7433" max="7433" width="10.7109375" style="1" customWidth="1"/>
    <col min="7434" max="7434" width="12" style="1" customWidth="1"/>
    <col min="7435" max="7435" width="18.85546875" style="1" customWidth="1"/>
    <col min="7436" max="7436" width="17.85546875" style="1" customWidth="1"/>
    <col min="7437" max="7437" width="20.28515625" style="1" customWidth="1"/>
    <col min="7438" max="7438" width="15.5703125" style="1" customWidth="1"/>
    <col min="7439" max="7440" width="16" style="1"/>
    <col min="7441" max="7441" width="23.140625" style="1" customWidth="1"/>
    <col min="7442" max="7681" width="16" style="1"/>
    <col min="7682" max="7682" width="10.42578125" style="1" customWidth="1"/>
    <col min="7683" max="7683" width="26.140625" style="1" customWidth="1"/>
    <col min="7684" max="7684" width="12.28515625" style="1" customWidth="1"/>
    <col min="7685" max="7685" width="9.42578125" style="1" customWidth="1"/>
    <col min="7686" max="7686" width="18.28515625" style="1" customWidth="1"/>
    <col min="7687" max="7687" width="10.5703125" style="1" customWidth="1"/>
    <col min="7688" max="7688" width="18.42578125" style="1" customWidth="1"/>
    <col min="7689" max="7689" width="10.7109375" style="1" customWidth="1"/>
    <col min="7690" max="7690" width="12" style="1" customWidth="1"/>
    <col min="7691" max="7691" width="18.85546875" style="1" customWidth="1"/>
    <col min="7692" max="7692" width="17.85546875" style="1" customWidth="1"/>
    <col min="7693" max="7693" width="20.28515625" style="1" customWidth="1"/>
    <col min="7694" max="7694" width="15.5703125" style="1" customWidth="1"/>
    <col min="7695" max="7696" width="16" style="1"/>
    <col min="7697" max="7697" width="23.140625" style="1" customWidth="1"/>
    <col min="7698" max="7937" width="16" style="1"/>
    <col min="7938" max="7938" width="10.42578125" style="1" customWidth="1"/>
    <col min="7939" max="7939" width="26.140625" style="1" customWidth="1"/>
    <col min="7940" max="7940" width="12.28515625" style="1" customWidth="1"/>
    <col min="7941" max="7941" width="9.42578125" style="1" customWidth="1"/>
    <col min="7942" max="7942" width="18.28515625" style="1" customWidth="1"/>
    <col min="7943" max="7943" width="10.5703125" style="1" customWidth="1"/>
    <col min="7944" max="7944" width="18.42578125" style="1" customWidth="1"/>
    <col min="7945" max="7945" width="10.7109375" style="1" customWidth="1"/>
    <col min="7946" max="7946" width="12" style="1" customWidth="1"/>
    <col min="7947" max="7947" width="18.85546875" style="1" customWidth="1"/>
    <col min="7948" max="7948" width="17.85546875" style="1" customWidth="1"/>
    <col min="7949" max="7949" width="20.28515625" style="1" customWidth="1"/>
    <col min="7950" max="7950" width="15.5703125" style="1" customWidth="1"/>
    <col min="7951" max="7952" width="16" style="1"/>
    <col min="7953" max="7953" width="23.140625" style="1" customWidth="1"/>
    <col min="7954" max="8193" width="16" style="1"/>
    <col min="8194" max="8194" width="10.42578125" style="1" customWidth="1"/>
    <col min="8195" max="8195" width="26.140625" style="1" customWidth="1"/>
    <col min="8196" max="8196" width="12.28515625" style="1" customWidth="1"/>
    <col min="8197" max="8197" width="9.42578125" style="1" customWidth="1"/>
    <col min="8198" max="8198" width="18.28515625" style="1" customWidth="1"/>
    <col min="8199" max="8199" width="10.5703125" style="1" customWidth="1"/>
    <col min="8200" max="8200" width="18.42578125" style="1" customWidth="1"/>
    <col min="8201" max="8201" width="10.7109375" style="1" customWidth="1"/>
    <col min="8202" max="8202" width="12" style="1" customWidth="1"/>
    <col min="8203" max="8203" width="18.85546875" style="1" customWidth="1"/>
    <col min="8204" max="8204" width="17.85546875" style="1" customWidth="1"/>
    <col min="8205" max="8205" width="20.28515625" style="1" customWidth="1"/>
    <col min="8206" max="8206" width="15.5703125" style="1" customWidth="1"/>
    <col min="8207" max="8208" width="16" style="1"/>
    <col min="8209" max="8209" width="23.140625" style="1" customWidth="1"/>
    <col min="8210" max="8449" width="16" style="1"/>
    <col min="8450" max="8450" width="10.42578125" style="1" customWidth="1"/>
    <col min="8451" max="8451" width="26.140625" style="1" customWidth="1"/>
    <col min="8452" max="8452" width="12.28515625" style="1" customWidth="1"/>
    <col min="8453" max="8453" width="9.42578125" style="1" customWidth="1"/>
    <col min="8454" max="8454" width="18.28515625" style="1" customWidth="1"/>
    <col min="8455" max="8455" width="10.5703125" style="1" customWidth="1"/>
    <col min="8456" max="8456" width="18.42578125" style="1" customWidth="1"/>
    <col min="8457" max="8457" width="10.7109375" style="1" customWidth="1"/>
    <col min="8458" max="8458" width="12" style="1" customWidth="1"/>
    <col min="8459" max="8459" width="18.85546875" style="1" customWidth="1"/>
    <col min="8460" max="8460" width="17.85546875" style="1" customWidth="1"/>
    <col min="8461" max="8461" width="20.28515625" style="1" customWidth="1"/>
    <col min="8462" max="8462" width="15.5703125" style="1" customWidth="1"/>
    <col min="8463" max="8464" width="16" style="1"/>
    <col min="8465" max="8465" width="23.140625" style="1" customWidth="1"/>
    <col min="8466" max="8705" width="16" style="1"/>
    <col min="8706" max="8706" width="10.42578125" style="1" customWidth="1"/>
    <col min="8707" max="8707" width="26.140625" style="1" customWidth="1"/>
    <col min="8708" max="8708" width="12.28515625" style="1" customWidth="1"/>
    <col min="8709" max="8709" width="9.42578125" style="1" customWidth="1"/>
    <col min="8710" max="8710" width="18.28515625" style="1" customWidth="1"/>
    <col min="8711" max="8711" width="10.5703125" style="1" customWidth="1"/>
    <col min="8712" max="8712" width="18.42578125" style="1" customWidth="1"/>
    <col min="8713" max="8713" width="10.7109375" style="1" customWidth="1"/>
    <col min="8714" max="8714" width="12" style="1" customWidth="1"/>
    <col min="8715" max="8715" width="18.85546875" style="1" customWidth="1"/>
    <col min="8716" max="8716" width="17.85546875" style="1" customWidth="1"/>
    <col min="8717" max="8717" width="20.28515625" style="1" customWidth="1"/>
    <col min="8718" max="8718" width="15.5703125" style="1" customWidth="1"/>
    <col min="8719" max="8720" width="16" style="1"/>
    <col min="8721" max="8721" width="23.140625" style="1" customWidth="1"/>
    <col min="8722" max="8961" width="16" style="1"/>
    <col min="8962" max="8962" width="10.42578125" style="1" customWidth="1"/>
    <col min="8963" max="8963" width="26.140625" style="1" customWidth="1"/>
    <col min="8964" max="8964" width="12.28515625" style="1" customWidth="1"/>
    <col min="8965" max="8965" width="9.42578125" style="1" customWidth="1"/>
    <col min="8966" max="8966" width="18.28515625" style="1" customWidth="1"/>
    <col min="8967" max="8967" width="10.5703125" style="1" customWidth="1"/>
    <col min="8968" max="8968" width="18.42578125" style="1" customWidth="1"/>
    <col min="8969" max="8969" width="10.7109375" style="1" customWidth="1"/>
    <col min="8970" max="8970" width="12" style="1" customWidth="1"/>
    <col min="8971" max="8971" width="18.85546875" style="1" customWidth="1"/>
    <col min="8972" max="8972" width="17.85546875" style="1" customWidth="1"/>
    <col min="8973" max="8973" width="20.28515625" style="1" customWidth="1"/>
    <col min="8974" max="8974" width="15.5703125" style="1" customWidth="1"/>
    <col min="8975" max="8976" width="16" style="1"/>
    <col min="8977" max="8977" width="23.140625" style="1" customWidth="1"/>
    <col min="8978" max="9217" width="16" style="1"/>
    <col min="9218" max="9218" width="10.42578125" style="1" customWidth="1"/>
    <col min="9219" max="9219" width="26.140625" style="1" customWidth="1"/>
    <col min="9220" max="9220" width="12.28515625" style="1" customWidth="1"/>
    <col min="9221" max="9221" width="9.42578125" style="1" customWidth="1"/>
    <col min="9222" max="9222" width="18.28515625" style="1" customWidth="1"/>
    <col min="9223" max="9223" width="10.5703125" style="1" customWidth="1"/>
    <col min="9224" max="9224" width="18.42578125" style="1" customWidth="1"/>
    <col min="9225" max="9225" width="10.7109375" style="1" customWidth="1"/>
    <col min="9226" max="9226" width="12" style="1" customWidth="1"/>
    <col min="9227" max="9227" width="18.85546875" style="1" customWidth="1"/>
    <col min="9228" max="9228" width="17.85546875" style="1" customWidth="1"/>
    <col min="9229" max="9229" width="20.28515625" style="1" customWidth="1"/>
    <col min="9230" max="9230" width="15.5703125" style="1" customWidth="1"/>
    <col min="9231" max="9232" width="16" style="1"/>
    <col min="9233" max="9233" width="23.140625" style="1" customWidth="1"/>
    <col min="9234" max="9473" width="16" style="1"/>
    <col min="9474" max="9474" width="10.42578125" style="1" customWidth="1"/>
    <col min="9475" max="9475" width="26.140625" style="1" customWidth="1"/>
    <col min="9476" max="9476" width="12.28515625" style="1" customWidth="1"/>
    <col min="9477" max="9477" width="9.42578125" style="1" customWidth="1"/>
    <col min="9478" max="9478" width="18.28515625" style="1" customWidth="1"/>
    <col min="9479" max="9479" width="10.5703125" style="1" customWidth="1"/>
    <col min="9480" max="9480" width="18.42578125" style="1" customWidth="1"/>
    <col min="9481" max="9481" width="10.7109375" style="1" customWidth="1"/>
    <col min="9482" max="9482" width="12" style="1" customWidth="1"/>
    <col min="9483" max="9483" width="18.85546875" style="1" customWidth="1"/>
    <col min="9484" max="9484" width="17.85546875" style="1" customWidth="1"/>
    <col min="9485" max="9485" width="20.28515625" style="1" customWidth="1"/>
    <col min="9486" max="9486" width="15.5703125" style="1" customWidth="1"/>
    <col min="9487" max="9488" width="16" style="1"/>
    <col min="9489" max="9489" width="23.140625" style="1" customWidth="1"/>
    <col min="9490" max="9729" width="16" style="1"/>
    <col min="9730" max="9730" width="10.42578125" style="1" customWidth="1"/>
    <col min="9731" max="9731" width="26.140625" style="1" customWidth="1"/>
    <col min="9732" max="9732" width="12.28515625" style="1" customWidth="1"/>
    <col min="9733" max="9733" width="9.42578125" style="1" customWidth="1"/>
    <col min="9734" max="9734" width="18.28515625" style="1" customWidth="1"/>
    <col min="9735" max="9735" width="10.5703125" style="1" customWidth="1"/>
    <col min="9736" max="9736" width="18.42578125" style="1" customWidth="1"/>
    <col min="9737" max="9737" width="10.7109375" style="1" customWidth="1"/>
    <col min="9738" max="9738" width="12" style="1" customWidth="1"/>
    <col min="9739" max="9739" width="18.85546875" style="1" customWidth="1"/>
    <col min="9740" max="9740" width="17.85546875" style="1" customWidth="1"/>
    <col min="9741" max="9741" width="20.28515625" style="1" customWidth="1"/>
    <col min="9742" max="9742" width="15.5703125" style="1" customWidth="1"/>
    <col min="9743" max="9744" width="16" style="1"/>
    <col min="9745" max="9745" width="23.140625" style="1" customWidth="1"/>
    <col min="9746" max="9985" width="16" style="1"/>
    <col min="9986" max="9986" width="10.42578125" style="1" customWidth="1"/>
    <col min="9987" max="9987" width="26.140625" style="1" customWidth="1"/>
    <col min="9988" max="9988" width="12.28515625" style="1" customWidth="1"/>
    <col min="9989" max="9989" width="9.42578125" style="1" customWidth="1"/>
    <col min="9990" max="9990" width="18.28515625" style="1" customWidth="1"/>
    <col min="9991" max="9991" width="10.5703125" style="1" customWidth="1"/>
    <col min="9992" max="9992" width="18.42578125" style="1" customWidth="1"/>
    <col min="9993" max="9993" width="10.7109375" style="1" customWidth="1"/>
    <col min="9994" max="9994" width="12" style="1" customWidth="1"/>
    <col min="9995" max="9995" width="18.85546875" style="1" customWidth="1"/>
    <col min="9996" max="9996" width="17.85546875" style="1" customWidth="1"/>
    <col min="9997" max="9997" width="20.28515625" style="1" customWidth="1"/>
    <col min="9998" max="9998" width="15.5703125" style="1" customWidth="1"/>
    <col min="9999" max="10000" width="16" style="1"/>
    <col min="10001" max="10001" width="23.140625" style="1" customWidth="1"/>
    <col min="10002" max="10241" width="16" style="1"/>
    <col min="10242" max="10242" width="10.42578125" style="1" customWidth="1"/>
    <col min="10243" max="10243" width="26.140625" style="1" customWidth="1"/>
    <col min="10244" max="10244" width="12.28515625" style="1" customWidth="1"/>
    <col min="10245" max="10245" width="9.42578125" style="1" customWidth="1"/>
    <col min="10246" max="10246" width="18.28515625" style="1" customWidth="1"/>
    <col min="10247" max="10247" width="10.5703125" style="1" customWidth="1"/>
    <col min="10248" max="10248" width="18.42578125" style="1" customWidth="1"/>
    <col min="10249" max="10249" width="10.7109375" style="1" customWidth="1"/>
    <col min="10250" max="10250" width="12" style="1" customWidth="1"/>
    <col min="10251" max="10251" width="18.85546875" style="1" customWidth="1"/>
    <col min="10252" max="10252" width="17.85546875" style="1" customWidth="1"/>
    <col min="10253" max="10253" width="20.28515625" style="1" customWidth="1"/>
    <col min="10254" max="10254" width="15.5703125" style="1" customWidth="1"/>
    <col min="10255" max="10256" width="16" style="1"/>
    <col min="10257" max="10257" width="23.140625" style="1" customWidth="1"/>
    <col min="10258" max="10497" width="16" style="1"/>
    <col min="10498" max="10498" width="10.42578125" style="1" customWidth="1"/>
    <col min="10499" max="10499" width="26.140625" style="1" customWidth="1"/>
    <col min="10500" max="10500" width="12.28515625" style="1" customWidth="1"/>
    <col min="10501" max="10501" width="9.42578125" style="1" customWidth="1"/>
    <col min="10502" max="10502" width="18.28515625" style="1" customWidth="1"/>
    <col min="10503" max="10503" width="10.5703125" style="1" customWidth="1"/>
    <col min="10504" max="10504" width="18.42578125" style="1" customWidth="1"/>
    <col min="10505" max="10505" width="10.7109375" style="1" customWidth="1"/>
    <col min="10506" max="10506" width="12" style="1" customWidth="1"/>
    <col min="10507" max="10507" width="18.85546875" style="1" customWidth="1"/>
    <col min="10508" max="10508" width="17.85546875" style="1" customWidth="1"/>
    <col min="10509" max="10509" width="20.28515625" style="1" customWidth="1"/>
    <col min="10510" max="10510" width="15.5703125" style="1" customWidth="1"/>
    <col min="10511" max="10512" width="16" style="1"/>
    <col min="10513" max="10513" width="23.140625" style="1" customWidth="1"/>
    <col min="10514" max="10753" width="16" style="1"/>
    <col min="10754" max="10754" width="10.42578125" style="1" customWidth="1"/>
    <col min="10755" max="10755" width="26.140625" style="1" customWidth="1"/>
    <col min="10756" max="10756" width="12.28515625" style="1" customWidth="1"/>
    <col min="10757" max="10757" width="9.42578125" style="1" customWidth="1"/>
    <col min="10758" max="10758" width="18.28515625" style="1" customWidth="1"/>
    <col min="10759" max="10759" width="10.5703125" style="1" customWidth="1"/>
    <col min="10760" max="10760" width="18.42578125" style="1" customWidth="1"/>
    <col min="10761" max="10761" width="10.7109375" style="1" customWidth="1"/>
    <col min="10762" max="10762" width="12" style="1" customWidth="1"/>
    <col min="10763" max="10763" width="18.85546875" style="1" customWidth="1"/>
    <col min="10764" max="10764" width="17.85546875" style="1" customWidth="1"/>
    <col min="10765" max="10765" width="20.28515625" style="1" customWidth="1"/>
    <col min="10766" max="10766" width="15.5703125" style="1" customWidth="1"/>
    <col min="10767" max="10768" width="16" style="1"/>
    <col min="10769" max="10769" width="23.140625" style="1" customWidth="1"/>
    <col min="10770" max="11009" width="16" style="1"/>
    <col min="11010" max="11010" width="10.42578125" style="1" customWidth="1"/>
    <col min="11011" max="11011" width="26.140625" style="1" customWidth="1"/>
    <col min="11012" max="11012" width="12.28515625" style="1" customWidth="1"/>
    <col min="11013" max="11013" width="9.42578125" style="1" customWidth="1"/>
    <col min="11014" max="11014" width="18.28515625" style="1" customWidth="1"/>
    <col min="11015" max="11015" width="10.5703125" style="1" customWidth="1"/>
    <col min="11016" max="11016" width="18.42578125" style="1" customWidth="1"/>
    <col min="11017" max="11017" width="10.7109375" style="1" customWidth="1"/>
    <col min="11018" max="11018" width="12" style="1" customWidth="1"/>
    <col min="11019" max="11019" width="18.85546875" style="1" customWidth="1"/>
    <col min="11020" max="11020" width="17.85546875" style="1" customWidth="1"/>
    <col min="11021" max="11021" width="20.28515625" style="1" customWidth="1"/>
    <col min="11022" max="11022" width="15.5703125" style="1" customWidth="1"/>
    <col min="11023" max="11024" width="16" style="1"/>
    <col min="11025" max="11025" width="23.140625" style="1" customWidth="1"/>
    <col min="11026" max="11265" width="16" style="1"/>
    <col min="11266" max="11266" width="10.42578125" style="1" customWidth="1"/>
    <col min="11267" max="11267" width="26.140625" style="1" customWidth="1"/>
    <col min="11268" max="11268" width="12.28515625" style="1" customWidth="1"/>
    <col min="11269" max="11269" width="9.42578125" style="1" customWidth="1"/>
    <col min="11270" max="11270" width="18.28515625" style="1" customWidth="1"/>
    <col min="11271" max="11271" width="10.5703125" style="1" customWidth="1"/>
    <col min="11272" max="11272" width="18.42578125" style="1" customWidth="1"/>
    <col min="11273" max="11273" width="10.7109375" style="1" customWidth="1"/>
    <col min="11274" max="11274" width="12" style="1" customWidth="1"/>
    <col min="11275" max="11275" width="18.85546875" style="1" customWidth="1"/>
    <col min="11276" max="11276" width="17.85546875" style="1" customWidth="1"/>
    <col min="11277" max="11277" width="20.28515625" style="1" customWidth="1"/>
    <col min="11278" max="11278" width="15.5703125" style="1" customWidth="1"/>
    <col min="11279" max="11280" width="16" style="1"/>
    <col min="11281" max="11281" width="23.140625" style="1" customWidth="1"/>
    <col min="11282" max="11521" width="16" style="1"/>
    <col min="11522" max="11522" width="10.42578125" style="1" customWidth="1"/>
    <col min="11523" max="11523" width="26.140625" style="1" customWidth="1"/>
    <col min="11524" max="11524" width="12.28515625" style="1" customWidth="1"/>
    <col min="11525" max="11525" width="9.42578125" style="1" customWidth="1"/>
    <col min="11526" max="11526" width="18.28515625" style="1" customWidth="1"/>
    <col min="11527" max="11527" width="10.5703125" style="1" customWidth="1"/>
    <col min="11528" max="11528" width="18.42578125" style="1" customWidth="1"/>
    <col min="11529" max="11529" width="10.7109375" style="1" customWidth="1"/>
    <col min="11530" max="11530" width="12" style="1" customWidth="1"/>
    <col min="11531" max="11531" width="18.85546875" style="1" customWidth="1"/>
    <col min="11532" max="11532" width="17.85546875" style="1" customWidth="1"/>
    <col min="11533" max="11533" width="20.28515625" style="1" customWidth="1"/>
    <col min="11534" max="11534" width="15.5703125" style="1" customWidth="1"/>
    <col min="11535" max="11536" width="16" style="1"/>
    <col min="11537" max="11537" width="23.140625" style="1" customWidth="1"/>
    <col min="11538" max="11777" width="16" style="1"/>
    <col min="11778" max="11778" width="10.42578125" style="1" customWidth="1"/>
    <col min="11779" max="11779" width="26.140625" style="1" customWidth="1"/>
    <col min="11780" max="11780" width="12.28515625" style="1" customWidth="1"/>
    <col min="11781" max="11781" width="9.42578125" style="1" customWidth="1"/>
    <col min="11782" max="11782" width="18.28515625" style="1" customWidth="1"/>
    <col min="11783" max="11783" width="10.5703125" style="1" customWidth="1"/>
    <col min="11784" max="11784" width="18.42578125" style="1" customWidth="1"/>
    <col min="11785" max="11785" width="10.7109375" style="1" customWidth="1"/>
    <col min="11786" max="11786" width="12" style="1" customWidth="1"/>
    <col min="11787" max="11787" width="18.85546875" style="1" customWidth="1"/>
    <col min="11788" max="11788" width="17.85546875" style="1" customWidth="1"/>
    <col min="11789" max="11789" width="20.28515625" style="1" customWidth="1"/>
    <col min="11790" max="11790" width="15.5703125" style="1" customWidth="1"/>
    <col min="11791" max="11792" width="16" style="1"/>
    <col min="11793" max="11793" width="23.140625" style="1" customWidth="1"/>
    <col min="11794" max="12033" width="16" style="1"/>
    <col min="12034" max="12034" width="10.42578125" style="1" customWidth="1"/>
    <col min="12035" max="12035" width="26.140625" style="1" customWidth="1"/>
    <col min="12036" max="12036" width="12.28515625" style="1" customWidth="1"/>
    <col min="12037" max="12037" width="9.42578125" style="1" customWidth="1"/>
    <col min="12038" max="12038" width="18.28515625" style="1" customWidth="1"/>
    <col min="12039" max="12039" width="10.5703125" style="1" customWidth="1"/>
    <col min="12040" max="12040" width="18.42578125" style="1" customWidth="1"/>
    <col min="12041" max="12041" width="10.7109375" style="1" customWidth="1"/>
    <col min="12042" max="12042" width="12" style="1" customWidth="1"/>
    <col min="12043" max="12043" width="18.85546875" style="1" customWidth="1"/>
    <col min="12044" max="12044" width="17.85546875" style="1" customWidth="1"/>
    <col min="12045" max="12045" width="20.28515625" style="1" customWidth="1"/>
    <col min="12046" max="12046" width="15.5703125" style="1" customWidth="1"/>
    <col min="12047" max="12048" width="16" style="1"/>
    <col min="12049" max="12049" width="23.140625" style="1" customWidth="1"/>
    <col min="12050" max="12289" width="16" style="1"/>
    <col min="12290" max="12290" width="10.42578125" style="1" customWidth="1"/>
    <col min="12291" max="12291" width="26.140625" style="1" customWidth="1"/>
    <col min="12292" max="12292" width="12.28515625" style="1" customWidth="1"/>
    <col min="12293" max="12293" width="9.42578125" style="1" customWidth="1"/>
    <col min="12294" max="12294" width="18.28515625" style="1" customWidth="1"/>
    <col min="12295" max="12295" width="10.5703125" style="1" customWidth="1"/>
    <col min="12296" max="12296" width="18.42578125" style="1" customWidth="1"/>
    <col min="12297" max="12297" width="10.7109375" style="1" customWidth="1"/>
    <col min="12298" max="12298" width="12" style="1" customWidth="1"/>
    <col min="12299" max="12299" width="18.85546875" style="1" customWidth="1"/>
    <col min="12300" max="12300" width="17.85546875" style="1" customWidth="1"/>
    <col min="12301" max="12301" width="20.28515625" style="1" customWidth="1"/>
    <col min="12302" max="12302" width="15.5703125" style="1" customWidth="1"/>
    <col min="12303" max="12304" width="16" style="1"/>
    <col min="12305" max="12305" width="23.140625" style="1" customWidth="1"/>
    <col min="12306" max="12545" width="16" style="1"/>
    <col min="12546" max="12546" width="10.42578125" style="1" customWidth="1"/>
    <col min="12547" max="12547" width="26.140625" style="1" customWidth="1"/>
    <col min="12548" max="12548" width="12.28515625" style="1" customWidth="1"/>
    <col min="12549" max="12549" width="9.42578125" style="1" customWidth="1"/>
    <col min="12550" max="12550" width="18.28515625" style="1" customWidth="1"/>
    <col min="12551" max="12551" width="10.5703125" style="1" customWidth="1"/>
    <col min="12552" max="12552" width="18.42578125" style="1" customWidth="1"/>
    <col min="12553" max="12553" width="10.7109375" style="1" customWidth="1"/>
    <col min="12554" max="12554" width="12" style="1" customWidth="1"/>
    <col min="12555" max="12555" width="18.85546875" style="1" customWidth="1"/>
    <col min="12556" max="12556" width="17.85546875" style="1" customWidth="1"/>
    <col min="12557" max="12557" width="20.28515625" style="1" customWidth="1"/>
    <col min="12558" max="12558" width="15.5703125" style="1" customWidth="1"/>
    <col min="12559" max="12560" width="16" style="1"/>
    <col min="12561" max="12561" width="23.140625" style="1" customWidth="1"/>
    <col min="12562" max="12801" width="16" style="1"/>
    <col min="12802" max="12802" width="10.42578125" style="1" customWidth="1"/>
    <col min="12803" max="12803" width="26.140625" style="1" customWidth="1"/>
    <col min="12804" max="12804" width="12.28515625" style="1" customWidth="1"/>
    <col min="12805" max="12805" width="9.42578125" style="1" customWidth="1"/>
    <col min="12806" max="12806" width="18.28515625" style="1" customWidth="1"/>
    <col min="12807" max="12807" width="10.5703125" style="1" customWidth="1"/>
    <col min="12808" max="12808" width="18.42578125" style="1" customWidth="1"/>
    <col min="12809" max="12809" width="10.7109375" style="1" customWidth="1"/>
    <col min="12810" max="12810" width="12" style="1" customWidth="1"/>
    <col min="12811" max="12811" width="18.85546875" style="1" customWidth="1"/>
    <col min="12812" max="12812" width="17.85546875" style="1" customWidth="1"/>
    <col min="12813" max="12813" width="20.28515625" style="1" customWidth="1"/>
    <col min="12814" max="12814" width="15.5703125" style="1" customWidth="1"/>
    <col min="12815" max="12816" width="16" style="1"/>
    <col min="12817" max="12817" width="23.140625" style="1" customWidth="1"/>
    <col min="12818" max="13057" width="16" style="1"/>
    <col min="13058" max="13058" width="10.42578125" style="1" customWidth="1"/>
    <col min="13059" max="13059" width="26.140625" style="1" customWidth="1"/>
    <col min="13060" max="13060" width="12.28515625" style="1" customWidth="1"/>
    <col min="13061" max="13061" width="9.42578125" style="1" customWidth="1"/>
    <col min="13062" max="13062" width="18.28515625" style="1" customWidth="1"/>
    <col min="13063" max="13063" width="10.5703125" style="1" customWidth="1"/>
    <col min="13064" max="13064" width="18.42578125" style="1" customWidth="1"/>
    <col min="13065" max="13065" width="10.7109375" style="1" customWidth="1"/>
    <col min="13066" max="13066" width="12" style="1" customWidth="1"/>
    <col min="13067" max="13067" width="18.85546875" style="1" customWidth="1"/>
    <col min="13068" max="13068" width="17.85546875" style="1" customWidth="1"/>
    <col min="13069" max="13069" width="20.28515625" style="1" customWidth="1"/>
    <col min="13070" max="13070" width="15.5703125" style="1" customWidth="1"/>
    <col min="13071" max="13072" width="16" style="1"/>
    <col min="13073" max="13073" width="23.140625" style="1" customWidth="1"/>
    <col min="13074" max="13313" width="16" style="1"/>
    <col min="13314" max="13314" width="10.42578125" style="1" customWidth="1"/>
    <col min="13315" max="13315" width="26.140625" style="1" customWidth="1"/>
    <col min="13316" max="13316" width="12.28515625" style="1" customWidth="1"/>
    <col min="13317" max="13317" width="9.42578125" style="1" customWidth="1"/>
    <col min="13318" max="13318" width="18.28515625" style="1" customWidth="1"/>
    <col min="13319" max="13319" width="10.5703125" style="1" customWidth="1"/>
    <col min="13320" max="13320" width="18.42578125" style="1" customWidth="1"/>
    <col min="13321" max="13321" width="10.7109375" style="1" customWidth="1"/>
    <col min="13322" max="13322" width="12" style="1" customWidth="1"/>
    <col min="13323" max="13323" width="18.85546875" style="1" customWidth="1"/>
    <col min="13324" max="13324" width="17.85546875" style="1" customWidth="1"/>
    <col min="13325" max="13325" width="20.28515625" style="1" customWidth="1"/>
    <col min="13326" max="13326" width="15.5703125" style="1" customWidth="1"/>
    <col min="13327" max="13328" width="16" style="1"/>
    <col min="13329" max="13329" width="23.140625" style="1" customWidth="1"/>
    <col min="13330" max="13569" width="16" style="1"/>
    <col min="13570" max="13570" width="10.42578125" style="1" customWidth="1"/>
    <col min="13571" max="13571" width="26.140625" style="1" customWidth="1"/>
    <col min="13572" max="13572" width="12.28515625" style="1" customWidth="1"/>
    <col min="13573" max="13573" width="9.42578125" style="1" customWidth="1"/>
    <col min="13574" max="13574" width="18.28515625" style="1" customWidth="1"/>
    <col min="13575" max="13575" width="10.5703125" style="1" customWidth="1"/>
    <col min="13576" max="13576" width="18.42578125" style="1" customWidth="1"/>
    <col min="13577" max="13577" width="10.7109375" style="1" customWidth="1"/>
    <col min="13578" max="13578" width="12" style="1" customWidth="1"/>
    <col min="13579" max="13579" width="18.85546875" style="1" customWidth="1"/>
    <col min="13580" max="13580" width="17.85546875" style="1" customWidth="1"/>
    <col min="13581" max="13581" width="20.28515625" style="1" customWidth="1"/>
    <col min="13582" max="13582" width="15.5703125" style="1" customWidth="1"/>
    <col min="13583" max="13584" width="16" style="1"/>
    <col min="13585" max="13585" width="23.140625" style="1" customWidth="1"/>
    <col min="13586" max="13825" width="16" style="1"/>
    <col min="13826" max="13826" width="10.42578125" style="1" customWidth="1"/>
    <col min="13827" max="13827" width="26.140625" style="1" customWidth="1"/>
    <col min="13828" max="13828" width="12.28515625" style="1" customWidth="1"/>
    <col min="13829" max="13829" width="9.42578125" style="1" customWidth="1"/>
    <col min="13830" max="13830" width="18.28515625" style="1" customWidth="1"/>
    <col min="13831" max="13831" width="10.5703125" style="1" customWidth="1"/>
    <col min="13832" max="13832" width="18.42578125" style="1" customWidth="1"/>
    <col min="13833" max="13833" width="10.7109375" style="1" customWidth="1"/>
    <col min="13834" max="13834" width="12" style="1" customWidth="1"/>
    <col min="13835" max="13835" width="18.85546875" style="1" customWidth="1"/>
    <col min="13836" max="13836" width="17.85546875" style="1" customWidth="1"/>
    <col min="13837" max="13837" width="20.28515625" style="1" customWidth="1"/>
    <col min="13838" max="13838" width="15.5703125" style="1" customWidth="1"/>
    <col min="13839" max="13840" width="16" style="1"/>
    <col min="13841" max="13841" width="23.140625" style="1" customWidth="1"/>
    <col min="13842" max="14081" width="16" style="1"/>
    <col min="14082" max="14082" width="10.42578125" style="1" customWidth="1"/>
    <col min="14083" max="14083" width="26.140625" style="1" customWidth="1"/>
    <col min="14084" max="14084" width="12.28515625" style="1" customWidth="1"/>
    <col min="14085" max="14085" width="9.42578125" style="1" customWidth="1"/>
    <col min="14086" max="14086" width="18.28515625" style="1" customWidth="1"/>
    <col min="14087" max="14087" width="10.5703125" style="1" customWidth="1"/>
    <col min="14088" max="14088" width="18.42578125" style="1" customWidth="1"/>
    <col min="14089" max="14089" width="10.7109375" style="1" customWidth="1"/>
    <col min="14090" max="14090" width="12" style="1" customWidth="1"/>
    <col min="14091" max="14091" width="18.85546875" style="1" customWidth="1"/>
    <col min="14092" max="14092" width="17.85546875" style="1" customWidth="1"/>
    <col min="14093" max="14093" width="20.28515625" style="1" customWidth="1"/>
    <col min="14094" max="14094" width="15.5703125" style="1" customWidth="1"/>
    <col min="14095" max="14096" width="16" style="1"/>
    <col min="14097" max="14097" width="23.140625" style="1" customWidth="1"/>
    <col min="14098" max="14337" width="16" style="1"/>
    <col min="14338" max="14338" width="10.42578125" style="1" customWidth="1"/>
    <col min="14339" max="14339" width="26.140625" style="1" customWidth="1"/>
    <col min="14340" max="14340" width="12.28515625" style="1" customWidth="1"/>
    <col min="14341" max="14341" width="9.42578125" style="1" customWidth="1"/>
    <col min="14342" max="14342" width="18.28515625" style="1" customWidth="1"/>
    <col min="14343" max="14343" width="10.5703125" style="1" customWidth="1"/>
    <col min="14344" max="14344" width="18.42578125" style="1" customWidth="1"/>
    <col min="14345" max="14345" width="10.7109375" style="1" customWidth="1"/>
    <col min="14346" max="14346" width="12" style="1" customWidth="1"/>
    <col min="14347" max="14347" width="18.85546875" style="1" customWidth="1"/>
    <col min="14348" max="14348" width="17.85546875" style="1" customWidth="1"/>
    <col min="14349" max="14349" width="20.28515625" style="1" customWidth="1"/>
    <col min="14350" max="14350" width="15.5703125" style="1" customWidth="1"/>
    <col min="14351" max="14352" width="16" style="1"/>
    <col min="14353" max="14353" width="23.140625" style="1" customWidth="1"/>
    <col min="14354" max="14593" width="16" style="1"/>
    <col min="14594" max="14594" width="10.42578125" style="1" customWidth="1"/>
    <col min="14595" max="14595" width="26.140625" style="1" customWidth="1"/>
    <col min="14596" max="14596" width="12.28515625" style="1" customWidth="1"/>
    <col min="14597" max="14597" width="9.42578125" style="1" customWidth="1"/>
    <col min="14598" max="14598" width="18.28515625" style="1" customWidth="1"/>
    <col min="14599" max="14599" width="10.5703125" style="1" customWidth="1"/>
    <col min="14600" max="14600" width="18.42578125" style="1" customWidth="1"/>
    <col min="14601" max="14601" width="10.7109375" style="1" customWidth="1"/>
    <col min="14602" max="14602" width="12" style="1" customWidth="1"/>
    <col min="14603" max="14603" width="18.85546875" style="1" customWidth="1"/>
    <col min="14604" max="14604" width="17.85546875" style="1" customWidth="1"/>
    <col min="14605" max="14605" width="20.28515625" style="1" customWidth="1"/>
    <col min="14606" max="14606" width="15.5703125" style="1" customWidth="1"/>
    <col min="14607" max="14608" width="16" style="1"/>
    <col min="14609" max="14609" width="23.140625" style="1" customWidth="1"/>
    <col min="14610" max="14849" width="16" style="1"/>
    <col min="14850" max="14850" width="10.42578125" style="1" customWidth="1"/>
    <col min="14851" max="14851" width="26.140625" style="1" customWidth="1"/>
    <col min="14852" max="14852" width="12.28515625" style="1" customWidth="1"/>
    <col min="14853" max="14853" width="9.42578125" style="1" customWidth="1"/>
    <col min="14854" max="14854" width="18.28515625" style="1" customWidth="1"/>
    <col min="14855" max="14855" width="10.5703125" style="1" customWidth="1"/>
    <col min="14856" max="14856" width="18.42578125" style="1" customWidth="1"/>
    <col min="14857" max="14857" width="10.7109375" style="1" customWidth="1"/>
    <col min="14858" max="14858" width="12" style="1" customWidth="1"/>
    <col min="14859" max="14859" width="18.85546875" style="1" customWidth="1"/>
    <col min="14860" max="14860" width="17.85546875" style="1" customWidth="1"/>
    <col min="14861" max="14861" width="20.28515625" style="1" customWidth="1"/>
    <col min="14862" max="14862" width="15.5703125" style="1" customWidth="1"/>
    <col min="14863" max="14864" width="16" style="1"/>
    <col min="14865" max="14865" width="23.140625" style="1" customWidth="1"/>
    <col min="14866" max="15105" width="16" style="1"/>
    <col min="15106" max="15106" width="10.42578125" style="1" customWidth="1"/>
    <col min="15107" max="15107" width="26.140625" style="1" customWidth="1"/>
    <col min="15108" max="15108" width="12.28515625" style="1" customWidth="1"/>
    <col min="15109" max="15109" width="9.42578125" style="1" customWidth="1"/>
    <col min="15110" max="15110" width="18.28515625" style="1" customWidth="1"/>
    <col min="15111" max="15111" width="10.5703125" style="1" customWidth="1"/>
    <col min="15112" max="15112" width="18.42578125" style="1" customWidth="1"/>
    <col min="15113" max="15113" width="10.7109375" style="1" customWidth="1"/>
    <col min="15114" max="15114" width="12" style="1" customWidth="1"/>
    <col min="15115" max="15115" width="18.85546875" style="1" customWidth="1"/>
    <col min="15116" max="15116" width="17.85546875" style="1" customWidth="1"/>
    <col min="15117" max="15117" width="20.28515625" style="1" customWidth="1"/>
    <col min="15118" max="15118" width="15.5703125" style="1" customWidth="1"/>
    <col min="15119" max="15120" width="16" style="1"/>
    <col min="15121" max="15121" width="23.140625" style="1" customWidth="1"/>
    <col min="15122" max="15361" width="16" style="1"/>
    <col min="15362" max="15362" width="10.42578125" style="1" customWidth="1"/>
    <col min="15363" max="15363" width="26.140625" style="1" customWidth="1"/>
    <col min="15364" max="15364" width="12.28515625" style="1" customWidth="1"/>
    <col min="15365" max="15365" width="9.42578125" style="1" customWidth="1"/>
    <col min="15366" max="15366" width="18.28515625" style="1" customWidth="1"/>
    <col min="15367" max="15367" width="10.5703125" style="1" customWidth="1"/>
    <col min="15368" max="15368" width="18.42578125" style="1" customWidth="1"/>
    <col min="15369" max="15369" width="10.7109375" style="1" customWidth="1"/>
    <col min="15370" max="15370" width="12" style="1" customWidth="1"/>
    <col min="15371" max="15371" width="18.85546875" style="1" customWidth="1"/>
    <col min="15372" max="15372" width="17.85546875" style="1" customWidth="1"/>
    <col min="15373" max="15373" width="20.28515625" style="1" customWidth="1"/>
    <col min="15374" max="15374" width="15.5703125" style="1" customWidth="1"/>
    <col min="15375" max="15376" width="16" style="1"/>
    <col min="15377" max="15377" width="23.140625" style="1" customWidth="1"/>
    <col min="15378" max="15617" width="16" style="1"/>
    <col min="15618" max="15618" width="10.42578125" style="1" customWidth="1"/>
    <col min="15619" max="15619" width="26.140625" style="1" customWidth="1"/>
    <col min="15620" max="15620" width="12.28515625" style="1" customWidth="1"/>
    <col min="15621" max="15621" width="9.42578125" style="1" customWidth="1"/>
    <col min="15622" max="15622" width="18.28515625" style="1" customWidth="1"/>
    <col min="15623" max="15623" width="10.5703125" style="1" customWidth="1"/>
    <col min="15624" max="15624" width="18.42578125" style="1" customWidth="1"/>
    <col min="15625" max="15625" width="10.7109375" style="1" customWidth="1"/>
    <col min="15626" max="15626" width="12" style="1" customWidth="1"/>
    <col min="15627" max="15627" width="18.85546875" style="1" customWidth="1"/>
    <col min="15628" max="15628" width="17.85546875" style="1" customWidth="1"/>
    <col min="15629" max="15629" width="20.28515625" style="1" customWidth="1"/>
    <col min="15630" max="15630" width="15.5703125" style="1" customWidth="1"/>
    <col min="15631" max="15632" width="16" style="1"/>
    <col min="15633" max="15633" width="23.140625" style="1" customWidth="1"/>
    <col min="15634" max="15873" width="16" style="1"/>
    <col min="15874" max="15874" width="10.42578125" style="1" customWidth="1"/>
    <col min="15875" max="15875" width="26.140625" style="1" customWidth="1"/>
    <col min="15876" max="15876" width="12.28515625" style="1" customWidth="1"/>
    <col min="15877" max="15877" width="9.42578125" style="1" customWidth="1"/>
    <col min="15878" max="15878" width="18.28515625" style="1" customWidth="1"/>
    <col min="15879" max="15879" width="10.5703125" style="1" customWidth="1"/>
    <col min="15880" max="15880" width="18.42578125" style="1" customWidth="1"/>
    <col min="15881" max="15881" width="10.7109375" style="1" customWidth="1"/>
    <col min="15882" max="15882" width="12" style="1" customWidth="1"/>
    <col min="15883" max="15883" width="18.85546875" style="1" customWidth="1"/>
    <col min="15884" max="15884" width="17.85546875" style="1" customWidth="1"/>
    <col min="15885" max="15885" width="20.28515625" style="1" customWidth="1"/>
    <col min="15886" max="15886" width="15.5703125" style="1" customWidth="1"/>
    <col min="15887" max="15888" width="16" style="1"/>
    <col min="15889" max="15889" width="23.140625" style="1" customWidth="1"/>
    <col min="15890" max="16129" width="16" style="1"/>
    <col min="16130" max="16130" width="10.42578125" style="1" customWidth="1"/>
    <col min="16131" max="16131" width="26.140625" style="1" customWidth="1"/>
    <col min="16132" max="16132" width="12.28515625" style="1" customWidth="1"/>
    <col min="16133" max="16133" width="9.42578125" style="1" customWidth="1"/>
    <col min="16134" max="16134" width="18.28515625" style="1" customWidth="1"/>
    <col min="16135" max="16135" width="10.5703125" style="1" customWidth="1"/>
    <col min="16136" max="16136" width="18.42578125" style="1" customWidth="1"/>
    <col min="16137" max="16137" width="10.7109375" style="1" customWidth="1"/>
    <col min="16138" max="16138" width="12" style="1" customWidth="1"/>
    <col min="16139" max="16139" width="18.85546875" style="1" customWidth="1"/>
    <col min="16140" max="16140" width="17.85546875" style="1" customWidth="1"/>
    <col min="16141" max="16141" width="20.28515625" style="1" customWidth="1"/>
    <col min="16142" max="16142" width="15.5703125" style="1" customWidth="1"/>
    <col min="16143" max="16144" width="16" style="1"/>
    <col min="16145" max="16145" width="23.140625" style="1" customWidth="1"/>
    <col min="16146" max="16384" width="16" style="1"/>
  </cols>
  <sheetData>
    <row r="1" spans="1:17" ht="11.25" customHeight="1" x14ac:dyDescent="0.2"/>
    <row r="2" spans="1:17" ht="30" customHeight="1" x14ac:dyDescent="0.2">
      <c r="A2" s="3" t="s">
        <v>94</v>
      </c>
      <c r="B2" s="123"/>
      <c r="C2" s="123"/>
      <c r="O2" s="124"/>
      <c r="P2" s="6"/>
      <c r="Q2" s="40"/>
    </row>
    <row r="3" spans="1:17" ht="30" customHeight="1" x14ac:dyDescent="0.2">
      <c r="A3" s="4"/>
      <c r="B3" s="316" t="s">
        <v>0</v>
      </c>
      <c r="C3" s="318"/>
      <c r="D3" s="317"/>
      <c r="E3" s="316" t="s">
        <v>1</v>
      </c>
      <c r="F3" s="317"/>
      <c r="G3" s="5" t="s">
        <v>2</v>
      </c>
      <c r="H3" s="316" t="s">
        <v>3</v>
      </c>
      <c r="I3" s="318"/>
      <c r="J3" s="317"/>
      <c r="K3" s="316" t="s">
        <v>4</v>
      </c>
      <c r="L3" s="317"/>
      <c r="M3" s="5" t="s">
        <v>5</v>
      </c>
      <c r="N3" s="6"/>
    </row>
    <row r="4" spans="1:17" ht="30" customHeight="1" x14ac:dyDescent="0.2">
      <c r="A4" s="4" t="s">
        <v>6</v>
      </c>
      <c r="B4" s="7" t="s">
        <v>95</v>
      </c>
      <c r="C4" s="7" t="s">
        <v>141</v>
      </c>
      <c r="D4" s="7" t="s">
        <v>7</v>
      </c>
      <c r="E4" s="7" t="s">
        <v>95</v>
      </c>
      <c r="F4" s="7" t="s">
        <v>141</v>
      </c>
      <c r="G4" s="8" t="s">
        <v>8</v>
      </c>
      <c r="H4" s="9" t="s">
        <v>95</v>
      </c>
      <c r="I4" s="9" t="s">
        <v>141</v>
      </c>
      <c r="J4" s="9" t="s">
        <v>7</v>
      </c>
      <c r="K4" s="7" t="s">
        <v>95</v>
      </c>
      <c r="L4" s="7" t="s">
        <v>141</v>
      </c>
      <c r="M4" s="8" t="s">
        <v>8</v>
      </c>
      <c r="N4" s="6"/>
      <c r="O4" s="1" t="s">
        <v>9</v>
      </c>
      <c r="P4" s="1" t="s">
        <v>9</v>
      </c>
    </row>
    <row r="5" spans="1:17" ht="18" customHeight="1" x14ac:dyDescent="0.2">
      <c r="A5" s="291" t="s">
        <v>323</v>
      </c>
      <c r="B5" s="223">
        <v>460</v>
      </c>
      <c r="C5" s="223">
        <v>459</v>
      </c>
      <c r="D5" s="10">
        <f t="shared" ref="D5:D19" si="0">B5+C5</f>
        <v>919</v>
      </c>
      <c r="E5" s="184">
        <v>1</v>
      </c>
      <c r="F5" s="184">
        <v>8</v>
      </c>
      <c r="G5" s="11">
        <v>2.83</v>
      </c>
      <c r="H5" s="12">
        <f t="shared" ref="H5:H19" si="1">B5*G5</f>
        <v>1301.8</v>
      </c>
      <c r="I5" s="12">
        <f t="shared" ref="I5:I19" si="2">C5*G5</f>
        <v>1298.97</v>
      </c>
      <c r="J5" s="12">
        <f>H5+I5</f>
        <v>2600.77</v>
      </c>
      <c r="K5" s="13">
        <f>E5/H5</f>
        <v>7.6816715317253037E-4</v>
      </c>
      <c r="L5" s="13">
        <f>F5/I5</f>
        <v>6.1587257596403301E-3</v>
      </c>
      <c r="M5" s="14">
        <v>62</v>
      </c>
      <c r="N5" s="125">
        <f t="shared" ref="N5:N19" si="3">M5*D5</f>
        <v>56978</v>
      </c>
      <c r="O5" s="15" t="str">
        <f t="shared" ref="O5:O20" si="4">CONCATENATE(E5," ",$O$4," ",B5)</f>
        <v>1 / 460</v>
      </c>
      <c r="P5" s="15" t="str">
        <f t="shared" ref="P5:P20" si="5">CONCATENATE(F5," ",$P$4," ",C5)</f>
        <v>8 / 459</v>
      </c>
    </row>
    <row r="6" spans="1:17" ht="18" customHeight="1" x14ac:dyDescent="0.2">
      <c r="A6" s="291" t="s">
        <v>324</v>
      </c>
      <c r="B6" s="223">
        <v>3304</v>
      </c>
      <c r="C6" s="223">
        <v>3301</v>
      </c>
      <c r="D6" s="10">
        <f t="shared" si="0"/>
        <v>6605</v>
      </c>
      <c r="E6" s="184">
        <v>80</v>
      </c>
      <c r="F6" s="184">
        <v>77</v>
      </c>
      <c r="G6" s="11">
        <v>5.2</v>
      </c>
      <c r="H6" s="12">
        <f t="shared" si="1"/>
        <v>17180.8</v>
      </c>
      <c r="I6" s="12">
        <f t="shared" si="2"/>
        <v>17165.2</v>
      </c>
      <c r="J6" s="12">
        <f t="shared" ref="J6:J19" si="6">H6+I6</f>
        <v>34346</v>
      </c>
      <c r="K6" s="13">
        <f t="shared" ref="K6:L19" si="7">E6/H6</f>
        <v>4.6563605885639788E-3</v>
      </c>
      <c r="L6" s="13">
        <f t="shared" si="7"/>
        <v>4.4858201477407777E-3</v>
      </c>
      <c r="M6" s="14">
        <v>58.2</v>
      </c>
      <c r="N6" s="125">
        <f t="shared" si="3"/>
        <v>384411</v>
      </c>
      <c r="O6" s="15" t="str">
        <f t="shared" si="4"/>
        <v>80 / 3304</v>
      </c>
      <c r="P6" s="15" t="str">
        <f t="shared" si="5"/>
        <v>77 / 3301</v>
      </c>
    </row>
    <row r="7" spans="1:17" ht="18" customHeight="1" x14ac:dyDescent="0.2">
      <c r="A7" s="291" t="s">
        <v>325</v>
      </c>
      <c r="B7" s="223">
        <v>485</v>
      </c>
      <c r="C7" s="223">
        <v>119</v>
      </c>
      <c r="D7" s="10">
        <f t="shared" si="0"/>
        <v>604</v>
      </c>
      <c r="E7" s="185">
        <v>0</v>
      </c>
      <c r="F7" s="185">
        <v>0</v>
      </c>
      <c r="G7" s="164">
        <v>1</v>
      </c>
      <c r="H7" s="12">
        <f t="shared" ref="H7" si="8">B7*G7</f>
        <v>485</v>
      </c>
      <c r="I7" s="12">
        <f t="shared" ref="I7" si="9">C7*G7</f>
        <v>119</v>
      </c>
      <c r="J7" s="12">
        <f t="shared" ref="J7" si="10">H7+I7</f>
        <v>604</v>
      </c>
      <c r="K7" s="13">
        <f t="shared" ref="K7" si="11">E7/H7</f>
        <v>0</v>
      </c>
      <c r="L7" s="13">
        <f t="shared" ref="L7" si="12">F7/I7</f>
        <v>0</v>
      </c>
      <c r="M7" s="14">
        <v>58.5</v>
      </c>
      <c r="N7" s="125">
        <f t="shared" si="3"/>
        <v>35334</v>
      </c>
      <c r="O7" s="15" t="str">
        <f t="shared" si="4"/>
        <v>0 / 485</v>
      </c>
      <c r="P7" s="15" t="str">
        <f t="shared" si="5"/>
        <v>0 / 119</v>
      </c>
    </row>
    <row r="8" spans="1:17" ht="18" customHeight="1" x14ac:dyDescent="0.2">
      <c r="A8" s="291" t="s">
        <v>326</v>
      </c>
      <c r="B8" s="223">
        <v>151</v>
      </c>
      <c r="C8" s="223">
        <v>154</v>
      </c>
      <c r="D8" s="10">
        <f t="shared" si="0"/>
        <v>305</v>
      </c>
      <c r="E8" s="184">
        <v>1</v>
      </c>
      <c r="F8" s="184">
        <v>0</v>
      </c>
      <c r="G8" s="11">
        <v>3</v>
      </c>
      <c r="H8" s="12">
        <f t="shared" si="1"/>
        <v>453</v>
      </c>
      <c r="I8" s="12">
        <f t="shared" si="2"/>
        <v>462</v>
      </c>
      <c r="J8" s="12">
        <f t="shared" si="6"/>
        <v>915</v>
      </c>
      <c r="K8" s="13">
        <f t="shared" si="7"/>
        <v>2.2075055187637969E-3</v>
      </c>
      <c r="L8" s="13">
        <f t="shared" si="7"/>
        <v>0</v>
      </c>
      <c r="M8" s="14">
        <v>55</v>
      </c>
      <c r="N8" s="125">
        <f t="shared" si="3"/>
        <v>16775</v>
      </c>
      <c r="O8" s="15" t="str">
        <f t="shared" si="4"/>
        <v>1 / 151</v>
      </c>
      <c r="P8" s="15" t="str">
        <f t="shared" si="5"/>
        <v>0 / 154</v>
      </c>
    </row>
    <row r="9" spans="1:17" ht="18" customHeight="1" x14ac:dyDescent="0.2">
      <c r="A9" s="291" t="s">
        <v>327</v>
      </c>
      <c r="B9" s="223">
        <v>1428</v>
      </c>
      <c r="C9" s="223">
        <v>1410</v>
      </c>
      <c r="D9" s="10">
        <f t="shared" si="0"/>
        <v>2838</v>
      </c>
      <c r="E9" s="184">
        <v>61</v>
      </c>
      <c r="F9" s="184">
        <v>82</v>
      </c>
      <c r="G9" s="11">
        <v>4</v>
      </c>
      <c r="H9" s="12">
        <f t="shared" si="1"/>
        <v>5712</v>
      </c>
      <c r="I9" s="12">
        <f t="shared" si="2"/>
        <v>5640</v>
      </c>
      <c r="J9" s="12">
        <f t="shared" si="6"/>
        <v>11352</v>
      </c>
      <c r="K9" s="13">
        <f t="shared" si="7"/>
        <v>1.0679271708683474E-2</v>
      </c>
      <c r="L9" s="13">
        <f t="shared" si="7"/>
        <v>1.4539007092198582E-2</v>
      </c>
      <c r="M9" s="14">
        <v>61.5</v>
      </c>
      <c r="N9" s="125">
        <f t="shared" si="3"/>
        <v>174537</v>
      </c>
      <c r="O9" s="15" t="str">
        <f t="shared" si="4"/>
        <v>61 / 1428</v>
      </c>
      <c r="P9" s="15" t="str">
        <f t="shared" si="5"/>
        <v>82 / 1410</v>
      </c>
    </row>
    <row r="10" spans="1:17" ht="18" customHeight="1" x14ac:dyDescent="0.2">
      <c r="A10" s="291" t="s">
        <v>328</v>
      </c>
      <c r="B10" s="223">
        <v>6361</v>
      </c>
      <c r="C10" s="223">
        <v>6344</v>
      </c>
      <c r="D10" s="10">
        <f t="shared" si="0"/>
        <v>12705</v>
      </c>
      <c r="E10" s="184">
        <v>334</v>
      </c>
      <c r="F10" s="184">
        <v>357</v>
      </c>
      <c r="G10" s="11">
        <v>5.6</v>
      </c>
      <c r="H10" s="12">
        <f t="shared" si="1"/>
        <v>35621.599999999999</v>
      </c>
      <c r="I10" s="12">
        <f t="shared" si="2"/>
        <v>35526.399999999994</v>
      </c>
      <c r="J10" s="12">
        <f t="shared" si="6"/>
        <v>71148</v>
      </c>
      <c r="K10" s="13">
        <f t="shared" si="7"/>
        <v>9.3763334605969414E-3</v>
      </c>
      <c r="L10" s="13">
        <f t="shared" si="7"/>
        <v>1.0048865069356875E-2</v>
      </c>
      <c r="M10" s="14">
        <v>65.8</v>
      </c>
      <c r="N10" s="125">
        <f t="shared" si="3"/>
        <v>835989</v>
      </c>
      <c r="O10" s="15" t="str">
        <f t="shared" si="4"/>
        <v>334 / 6361</v>
      </c>
      <c r="P10" s="15" t="str">
        <f t="shared" si="5"/>
        <v>357 / 6344</v>
      </c>
      <c r="Q10" s="145"/>
    </row>
    <row r="11" spans="1:17" ht="18" customHeight="1" x14ac:dyDescent="0.2">
      <c r="A11" s="291" t="s">
        <v>329</v>
      </c>
      <c r="B11" s="223">
        <v>283</v>
      </c>
      <c r="C11" s="223">
        <v>285</v>
      </c>
      <c r="D11" s="10">
        <f t="shared" si="0"/>
        <v>568</v>
      </c>
      <c r="E11" s="184">
        <v>4</v>
      </c>
      <c r="F11" s="184">
        <v>5</v>
      </c>
      <c r="G11" s="11">
        <v>4</v>
      </c>
      <c r="H11" s="12">
        <f t="shared" si="1"/>
        <v>1132</v>
      </c>
      <c r="I11" s="12">
        <f t="shared" si="2"/>
        <v>1140</v>
      </c>
      <c r="J11" s="12">
        <f t="shared" si="6"/>
        <v>2272</v>
      </c>
      <c r="K11" s="13">
        <f t="shared" si="7"/>
        <v>3.5335689045936395E-3</v>
      </c>
      <c r="L11" s="13">
        <f t="shared" si="7"/>
        <v>4.3859649122807015E-3</v>
      </c>
      <c r="M11" s="14">
        <v>57.1</v>
      </c>
      <c r="N11" s="125">
        <f t="shared" si="3"/>
        <v>32432.799999999999</v>
      </c>
      <c r="O11" s="15" t="str">
        <f t="shared" si="4"/>
        <v>4 / 283</v>
      </c>
      <c r="P11" s="15" t="str">
        <f t="shared" si="5"/>
        <v>5 / 285</v>
      </c>
    </row>
    <row r="12" spans="1:17" ht="18" customHeight="1" x14ac:dyDescent="0.2">
      <c r="A12" s="291" t="s">
        <v>330</v>
      </c>
      <c r="B12" s="223">
        <v>8901</v>
      </c>
      <c r="C12" s="223">
        <v>8901</v>
      </c>
      <c r="D12" s="10">
        <f t="shared" si="0"/>
        <v>17802</v>
      </c>
      <c r="E12" s="184">
        <v>198</v>
      </c>
      <c r="F12" s="184">
        <v>247</v>
      </c>
      <c r="G12" s="11">
        <v>1.9</v>
      </c>
      <c r="H12" s="12">
        <f t="shared" si="1"/>
        <v>16911.899999999998</v>
      </c>
      <c r="I12" s="12">
        <f t="shared" si="2"/>
        <v>16911.899999999998</v>
      </c>
      <c r="J12" s="12">
        <f t="shared" si="6"/>
        <v>33823.799999999996</v>
      </c>
      <c r="K12" s="13">
        <f t="shared" si="7"/>
        <v>1.1707732425097123E-2</v>
      </c>
      <c r="L12" s="13">
        <f t="shared" si="7"/>
        <v>1.4605100550499945E-2</v>
      </c>
      <c r="M12" s="14">
        <v>66</v>
      </c>
      <c r="N12" s="125">
        <f t="shared" si="3"/>
        <v>1174932</v>
      </c>
      <c r="O12" s="15" t="str">
        <f t="shared" si="4"/>
        <v>198 / 8901</v>
      </c>
      <c r="P12" s="15" t="str">
        <f t="shared" si="5"/>
        <v>247 / 8901</v>
      </c>
    </row>
    <row r="13" spans="1:17" ht="18" customHeight="1" x14ac:dyDescent="0.2">
      <c r="A13" s="291" t="s">
        <v>331</v>
      </c>
      <c r="B13" s="223">
        <v>214</v>
      </c>
      <c r="C13" s="223">
        <v>212</v>
      </c>
      <c r="D13" s="10">
        <f t="shared" si="0"/>
        <v>426</v>
      </c>
      <c r="E13" s="184">
        <v>4</v>
      </c>
      <c r="F13" s="184">
        <v>3</v>
      </c>
      <c r="G13" s="11">
        <v>3</v>
      </c>
      <c r="H13" s="12">
        <f t="shared" si="1"/>
        <v>642</v>
      </c>
      <c r="I13" s="12">
        <f t="shared" si="2"/>
        <v>636</v>
      </c>
      <c r="J13" s="12">
        <f t="shared" si="6"/>
        <v>1278</v>
      </c>
      <c r="K13" s="13">
        <f t="shared" si="7"/>
        <v>6.2305295950155761E-3</v>
      </c>
      <c r="L13" s="13">
        <f t="shared" si="7"/>
        <v>4.7169811320754715E-3</v>
      </c>
      <c r="M13" s="14">
        <v>57</v>
      </c>
      <c r="N13" s="125">
        <f t="shared" si="3"/>
        <v>24282</v>
      </c>
      <c r="O13" s="15" t="str">
        <f t="shared" si="4"/>
        <v>4 / 214</v>
      </c>
      <c r="P13" s="15" t="str">
        <f t="shared" si="5"/>
        <v>3 / 212</v>
      </c>
    </row>
    <row r="14" spans="1:17" ht="18" customHeight="1" x14ac:dyDescent="0.2">
      <c r="A14" s="291" t="s">
        <v>332</v>
      </c>
      <c r="B14" s="223">
        <v>3866</v>
      </c>
      <c r="C14" s="223">
        <v>3966</v>
      </c>
      <c r="D14" s="10">
        <f t="shared" si="0"/>
        <v>7832</v>
      </c>
      <c r="E14" s="184">
        <v>55</v>
      </c>
      <c r="F14" s="184">
        <v>79</v>
      </c>
      <c r="G14" s="11">
        <v>5.3</v>
      </c>
      <c r="H14" s="12">
        <f t="shared" si="1"/>
        <v>20489.8</v>
      </c>
      <c r="I14" s="12">
        <f t="shared" si="2"/>
        <v>21019.8</v>
      </c>
      <c r="J14" s="12">
        <f t="shared" si="6"/>
        <v>41509.599999999999</v>
      </c>
      <c r="K14" s="13">
        <f t="shared" si="7"/>
        <v>2.6842624134935434E-3</v>
      </c>
      <c r="L14" s="13">
        <f t="shared" si="7"/>
        <v>3.7583611642356255E-3</v>
      </c>
      <c r="M14" s="14">
        <v>58.3</v>
      </c>
      <c r="N14" s="125">
        <f t="shared" si="3"/>
        <v>456605.6</v>
      </c>
      <c r="O14" s="15" t="str">
        <f t="shared" si="4"/>
        <v>55 / 3866</v>
      </c>
      <c r="P14" s="15" t="str">
        <f t="shared" si="5"/>
        <v>79 / 3966</v>
      </c>
    </row>
    <row r="15" spans="1:17" ht="18" customHeight="1" x14ac:dyDescent="0.2">
      <c r="A15" s="291" t="s">
        <v>333</v>
      </c>
      <c r="B15" s="223">
        <v>700</v>
      </c>
      <c r="C15" s="223">
        <v>281</v>
      </c>
      <c r="D15" s="10">
        <f t="shared" si="0"/>
        <v>981</v>
      </c>
      <c r="E15" s="184">
        <v>1</v>
      </c>
      <c r="F15" s="184">
        <v>0</v>
      </c>
      <c r="G15" s="11">
        <v>2</v>
      </c>
      <c r="H15" s="12">
        <f t="shared" si="1"/>
        <v>1400</v>
      </c>
      <c r="I15" s="12">
        <f t="shared" si="2"/>
        <v>562</v>
      </c>
      <c r="J15" s="12">
        <f t="shared" si="6"/>
        <v>1962</v>
      </c>
      <c r="K15" s="13">
        <f t="shared" si="7"/>
        <v>7.1428571428571429E-4</v>
      </c>
      <c r="L15" s="13">
        <f t="shared" si="7"/>
        <v>0</v>
      </c>
      <c r="M15" s="14">
        <v>57</v>
      </c>
      <c r="N15" s="125">
        <f t="shared" si="3"/>
        <v>55917</v>
      </c>
      <c r="O15" s="15" t="str">
        <f t="shared" si="4"/>
        <v>1 / 700</v>
      </c>
      <c r="P15" s="15" t="str">
        <f t="shared" si="5"/>
        <v>0 / 281</v>
      </c>
    </row>
    <row r="16" spans="1:17" ht="18" customHeight="1" x14ac:dyDescent="0.2">
      <c r="A16" s="291" t="s">
        <v>334</v>
      </c>
      <c r="B16" s="223">
        <v>254</v>
      </c>
      <c r="C16" s="223">
        <v>254</v>
      </c>
      <c r="D16" s="10">
        <f t="shared" si="0"/>
        <v>508</v>
      </c>
      <c r="E16" s="184">
        <v>1</v>
      </c>
      <c r="F16" s="184">
        <v>0</v>
      </c>
      <c r="G16" s="11">
        <v>2.6</v>
      </c>
      <c r="H16" s="12">
        <f t="shared" si="1"/>
        <v>660.4</v>
      </c>
      <c r="I16" s="12">
        <f t="shared" si="2"/>
        <v>660.4</v>
      </c>
      <c r="J16" s="12">
        <f t="shared" si="6"/>
        <v>1320.8</v>
      </c>
      <c r="K16" s="13">
        <f t="shared" si="7"/>
        <v>1.5142337976983646E-3</v>
      </c>
      <c r="L16" s="13">
        <f t="shared" si="7"/>
        <v>0</v>
      </c>
      <c r="M16" s="14">
        <v>58</v>
      </c>
      <c r="N16" s="125">
        <f t="shared" si="3"/>
        <v>29464</v>
      </c>
      <c r="O16" s="15" t="str">
        <f t="shared" si="4"/>
        <v>1 / 254</v>
      </c>
      <c r="P16" s="15" t="str">
        <f t="shared" si="5"/>
        <v>0 / 254</v>
      </c>
    </row>
    <row r="17" spans="1:18" ht="18" customHeight="1" x14ac:dyDescent="0.2">
      <c r="A17" s="291" t="s">
        <v>335</v>
      </c>
      <c r="B17" s="223">
        <v>433</v>
      </c>
      <c r="C17" s="223">
        <v>431</v>
      </c>
      <c r="D17" s="10">
        <f t="shared" si="0"/>
        <v>864</v>
      </c>
      <c r="E17" s="184">
        <v>10</v>
      </c>
      <c r="F17" s="184">
        <v>8</v>
      </c>
      <c r="G17" s="11">
        <v>3.8</v>
      </c>
      <c r="H17" s="12">
        <f t="shared" si="1"/>
        <v>1645.3999999999999</v>
      </c>
      <c r="I17" s="12">
        <f t="shared" si="2"/>
        <v>1637.8</v>
      </c>
      <c r="J17" s="12">
        <f t="shared" si="6"/>
        <v>3283.2</v>
      </c>
      <c r="K17" s="13">
        <f t="shared" si="7"/>
        <v>6.0775495320286865E-3</v>
      </c>
      <c r="L17" s="13">
        <f t="shared" si="7"/>
        <v>4.8846012944193428E-3</v>
      </c>
      <c r="M17" s="14">
        <v>51.3</v>
      </c>
      <c r="N17" s="125">
        <f t="shared" si="3"/>
        <v>44323.199999999997</v>
      </c>
      <c r="O17" s="15" t="str">
        <f t="shared" si="4"/>
        <v>10 / 433</v>
      </c>
      <c r="P17" s="15" t="str">
        <f t="shared" si="5"/>
        <v>8 / 431</v>
      </c>
    </row>
    <row r="18" spans="1:18" ht="18" customHeight="1" x14ac:dyDescent="0.2">
      <c r="A18" s="291" t="s">
        <v>336</v>
      </c>
      <c r="B18" s="223">
        <v>959</v>
      </c>
      <c r="C18" s="223">
        <v>946</v>
      </c>
      <c r="D18" s="10">
        <f t="shared" si="0"/>
        <v>1905</v>
      </c>
      <c r="E18" s="184">
        <v>44</v>
      </c>
      <c r="F18" s="184">
        <v>41</v>
      </c>
      <c r="G18" s="11">
        <v>2.4</v>
      </c>
      <c r="H18" s="12">
        <f t="shared" si="1"/>
        <v>2301.6</v>
      </c>
      <c r="I18" s="12">
        <f t="shared" si="2"/>
        <v>2270.4</v>
      </c>
      <c r="J18" s="12">
        <f t="shared" si="6"/>
        <v>4572</v>
      </c>
      <c r="K18" s="13">
        <f t="shared" si="7"/>
        <v>1.9117135905457074E-2</v>
      </c>
      <c r="L18" s="13">
        <f t="shared" si="7"/>
        <v>1.8058491895701197E-2</v>
      </c>
      <c r="M18" s="14">
        <v>60.4</v>
      </c>
      <c r="N18" s="125">
        <f t="shared" si="3"/>
        <v>115062</v>
      </c>
      <c r="O18" s="15" t="str">
        <f t="shared" si="4"/>
        <v>44 / 959</v>
      </c>
      <c r="P18" s="15" t="str">
        <f t="shared" si="5"/>
        <v>41 / 946</v>
      </c>
    </row>
    <row r="19" spans="1:18" ht="18" customHeight="1" x14ac:dyDescent="0.2">
      <c r="A19" s="291" t="s">
        <v>337</v>
      </c>
      <c r="B19" s="223">
        <v>3302</v>
      </c>
      <c r="C19" s="223">
        <v>3293</v>
      </c>
      <c r="D19" s="10">
        <f t="shared" si="0"/>
        <v>6595</v>
      </c>
      <c r="E19" s="184">
        <v>106</v>
      </c>
      <c r="F19" s="184">
        <v>135</v>
      </c>
      <c r="G19" s="11">
        <v>4.9000000000000004</v>
      </c>
      <c r="H19" s="12">
        <f t="shared" si="1"/>
        <v>16179.800000000001</v>
      </c>
      <c r="I19" s="12">
        <f t="shared" si="2"/>
        <v>16135.7</v>
      </c>
      <c r="J19" s="12">
        <f t="shared" si="6"/>
        <v>32315.5</v>
      </c>
      <c r="K19" s="13">
        <f t="shared" si="7"/>
        <v>6.5513788798378225E-3</v>
      </c>
      <c r="L19" s="13">
        <f t="shared" si="7"/>
        <v>8.366541271838222E-3</v>
      </c>
      <c r="M19" s="14">
        <v>55.2</v>
      </c>
      <c r="N19" s="125">
        <f t="shared" si="3"/>
        <v>364044</v>
      </c>
      <c r="O19" s="15" t="str">
        <f t="shared" si="4"/>
        <v>106 / 3302</v>
      </c>
      <c r="P19" s="15" t="str">
        <f t="shared" si="5"/>
        <v>135 / 3293</v>
      </c>
    </row>
    <row r="20" spans="1:18" ht="18" customHeight="1" x14ac:dyDescent="0.2">
      <c r="A20" s="126">
        <f>COUNT(B5:B19)</f>
        <v>15</v>
      </c>
      <c r="B20" s="16">
        <f>SUM(B5:B19)</f>
        <v>31101</v>
      </c>
      <c r="C20" s="16">
        <f>SUM(C5:C19)</f>
        <v>30356</v>
      </c>
      <c r="D20" s="16">
        <f>SUM(D5:D19)</f>
        <v>61457</v>
      </c>
      <c r="E20" s="186">
        <f>SUM(E5:E19)</f>
        <v>900</v>
      </c>
      <c r="F20" s="186">
        <f>SUM(F5:F19)</f>
        <v>1042</v>
      </c>
      <c r="G20" s="195">
        <f>J20/D20</f>
        <v>3.958908993279854</v>
      </c>
      <c r="H20" s="17">
        <f>SUM(H5:H19)</f>
        <v>122117.09999999999</v>
      </c>
      <c r="I20" s="17">
        <f>SUM(I5:I19)</f>
        <v>121185.56999999998</v>
      </c>
      <c r="J20" s="17">
        <f>SUM(J5:J19)</f>
        <v>243302.66999999998</v>
      </c>
      <c r="K20" s="18">
        <f>E20/H20</f>
        <v>7.3699752123167032E-3</v>
      </c>
      <c r="L20" s="127">
        <f>F20/I20</f>
        <v>8.598383454399729E-3</v>
      </c>
      <c r="M20" s="19">
        <f>N20/D20</f>
        <v>61.849530566086862</v>
      </c>
      <c r="N20" s="20">
        <f>SUM(N5:N19)</f>
        <v>3801086.6</v>
      </c>
      <c r="O20" s="21" t="str">
        <f t="shared" si="4"/>
        <v>900 / 31101</v>
      </c>
      <c r="P20" s="21" t="str">
        <f t="shared" si="5"/>
        <v>1042 / 30356</v>
      </c>
    </row>
    <row r="21" spans="1:18" ht="21" customHeight="1" x14ac:dyDescent="0.2">
      <c r="D21" s="25"/>
      <c r="E21" s="25"/>
      <c r="F21" s="128"/>
    </row>
    <row r="22" spans="1:18" ht="21" customHeight="1" thickBot="1" x14ac:dyDescent="0.25">
      <c r="D22" s="25"/>
      <c r="E22" s="25"/>
    </row>
    <row r="23" spans="1:18" ht="30" customHeight="1" thickBot="1" x14ac:dyDescent="0.25">
      <c r="A23" s="332" t="s">
        <v>297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4"/>
    </row>
    <row r="24" spans="1:18" ht="38.25" customHeight="1" thickBot="1" x14ac:dyDescent="0.25">
      <c r="A24" s="327" t="s">
        <v>53</v>
      </c>
      <c r="B24" s="327" t="s">
        <v>10</v>
      </c>
      <c r="C24" s="335" t="s">
        <v>11</v>
      </c>
      <c r="D24" s="327" t="s">
        <v>48</v>
      </c>
      <c r="E24" s="327" t="s">
        <v>12</v>
      </c>
      <c r="F24" s="327" t="s">
        <v>96</v>
      </c>
      <c r="G24" s="327" t="s">
        <v>97</v>
      </c>
      <c r="H24" s="327" t="s">
        <v>142</v>
      </c>
      <c r="I24" s="327" t="s">
        <v>143</v>
      </c>
      <c r="J24" s="327" t="s">
        <v>52</v>
      </c>
      <c r="K24" s="327" t="s">
        <v>13</v>
      </c>
      <c r="L24" s="329" t="s">
        <v>14</v>
      </c>
      <c r="M24" s="330"/>
      <c r="N24" s="330"/>
      <c r="O24" s="331"/>
    </row>
    <row r="25" spans="1:18" ht="40.5" customHeight="1" thickBot="1" x14ac:dyDescent="0.25">
      <c r="A25" s="328"/>
      <c r="B25" s="328"/>
      <c r="C25" s="336"/>
      <c r="D25" s="328"/>
      <c r="E25" s="328"/>
      <c r="F25" s="328"/>
      <c r="G25" s="328"/>
      <c r="H25" s="328"/>
      <c r="I25" s="328"/>
      <c r="J25" s="328"/>
      <c r="K25" s="328"/>
      <c r="L25" s="22" t="s">
        <v>15</v>
      </c>
      <c r="M25" s="129" t="s">
        <v>16</v>
      </c>
      <c r="N25" s="130" t="s">
        <v>17</v>
      </c>
      <c r="O25" s="131" t="s">
        <v>258</v>
      </c>
    </row>
    <row r="26" spans="1:18" ht="30" customHeight="1" x14ac:dyDescent="0.25">
      <c r="A26" s="322">
        <v>9</v>
      </c>
      <c r="B26" s="292" t="s">
        <v>308</v>
      </c>
      <c r="C26" s="149" t="s">
        <v>18</v>
      </c>
      <c r="D26" s="147"/>
      <c r="E26" s="144">
        <f t="shared" ref="E26:E41" si="13">G5</f>
        <v>2.83</v>
      </c>
      <c r="F26" s="132" t="str">
        <f t="shared" ref="F26:F41" si="14">O5</f>
        <v>1 / 460</v>
      </c>
      <c r="G26" s="133">
        <f t="shared" ref="G26:G41" si="15">K5</f>
        <v>7.6816715317253037E-4</v>
      </c>
      <c r="H26" s="132" t="str">
        <f t="shared" ref="H26:H41" si="16">P5</f>
        <v>8 / 459</v>
      </c>
      <c r="I26" s="133">
        <f t="shared" ref="I26:I41" si="17">L5</f>
        <v>6.1587257596403301E-3</v>
      </c>
      <c r="J26" s="144">
        <f t="shared" ref="J26:J41" si="18">M5</f>
        <v>62</v>
      </c>
      <c r="K26" s="134">
        <v>2E-3</v>
      </c>
      <c r="L26" s="275" t="s">
        <v>79</v>
      </c>
      <c r="M26" s="276"/>
      <c r="N26" s="276"/>
      <c r="O26" s="279" t="s">
        <v>259</v>
      </c>
      <c r="Q26" s="145">
        <v>3</v>
      </c>
      <c r="R26" s="282">
        <f t="shared" ref="R26:R40" si="19">Q26*K26</f>
        <v>6.0000000000000001E-3</v>
      </c>
    </row>
    <row r="27" spans="1:18" ht="30" customHeight="1" x14ac:dyDescent="0.25">
      <c r="A27" s="323"/>
      <c r="B27" s="289" t="s">
        <v>309</v>
      </c>
      <c r="C27" s="149" t="s">
        <v>18</v>
      </c>
      <c r="D27" s="147"/>
      <c r="E27" s="144">
        <f t="shared" si="13"/>
        <v>5.2</v>
      </c>
      <c r="F27" s="132" t="str">
        <f t="shared" si="14"/>
        <v>80 / 3304</v>
      </c>
      <c r="G27" s="133">
        <f t="shared" si="15"/>
        <v>4.6563605885639788E-3</v>
      </c>
      <c r="H27" s="132" t="str">
        <f t="shared" si="16"/>
        <v>77 / 3301</v>
      </c>
      <c r="I27" s="133">
        <f t="shared" si="17"/>
        <v>4.4858201477407777E-3</v>
      </c>
      <c r="J27" s="144">
        <f t="shared" si="18"/>
        <v>58.2</v>
      </c>
      <c r="K27" s="134">
        <v>0.08</v>
      </c>
      <c r="L27" s="135" t="s">
        <v>80</v>
      </c>
      <c r="M27" s="136"/>
      <c r="N27" s="136"/>
      <c r="O27" s="280" t="s">
        <v>259</v>
      </c>
      <c r="Q27" s="145">
        <v>3</v>
      </c>
      <c r="R27" s="282">
        <f t="shared" si="19"/>
        <v>0.24</v>
      </c>
    </row>
    <row r="28" spans="1:18" ht="30" customHeight="1" x14ac:dyDescent="0.25">
      <c r="A28" s="323"/>
      <c r="B28" s="289" t="s">
        <v>310</v>
      </c>
      <c r="C28" s="149" t="s">
        <v>18</v>
      </c>
      <c r="D28" s="147"/>
      <c r="E28" s="144">
        <f t="shared" si="13"/>
        <v>1</v>
      </c>
      <c r="F28" s="132" t="str">
        <f t="shared" si="14"/>
        <v>0 / 485</v>
      </c>
      <c r="G28" s="133">
        <f t="shared" si="15"/>
        <v>0</v>
      </c>
      <c r="H28" s="132" t="str">
        <f t="shared" si="16"/>
        <v>0 / 119</v>
      </c>
      <c r="I28" s="133">
        <f t="shared" si="17"/>
        <v>0</v>
      </c>
      <c r="J28" s="144">
        <f t="shared" si="18"/>
        <v>58.5</v>
      </c>
      <c r="K28" s="165"/>
      <c r="L28" s="166" t="s">
        <v>62</v>
      </c>
      <c r="M28" s="167"/>
      <c r="N28" s="167"/>
      <c r="O28" s="280" t="s">
        <v>260</v>
      </c>
      <c r="Q28" s="145">
        <v>2</v>
      </c>
      <c r="R28" s="282">
        <f t="shared" si="19"/>
        <v>0</v>
      </c>
    </row>
    <row r="29" spans="1:18" ht="30" customHeight="1" x14ac:dyDescent="0.25">
      <c r="A29" s="323"/>
      <c r="B29" s="289" t="s">
        <v>311</v>
      </c>
      <c r="C29" s="149" t="s">
        <v>18</v>
      </c>
      <c r="D29" s="147"/>
      <c r="E29" s="144">
        <f t="shared" si="13"/>
        <v>3</v>
      </c>
      <c r="F29" s="132" t="str">
        <f t="shared" si="14"/>
        <v>1 / 151</v>
      </c>
      <c r="G29" s="133">
        <f t="shared" si="15"/>
        <v>2.2075055187637969E-3</v>
      </c>
      <c r="H29" s="132" t="str">
        <f t="shared" si="16"/>
        <v>0 / 154</v>
      </c>
      <c r="I29" s="133">
        <f t="shared" si="17"/>
        <v>0</v>
      </c>
      <c r="J29" s="144">
        <f t="shared" si="18"/>
        <v>55</v>
      </c>
      <c r="K29" s="134">
        <v>1E-3</v>
      </c>
      <c r="L29" s="135" t="s">
        <v>81</v>
      </c>
      <c r="M29" s="136"/>
      <c r="N29" s="136"/>
      <c r="O29" s="280" t="s">
        <v>261</v>
      </c>
      <c r="Q29" s="145">
        <v>2.5</v>
      </c>
      <c r="R29" s="282">
        <f t="shared" si="19"/>
        <v>2.5000000000000001E-3</v>
      </c>
    </row>
    <row r="30" spans="1:18" ht="30" customHeight="1" x14ac:dyDescent="0.25">
      <c r="A30" s="323"/>
      <c r="B30" s="289" t="s">
        <v>312</v>
      </c>
      <c r="C30" s="149" t="s">
        <v>18</v>
      </c>
      <c r="D30" s="147"/>
      <c r="E30" s="144">
        <f t="shared" si="13"/>
        <v>4</v>
      </c>
      <c r="F30" s="132" t="str">
        <f t="shared" si="14"/>
        <v>61 / 1428</v>
      </c>
      <c r="G30" s="133">
        <f t="shared" si="15"/>
        <v>1.0679271708683474E-2</v>
      </c>
      <c r="H30" s="132" t="str">
        <f t="shared" si="16"/>
        <v>82 / 1410</v>
      </c>
      <c r="I30" s="222">
        <f t="shared" si="17"/>
        <v>1.4539007092198582E-2</v>
      </c>
      <c r="J30" s="144">
        <f t="shared" si="18"/>
        <v>61.5</v>
      </c>
      <c r="K30" s="134">
        <v>7.3999999999999996E-2</v>
      </c>
      <c r="L30" s="135" t="s">
        <v>82</v>
      </c>
      <c r="M30" s="136"/>
      <c r="N30" s="136"/>
      <c r="O30" s="280" t="s">
        <v>262</v>
      </c>
      <c r="Q30" s="145">
        <v>4</v>
      </c>
      <c r="R30" s="282">
        <f t="shared" si="19"/>
        <v>0.29599999999999999</v>
      </c>
    </row>
    <row r="31" spans="1:18" ht="30" customHeight="1" x14ac:dyDescent="0.25">
      <c r="A31" s="323"/>
      <c r="B31" s="289" t="s">
        <v>313</v>
      </c>
      <c r="C31" s="149" t="s">
        <v>18</v>
      </c>
      <c r="D31" s="147"/>
      <c r="E31" s="144">
        <f t="shared" si="13"/>
        <v>5.6</v>
      </c>
      <c r="F31" s="132" t="str">
        <f t="shared" si="14"/>
        <v>334 / 6361</v>
      </c>
      <c r="G31" s="133">
        <f t="shared" si="15"/>
        <v>9.3763334605969414E-3</v>
      </c>
      <c r="H31" s="132" t="str">
        <f t="shared" si="16"/>
        <v>357 / 6344</v>
      </c>
      <c r="I31" s="133">
        <f t="shared" si="17"/>
        <v>1.0048865069356875E-2</v>
      </c>
      <c r="J31" s="144">
        <f t="shared" si="18"/>
        <v>65.8</v>
      </c>
      <c r="K31" s="134">
        <v>0.36499999999999999</v>
      </c>
      <c r="L31" s="135" t="s">
        <v>83</v>
      </c>
      <c r="M31" s="136"/>
      <c r="N31" s="136"/>
      <c r="O31" s="280" t="s">
        <v>262</v>
      </c>
      <c r="Q31" s="145">
        <v>4</v>
      </c>
      <c r="R31" s="282">
        <f t="shared" si="19"/>
        <v>1.46</v>
      </c>
    </row>
    <row r="32" spans="1:18" ht="30" customHeight="1" x14ac:dyDescent="0.25">
      <c r="A32" s="323"/>
      <c r="B32" s="289" t="s">
        <v>314</v>
      </c>
      <c r="C32" s="149" t="s">
        <v>18</v>
      </c>
      <c r="D32" s="147"/>
      <c r="E32" s="144">
        <f t="shared" si="13"/>
        <v>4</v>
      </c>
      <c r="F32" s="132" t="str">
        <f t="shared" si="14"/>
        <v>4 / 283</v>
      </c>
      <c r="G32" s="133">
        <f t="shared" si="15"/>
        <v>3.5335689045936395E-3</v>
      </c>
      <c r="H32" s="132" t="str">
        <f t="shared" si="16"/>
        <v>5 / 285</v>
      </c>
      <c r="I32" s="133">
        <f t="shared" si="17"/>
        <v>4.3859649122807015E-3</v>
      </c>
      <c r="J32" s="144">
        <f t="shared" si="18"/>
        <v>57.1</v>
      </c>
      <c r="K32" s="134">
        <v>5.0000000000000001E-3</v>
      </c>
      <c r="L32" s="135" t="s">
        <v>84</v>
      </c>
      <c r="M32" s="136"/>
      <c r="N32" s="136"/>
      <c r="O32" s="280" t="s">
        <v>260</v>
      </c>
      <c r="Q32" s="145">
        <v>2</v>
      </c>
      <c r="R32" s="282">
        <f t="shared" si="19"/>
        <v>0.01</v>
      </c>
    </row>
    <row r="33" spans="1:18" ht="30" customHeight="1" x14ac:dyDescent="0.25">
      <c r="A33" s="323"/>
      <c r="B33" s="289" t="s">
        <v>315</v>
      </c>
      <c r="C33" s="149" t="s">
        <v>18</v>
      </c>
      <c r="D33" s="147"/>
      <c r="E33" s="144">
        <f t="shared" si="13"/>
        <v>1.9</v>
      </c>
      <c r="F33" s="132" t="str">
        <f t="shared" si="14"/>
        <v>198 / 8901</v>
      </c>
      <c r="G33" s="133">
        <f t="shared" si="15"/>
        <v>1.1707732425097123E-2</v>
      </c>
      <c r="H33" s="132" t="str">
        <f t="shared" si="16"/>
        <v>247 / 8901</v>
      </c>
      <c r="I33" s="222">
        <f t="shared" si="17"/>
        <v>1.4605100550499945E-2</v>
      </c>
      <c r="J33" s="144">
        <f t="shared" si="18"/>
        <v>66</v>
      </c>
      <c r="K33" s="134">
        <v>0.22600000000000001</v>
      </c>
      <c r="L33" s="135" t="s">
        <v>85</v>
      </c>
      <c r="M33" s="136"/>
      <c r="N33" s="136"/>
      <c r="O33" s="280" t="s">
        <v>259</v>
      </c>
      <c r="Q33" s="145">
        <v>3</v>
      </c>
      <c r="R33" s="282">
        <f t="shared" si="19"/>
        <v>0.67800000000000005</v>
      </c>
    </row>
    <row r="34" spans="1:18" ht="30" customHeight="1" x14ac:dyDescent="0.25">
      <c r="A34" s="323"/>
      <c r="B34" s="289" t="s">
        <v>316</v>
      </c>
      <c r="C34" s="149" t="s">
        <v>18</v>
      </c>
      <c r="D34" s="147"/>
      <c r="E34" s="144">
        <f t="shared" si="13"/>
        <v>3</v>
      </c>
      <c r="F34" s="132" t="str">
        <f t="shared" si="14"/>
        <v>4 / 214</v>
      </c>
      <c r="G34" s="133">
        <f t="shared" si="15"/>
        <v>6.2305295950155761E-3</v>
      </c>
      <c r="H34" s="132" t="str">
        <f t="shared" si="16"/>
        <v>3 / 212</v>
      </c>
      <c r="I34" s="133">
        <f t="shared" si="17"/>
        <v>4.7169811320754715E-3</v>
      </c>
      <c r="J34" s="144">
        <f t="shared" si="18"/>
        <v>57</v>
      </c>
      <c r="K34" s="134">
        <v>3.0000000000000001E-3</v>
      </c>
      <c r="L34" s="135" t="s">
        <v>86</v>
      </c>
      <c r="M34" s="136"/>
      <c r="N34" s="136"/>
      <c r="O34" s="280" t="s">
        <v>260</v>
      </c>
      <c r="Q34" s="145">
        <v>2</v>
      </c>
      <c r="R34" s="282">
        <f t="shared" si="19"/>
        <v>6.0000000000000001E-3</v>
      </c>
    </row>
    <row r="35" spans="1:18" ht="30" customHeight="1" x14ac:dyDescent="0.25">
      <c r="A35" s="323"/>
      <c r="B35" s="289" t="s">
        <v>317</v>
      </c>
      <c r="C35" s="149" t="s">
        <v>18</v>
      </c>
      <c r="D35" s="147"/>
      <c r="E35" s="144">
        <f t="shared" si="13"/>
        <v>5.3</v>
      </c>
      <c r="F35" s="132" t="str">
        <f t="shared" si="14"/>
        <v>55 / 3866</v>
      </c>
      <c r="G35" s="133">
        <f t="shared" si="15"/>
        <v>2.6842624134935434E-3</v>
      </c>
      <c r="H35" s="132" t="str">
        <f t="shared" si="16"/>
        <v>79 / 3966</v>
      </c>
      <c r="I35" s="133">
        <f t="shared" si="17"/>
        <v>3.7583611642356255E-3</v>
      </c>
      <c r="J35" s="144">
        <f t="shared" si="18"/>
        <v>58.3</v>
      </c>
      <c r="K35" s="134">
        <v>6.6000000000000003E-2</v>
      </c>
      <c r="L35" s="135" t="s">
        <v>87</v>
      </c>
      <c r="M35" s="136"/>
      <c r="N35" s="136"/>
      <c r="O35" s="280" t="s">
        <v>259</v>
      </c>
      <c r="Q35" s="145">
        <v>3</v>
      </c>
      <c r="R35" s="282">
        <f t="shared" si="19"/>
        <v>0.19800000000000001</v>
      </c>
    </row>
    <row r="36" spans="1:18" ht="30" customHeight="1" x14ac:dyDescent="0.25">
      <c r="A36" s="323"/>
      <c r="B36" s="289" t="s">
        <v>318</v>
      </c>
      <c r="C36" s="149" t="s">
        <v>18</v>
      </c>
      <c r="D36" s="147"/>
      <c r="E36" s="144">
        <f t="shared" si="13"/>
        <v>2</v>
      </c>
      <c r="F36" s="132" t="str">
        <f t="shared" si="14"/>
        <v>1 / 700</v>
      </c>
      <c r="G36" s="133">
        <f t="shared" si="15"/>
        <v>7.1428571428571429E-4</v>
      </c>
      <c r="H36" s="132" t="str">
        <f t="shared" si="16"/>
        <v>0 / 281</v>
      </c>
      <c r="I36" s="133">
        <f t="shared" si="17"/>
        <v>0</v>
      </c>
      <c r="J36" s="144">
        <f t="shared" si="18"/>
        <v>57</v>
      </c>
      <c r="K36" s="134">
        <v>1E-3</v>
      </c>
      <c r="L36" s="135" t="s">
        <v>88</v>
      </c>
      <c r="M36" s="136"/>
      <c r="N36" s="136"/>
      <c r="O36" s="281" t="s">
        <v>260</v>
      </c>
      <c r="Q36" s="145">
        <v>2</v>
      </c>
      <c r="R36" s="282">
        <f t="shared" si="19"/>
        <v>2E-3</v>
      </c>
    </row>
    <row r="37" spans="1:18" ht="30" customHeight="1" x14ac:dyDescent="0.25">
      <c r="A37" s="323"/>
      <c r="B37" s="289" t="s">
        <v>319</v>
      </c>
      <c r="C37" s="149" t="s">
        <v>18</v>
      </c>
      <c r="D37" s="147"/>
      <c r="E37" s="144">
        <f t="shared" si="13"/>
        <v>2.6</v>
      </c>
      <c r="F37" s="132" t="str">
        <f t="shared" si="14"/>
        <v>1 / 254</v>
      </c>
      <c r="G37" s="133">
        <f t="shared" si="15"/>
        <v>1.5142337976983646E-3</v>
      </c>
      <c r="H37" s="132" t="str">
        <f t="shared" si="16"/>
        <v>0 / 254</v>
      </c>
      <c r="I37" s="133">
        <f t="shared" si="17"/>
        <v>0</v>
      </c>
      <c r="J37" s="144">
        <f t="shared" si="18"/>
        <v>58</v>
      </c>
      <c r="K37" s="134">
        <v>1E-3</v>
      </c>
      <c r="L37" s="135" t="s">
        <v>89</v>
      </c>
      <c r="M37" s="136"/>
      <c r="N37" s="136"/>
      <c r="O37" s="281" t="s">
        <v>260</v>
      </c>
      <c r="Q37" s="145">
        <v>2</v>
      </c>
      <c r="R37" s="282">
        <f t="shared" si="19"/>
        <v>2E-3</v>
      </c>
    </row>
    <row r="38" spans="1:18" ht="30" customHeight="1" x14ac:dyDescent="0.25">
      <c r="A38" s="323"/>
      <c r="B38" s="289" t="s">
        <v>320</v>
      </c>
      <c r="C38" s="149" t="s">
        <v>18</v>
      </c>
      <c r="D38" s="147"/>
      <c r="E38" s="144">
        <f t="shared" si="13"/>
        <v>3.8</v>
      </c>
      <c r="F38" s="132" t="str">
        <f t="shared" si="14"/>
        <v>10 / 433</v>
      </c>
      <c r="G38" s="133">
        <f t="shared" si="15"/>
        <v>6.0775495320286865E-3</v>
      </c>
      <c r="H38" s="132" t="str">
        <f t="shared" si="16"/>
        <v>8 / 431</v>
      </c>
      <c r="I38" s="133">
        <f t="shared" si="17"/>
        <v>4.8846012944193428E-3</v>
      </c>
      <c r="J38" s="144">
        <f t="shared" si="18"/>
        <v>51.3</v>
      </c>
      <c r="K38" s="134">
        <v>8.9999999999999993E-3</v>
      </c>
      <c r="L38" s="137" t="s">
        <v>90</v>
      </c>
      <c r="M38" s="136"/>
      <c r="N38" s="136"/>
      <c r="O38" s="281" t="s">
        <v>262</v>
      </c>
      <c r="Q38" s="145">
        <v>4</v>
      </c>
      <c r="R38" s="282">
        <f t="shared" si="19"/>
        <v>3.5999999999999997E-2</v>
      </c>
    </row>
    <row r="39" spans="1:18" ht="30" customHeight="1" x14ac:dyDescent="0.25">
      <c r="A39" s="323"/>
      <c r="B39" s="289" t="s">
        <v>321</v>
      </c>
      <c r="C39" s="149" t="s">
        <v>18</v>
      </c>
      <c r="D39" s="147"/>
      <c r="E39" s="144">
        <f t="shared" si="13"/>
        <v>2.4</v>
      </c>
      <c r="F39" s="132" t="str">
        <f t="shared" si="14"/>
        <v>44 / 959</v>
      </c>
      <c r="G39" s="133">
        <f t="shared" si="15"/>
        <v>1.9117135905457074E-2</v>
      </c>
      <c r="H39" s="132" t="str">
        <f t="shared" si="16"/>
        <v>41 / 946</v>
      </c>
      <c r="I39" s="222">
        <f t="shared" si="17"/>
        <v>1.8058491895701197E-2</v>
      </c>
      <c r="J39" s="144">
        <f t="shared" si="18"/>
        <v>60.4</v>
      </c>
      <c r="K39" s="134">
        <v>4.3999999999999997E-2</v>
      </c>
      <c r="L39" s="137" t="s">
        <v>91</v>
      </c>
      <c r="M39" s="136"/>
      <c r="N39" s="136"/>
      <c r="O39" s="281" t="s">
        <v>263</v>
      </c>
      <c r="Q39" s="145">
        <v>3.5</v>
      </c>
      <c r="R39" s="282">
        <f t="shared" si="19"/>
        <v>0.154</v>
      </c>
    </row>
    <row r="40" spans="1:18" ht="30" customHeight="1" x14ac:dyDescent="0.25">
      <c r="A40" s="323"/>
      <c r="B40" s="289" t="s">
        <v>322</v>
      </c>
      <c r="C40" s="149" t="s">
        <v>18</v>
      </c>
      <c r="D40" s="147"/>
      <c r="E40" s="144">
        <f t="shared" si="13"/>
        <v>4.9000000000000004</v>
      </c>
      <c r="F40" s="132" t="str">
        <f t="shared" si="14"/>
        <v>106 / 3302</v>
      </c>
      <c r="G40" s="133">
        <f t="shared" si="15"/>
        <v>6.5513788798378225E-3</v>
      </c>
      <c r="H40" s="132" t="str">
        <f t="shared" si="16"/>
        <v>135 / 3293</v>
      </c>
      <c r="I40" s="133">
        <f t="shared" si="17"/>
        <v>8.366541271838222E-3</v>
      </c>
      <c r="J40" s="144">
        <f t="shared" si="18"/>
        <v>55.2</v>
      </c>
      <c r="K40" s="134">
        <v>0.123</v>
      </c>
      <c r="L40" s="137" t="s">
        <v>92</v>
      </c>
      <c r="M40" s="136"/>
      <c r="N40" s="136"/>
      <c r="O40" s="281" t="s">
        <v>262</v>
      </c>
      <c r="Q40" s="145">
        <v>4</v>
      </c>
      <c r="R40" s="282">
        <f t="shared" si="19"/>
        <v>0.49199999999999999</v>
      </c>
    </row>
    <row r="41" spans="1:18" ht="30" customHeight="1" x14ac:dyDescent="0.2">
      <c r="A41" s="23" t="s">
        <v>19</v>
      </c>
      <c r="B41" s="24">
        <f>COUNT(E26:E40)</f>
        <v>15</v>
      </c>
      <c r="C41" s="138"/>
      <c r="D41" s="262" t="s">
        <v>182</v>
      </c>
      <c r="E41" s="148">
        <f t="shared" si="13"/>
        <v>3.958908993279854</v>
      </c>
      <c r="F41" s="139" t="str">
        <f t="shared" si="14"/>
        <v>900 / 31101</v>
      </c>
      <c r="G41" s="140">
        <f t="shared" si="15"/>
        <v>7.3699752123167032E-3</v>
      </c>
      <c r="H41" s="139" t="str">
        <f t="shared" si="16"/>
        <v>1042 / 30356</v>
      </c>
      <c r="I41" s="140">
        <f t="shared" si="17"/>
        <v>8.598383454399729E-3</v>
      </c>
      <c r="J41" s="148">
        <f t="shared" si="18"/>
        <v>61.849530566086862</v>
      </c>
      <c r="K41" s="141">
        <v>1</v>
      </c>
      <c r="L41" s="142" t="s">
        <v>198</v>
      </c>
      <c r="M41" s="25"/>
      <c r="N41" s="33"/>
      <c r="O41" s="284" t="s">
        <v>263</v>
      </c>
      <c r="R41" s="283">
        <f>SUM(R26:R40)</f>
        <v>3.5824999999999991</v>
      </c>
    </row>
    <row r="42" spans="1:18" ht="7.5" customHeight="1" thickBot="1" x14ac:dyDescent="0.25">
      <c r="A42" s="26"/>
      <c r="B42" s="26"/>
      <c r="C42" s="27"/>
      <c r="D42" s="28"/>
      <c r="E42" s="15"/>
      <c r="F42" s="29"/>
      <c r="G42" s="30"/>
      <c r="H42" s="29"/>
      <c r="I42" s="31"/>
      <c r="J42" s="32"/>
      <c r="L42" s="25"/>
      <c r="M42" s="33"/>
      <c r="N42" s="33"/>
    </row>
    <row r="43" spans="1:18" s="40" customFormat="1" ht="46.5" customHeight="1" thickBot="1" x14ac:dyDescent="0.25">
      <c r="A43" s="34"/>
      <c r="B43" s="324" t="s">
        <v>49</v>
      </c>
      <c r="C43" s="325"/>
      <c r="D43" s="325"/>
      <c r="E43" s="325"/>
      <c r="F43" s="325"/>
      <c r="G43" s="325"/>
      <c r="H43" s="325"/>
      <c r="I43" s="326"/>
      <c r="J43" s="35" t="s">
        <v>98</v>
      </c>
      <c r="K43" s="36" t="s">
        <v>144</v>
      </c>
      <c r="L43" s="37" t="s">
        <v>15</v>
      </c>
      <c r="M43" s="38" t="s">
        <v>16</v>
      </c>
      <c r="N43" s="39" t="s">
        <v>17</v>
      </c>
      <c r="O43" s="33"/>
    </row>
    <row r="44" spans="1:18" ht="24.95" customHeight="1" x14ac:dyDescent="0.2">
      <c r="A44" s="314" t="s">
        <v>20</v>
      </c>
      <c r="B44" s="173" t="s">
        <v>57</v>
      </c>
      <c r="C44" s="174">
        <f>I41</f>
        <v>8.598383454399729E-3</v>
      </c>
      <c r="D44" s="175" t="s">
        <v>56</v>
      </c>
      <c r="E44" s="175"/>
      <c r="F44" s="175"/>
      <c r="G44" s="175"/>
      <c r="H44" s="176">
        <f>J41</f>
        <v>61.849530566086862</v>
      </c>
      <c r="I44" s="177" t="s">
        <v>59</v>
      </c>
      <c r="J44" s="205">
        <v>7.4999999999999997E-3</v>
      </c>
      <c r="K44" s="206">
        <v>8.6E-3</v>
      </c>
      <c r="L44" s="41" t="s">
        <v>198</v>
      </c>
      <c r="M44" s="45" t="s">
        <v>199</v>
      </c>
      <c r="N44" s="220" t="s">
        <v>200</v>
      </c>
      <c r="O44" s="159" t="s">
        <v>21</v>
      </c>
    </row>
    <row r="45" spans="1:18" ht="24.95" customHeight="1" thickBot="1" x14ac:dyDescent="0.25">
      <c r="A45" s="315"/>
      <c r="B45" s="178" t="s">
        <v>57</v>
      </c>
      <c r="C45" s="179">
        <f>I41*E41</f>
        <v>3.4040217585291785E-2</v>
      </c>
      <c r="D45" s="180" t="s">
        <v>58</v>
      </c>
      <c r="E45" s="181"/>
      <c r="F45" s="182"/>
      <c r="G45" s="189">
        <f>E41</f>
        <v>3.958908993279854</v>
      </c>
      <c r="H45" s="180" t="s">
        <v>60</v>
      </c>
      <c r="I45" s="183"/>
      <c r="J45" s="207">
        <v>2.9600000000000001E-2</v>
      </c>
      <c r="K45" s="208">
        <v>3.4000000000000002E-2</v>
      </c>
      <c r="L45" s="42" t="s">
        <v>198</v>
      </c>
      <c r="M45" s="152" t="s">
        <v>281</v>
      </c>
      <c r="N45" s="221" t="s">
        <v>201</v>
      </c>
      <c r="O45" s="160" t="s">
        <v>207</v>
      </c>
    </row>
    <row r="46" spans="1:18" ht="9" customHeight="1" thickBot="1" x14ac:dyDescent="0.35">
      <c r="A46" s="2"/>
      <c r="C46" s="1"/>
      <c r="L46" s="143"/>
      <c r="M46" s="153"/>
      <c r="O46" s="43"/>
    </row>
    <row r="47" spans="1:18" ht="24.75" customHeight="1" x14ac:dyDescent="0.2">
      <c r="A47" s="314" t="s">
        <v>50</v>
      </c>
      <c r="B47" s="173" t="s">
        <v>57</v>
      </c>
      <c r="C47" s="240">
        <v>7.7179851321439808E-3</v>
      </c>
      <c r="D47" s="175" t="s">
        <v>56</v>
      </c>
      <c r="E47" s="175"/>
      <c r="F47" s="175"/>
      <c r="G47" s="175"/>
      <c r="H47" s="176" t="s">
        <v>125</v>
      </c>
      <c r="I47" s="177" t="s">
        <v>59</v>
      </c>
      <c r="J47" s="205">
        <v>6.7000000000000002E-3</v>
      </c>
      <c r="K47" s="206">
        <v>7.7000000000000002E-3</v>
      </c>
      <c r="L47" s="41" t="s">
        <v>198</v>
      </c>
      <c r="M47" s="45" t="s">
        <v>280</v>
      </c>
      <c r="N47" s="220" t="s">
        <v>202</v>
      </c>
      <c r="O47" s="159" t="s">
        <v>21</v>
      </c>
    </row>
    <row r="48" spans="1:18" ht="24.75" customHeight="1" thickBot="1" x14ac:dyDescent="0.25">
      <c r="A48" s="315"/>
      <c r="B48" s="178" t="s">
        <v>57</v>
      </c>
      <c r="C48" s="241">
        <f>C47*E41</f>
        <v>3.0554800749645009E-2</v>
      </c>
      <c r="D48" s="180" t="s">
        <v>58</v>
      </c>
      <c r="E48" s="181"/>
      <c r="F48" s="182"/>
      <c r="G48" s="189">
        <f>E41</f>
        <v>3.958908993279854</v>
      </c>
      <c r="H48" s="180" t="s">
        <v>60</v>
      </c>
      <c r="I48" s="183"/>
      <c r="J48" s="207">
        <v>2.6599999999999999E-2</v>
      </c>
      <c r="K48" s="208">
        <v>3.0599999999999999E-2</v>
      </c>
      <c r="L48" s="42" t="s">
        <v>198</v>
      </c>
      <c r="M48" s="152" t="s">
        <v>279</v>
      </c>
      <c r="N48" s="221" t="s">
        <v>203</v>
      </c>
      <c r="O48" s="160" t="s">
        <v>207</v>
      </c>
    </row>
    <row r="49" spans="1:15" ht="8.25" customHeight="1" thickBot="1" x14ac:dyDescent="0.35">
      <c r="A49" s="2"/>
      <c r="C49" s="1"/>
      <c r="O49" s="43"/>
    </row>
    <row r="50" spans="1:15" ht="47.25" customHeight="1" thickBot="1" x14ac:dyDescent="0.35">
      <c r="A50" s="2"/>
      <c r="B50" s="319" t="s">
        <v>101</v>
      </c>
      <c r="C50" s="320"/>
      <c r="D50" s="320"/>
      <c r="E50" s="320"/>
      <c r="F50" s="320"/>
      <c r="G50" s="320"/>
      <c r="H50" s="320"/>
      <c r="I50" s="321"/>
      <c r="J50" s="35" t="s">
        <v>98</v>
      </c>
      <c r="K50" s="36" t="s">
        <v>144</v>
      </c>
      <c r="L50" s="37" t="s">
        <v>15</v>
      </c>
      <c r="M50" s="38" t="s">
        <v>16</v>
      </c>
      <c r="N50" s="39" t="s">
        <v>17</v>
      </c>
      <c r="O50" s="43"/>
    </row>
    <row r="51" spans="1:15" ht="27" customHeight="1" thickBot="1" x14ac:dyDescent="0.25">
      <c r="A51" s="151" t="s">
        <v>20</v>
      </c>
      <c r="B51" s="168" t="s">
        <v>57</v>
      </c>
      <c r="C51" s="169">
        <f>I41</f>
        <v>8.598383454399729E-3</v>
      </c>
      <c r="D51" s="170" t="s">
        <v>56</v>
      </c>
      <c r="E51" s="170"/>
      <c r="F51" s="170"/>
      <c r="G51" s="170"/>
      <c r="H51" s="171">
        <f>J41</f>
        <v>61.849530566086862</v>
      </c>
      <c r="I51" s="172" t="s">
        <v>59</v>
      </c>
      <c r="J51" s="188">
        <v>7.4999999999999997E-3</v>
      </c>
      <c r="K51" s="187">
        <v>8.6E-3</v>
      </c>
      <c r="L51" s="150" t="s">
        <v>198</v>
      </c>
      <c r="M51" s="44" t="s">
        <v>199</v>
      </c>
      <c r="N51" s="162" t="s">
        <v>200</v>
      </c>
      <c r="O51" s="161" t="s">
        <v>21</v>
      </c>
    </row>
    <row r="52" spans="1:15" ht="6.75" customHeight="1" thickBot="1" x14ac:dyDescent="0.25">
      <c r="A52" s="293"/>
      <c r="B52" s="294"/>
      <c r="C52" s="295"/>
      <c r="D52" s="296"/>
      <c r="E52" s="296"/>
      <c r="F52" s="296"/>
      <c r="G52" s="296"/>
      <c r="H52" s="297"/>
      <c r="I52" s="296"/>
      <c r="J52" s="298"/>
      <c r="K52" s="298"/>
      <c r="L52" s="299"/>
      <c r="M52" s="300"/>
      <c r="N52" s="300"/>
      <c r="O52" s="301"/>
    </row>
    <row r="53" spans="1:15" ht="27" customHeight="1" thickBot="1" x14ac:dyDescent="0.25">
      <c r="A53" s="293"/>
      <c r="B53" s="294"/>
      <c r="C53" s="295"/>
      <c r="D53" s="296"/>
      <c r="E53" s="296"/>
      <c r="F53" s="296"/>
      <c r="G53" s="296"/>
      <c r="H53" s="297"/>
      <c r="I53" s="302"/>
      <c r="J53" s="303"/>
      <c r="K53" s="304" t="s">
        <v>349</v>
      </c>
      <c r="L53" s="305" t="s">
        <v>303</v>
      </c>
      <c r="M53" s="300"/>
      <c r="N53" s="300"/>
      <c r="O53" s="301"/>
    </row>
    <row r="54" spans="1:15" ht="28.5" customHeight="1" x14ac:dyDescent="0.2">
      <c r="I54" s="270" t="s">
        <v>249</v>
      </c>
      <c r="J54" s="1">
        <v>3.5</v>
      </c>
      <c r="K54" s="1">
        <f>J54</f>
        <v>3.5</v>
      </c>
    </row>
    <row r="55" spans="1:15" ht="15.75" customHeight="1" x14ac:dyDescent="0.2">
      <c r="A55" s="145" t="s">
        <v>64</v>
      </c>
      <c r="B55" s="2">
        <v>1</v>
      </c>
      <c r="C55" s="196">
        <v>460</v>
      </c>
      <c r="D55" s="196">
        <v>8</v>
      </c>
      <c r="E55" s="196">
        <v>459</v>
      </c>
      <c r="F55" s="197">
        <v>2E-3</v>
      </c>
      <c r="G55" s="198" t="s">
        <v>79</v>
      </c>
      <c r="I55" s="272" t="s">
        <v>247</v>
      </c>
      <c r="J55" s="271">
        <f>J44*1000*J54</f>
        <v>26.25</v>
      </c>
      <c r="K55" s="271">
        <f>K44*1000*K54</f>
        <v>30.099999999999998</v>
      </c>
    </row>
    <row r="56" spans="1:15" ht="15.75" customHeight="1" x14ac:dyDescent="0.2">
      <c r="A56" s="145" t="s">
        <v>65</v>
      </c>
      <c r="B56" s="2">
        <v>80</v>
      </c>
      <c r="C56" s="196">
        <v>3304</v>
      </c>
      <c r="D56" s="196">
        <v>77</v>
      </c>
      <c r="E56" s="196">
        <v>3301</v>
      </c>
      <c r="F56" s="197">
        <v>0.08</v>
      </c>
      <c r="G56" s="198" t="s">
        <v>80</v>
      </c>
      <c r="I56" s="269" t="s">
        <v>248</v>
      </c>
      <c r="J56" s="273">
        <f>J47*1000*J54</f>
        <v>23.45</v>
      </c>
      <c r="K56" s="274">
        <f>K47*1000*K54</f>
        <v>26.95</v>
      </c>
      <c r="L56" s="193"/>
    </row>
    <row r="57" spans="1:15" ht="15.75" customHeight="1" x14ac:dyDescent="0.2">
      <c r="A57" s="145" t="s">
        <v>66</v>
      </c>
      <c r="B57" s="2">
        <v>0</v>
      </c>
      <c r="C57" s="196">
        <v>485</v>
      </c>
      <c r="D57" s="196">
        <v>0</v>
      </c>
      <c r="E57" s="196">
        <v>119</v>
      </c>
      <c r="F57" s="197"/>
      <c r="G57" s="198" t="s">
        <v>67</v>
      </c>
      <c r="I57" s="46"/>
    </row>
    <row r="58" spans="1:15" ht="15.75" customHeight="1" x14ac:dyDescent="0.2">
      <c r="A58" s="145" t="s">
        <v>68</v>
      </c>
      <c r="B58" s="2">
        <v>1</v>
      </c>
      <c r="C58" s="196">
        <v>151</v>
      </c>
      <c r="D58" s="196">
        <v>0</v>
      </c>
      <c r="E58" s="196">
        <v>154</v>
      </c>
      <c r="F58" s="197">
        <v>1E-3</v>
      </c>
      <c r="G58" s="198" t="s">
        <v>81</v>
      </c>
      <c r="I58" s="46"/>
    </row>
    <row r="59" spans="1:15" ht="15.75" customHeight="1" x14ac:dyDescent="0.2">
      <c r="A59" s="145" t="s">
        <v>69</v>
      </c>
      <c r="B59" s="2">
        <v>61</v>
      </c>
      <c r="C59" s="196">
        <v>1428</v>
      </c>
      <c r="D59" s="196">
        <v>82</v>
      </c>
      <c r="E59" s="196">
        <v>1410</v>
      </c>
      <c r="F59" s="197">
        <v>7.3999999999999996E-2</v>
      </c>
      <c r="G59" s="198" t="s">
        <v>82</v>
      </c>
      <c r="I59" s="46"/>
    </row>
    <row r="60" spans="1:15" ht="15.75" customHeight="1" x14ac:dyDescent="0.2">
      <c r="A60" s="145" t="s">
        <v>70</v>
      </c>
      <c r="B60" s="2">
        <v>334</v>
      </c>
      <c r="C60" s="196">
        <v>6361</v>
      </c>
      <c r="D60" s="196">
        <v>357</v>
      </c>
      <c r="E60" s="199">
        <v>6344</v>
      </c>
      <c r="F60" s="200">
        <v>0.36499999999999999</v>
      </c>
      <c r="G60" s="201" t="s">
        <v>83</v>
      </c>
      <c r="I60" s="46"/>
    </row>
    <row r="61" spans="1:15" ht="15.75" customHeight="1" x14ac:dyDescent="0.2">
      <c r="A61" s="145" t="s">
        <v>71</v>
      </c>
      <c r="B61" s="2">
        <v>4</v>
      </c>
      <c r="C61" s="196">
        <v>283</v>
      </c>
      <c r="D61" s="196">
        <v>5</v>
      </c>
      <c r="E61" s="199">
        <v>285</v>
      </c>
      <c r="F61" s="200">
        <v>5.0000000000000001E-3</v>
      </c>
      <c r="G61" s="201" t="s">
        <v>84</v>
      </c>
      <c r="I61" s="46"/>
    </row>
    <row r="62" spans="1:15" ht="15.75" customHeight="1" x14ac:dyDescent="0.2">
      <c r="A62" s="145" t="s">
        <v>72</v>
      </c>
      <c r="B62" s="2">
        <v>198</v>
      </c>
      <c r="C62" s="196">
        <v>8901</v>
      </c>
      <c r="D62" s="196">
        <v>247</v>
      </c>
      <c r="E62" s="199">
        <v>8901</v>
      </c>
      <c r="F62" s="200">
        <v>0.22600000000000001</v>
      </c>
      <c r="G62" s="201" t="s">
        <v>85</v>
      </c>
      <c r="I62" s="46"/>
    </row>
    <row r="63" spans="1:15" ht="15.75" customHeight="1" x14ac:dyDescent="0.2">
      <c r="A63" s="145" t="s">
        <v>73</v>
      </c>
      <c r="B63" s="2">
        <v>4</v>
      </c>
      <c r="C63" s="196">
        <v>214</v>
      </c>
      <c r="D63" s="196">
        <v>3</v>
      </c>
      <c r="E63" s="199">
        <v>212</v>
      </c>
      <c r="F63" s="200">
        <v>3.0000000000000001E-3</v>
      </c>
      <c r="G63" s="201" t="s">
        <v>86</v>
      </c>
      <c r="I63" s="46"/>
    </row>
    <row r="64" spans="1:15" ht="15.75" customHeight="1" x14ac:dyDescent="0.2">
      <c r="A64" s="145" t="s">
        <v>74</v>
      </c>
      <c r="B64" s="2">
        <v>55</v>
      </c>
      <c r="C64" s="196">
        <v>3866</v>
      </c>
      <c r="D64" s="196">
        <v>79</v>
      </c>
      <c r="E64" s="199">
        <v>3966</v>
      </c>
      <c r="F64" s="200">
        <v>6.6000000000000003E-2</v>
      </c>
      <c r="G64" s="201" t="s">
        <v>87</v>
      </c>
      <c r="I64" s="46"/>
    </row>
    <row r="65" spans="1:9" ht="15.75" customHeight="1" x14ac:dyDescent="0.2">
      <c r="A65" s="145" t="s">
        <v>75</v>
      </c>
      <c r="B65" s="2">
        <v>1</v>
      </c>
      <c r="C65" s="199">
        <v>700</v>
      </c>
      <c r="D65" s="199">
        <v>0</v>
      </c>
      <c r="E65" s="199">
        <v>281</v>
      </c>
      <c r="F65" s="200">
        <v>1E-3</v>
      </c>
      <c r="G65" s="201" t="s">
        <v>88</v>
      </c>
      <c r="I65" s="46"/>
    </row>
    <row r="66" spans="1:9" ht="15.75" customHeight="1" x14ac:dyDescent="0.2">
      <c r="A66" s="145" t="s">
        <v>76</v>
      </c>
      <c r="B66" s="2">
        <v>1</v>
      </c>
      <c r="C66" s="196">
        <v>254</v>
      </c>
      <c r="D66" s="199">
        <v>0</v>
      </c>
      <c r="E66" s="199">
        <v>254</v>
      </c>
      <c r="F66" s="200">
        <v>1E-3</v>
      </c>
      <c r="G66" s="202" t="s">
        <v>89</v>
      </c>
      <c r="I66" s="46"/>
    </row>
    <row r="67" spans="1:9" ht="15.75" customHeight="1" x14ac:dyDescent="0.2">
      <c r="A67" s="145" t="s">
        <v>181</v>
      </c>
      <c r="B67" s="2">
        <v>10</v>
      </c>
      <c r="C67" s="196">
        <v>433</v>
      </c>
      <c r="D67" s="199">
        <v>8</v>
      </c>
      <c r="E67" s="199">
        <v>431</v>
      </c>
      <c r="F67" s="200">
        <v>8.9999999999999993E-3</v>
      </c>
      <c r="G67" s="201" t="s">
        <v>90</v>
      </c>
      <c r="I67" s="46"/>
    </row>
    <row r="68" spans="1:9" ht="15.75" customHeight="1" x14ac:dyDescent="0.2">
      <c r="A68" s="145" t="s">
        <v>77</v>
      </c>
      <c r="B68" s="2">
        <v>44</v>
      </c>
      <c r="C68" s="196">
        <v>959</v>
      </c>
      <c r="D68" s="199">
        <v>41</v>
      </c>
      <c r="E68" s="199">
        <v>946</v>
      </c>
      <c r="F68" s="200">
        <v>4.3999999999999997E-2</v>
      </c>
      <c r="G68" s="201" t="s">
        <v>91</v>
      </c>
      <c r="I68" s="46"/>
    </row>
    <row r="69" spans="1:9" ht="15.75" customHeight="1" x14ac:dyDescent="0.2">
      <c r="A69" s="145" t="s">
        <v>78</v>
      </c>
      <c r="B69" s="2">
        <v>106</v>
      </c>
      <c r="C69" s="196">
        <v>3302</v>
      </c>
      <c r="D69" s="199">
        <v>135</v>
      </c>
      <c r="E69" s="199">
        <v>3293</v>
      </c>
      <c r="F69" s="200">
        <v>0.123</v>
      </c>
      <c r="G69" s="201" t="s">
        <v>92</v>
      </c>
      <c r="I69" s="46"/>
    </row>
    <row r="70" spans="1:9" ht="15.75" customHeight="1" x14ac:dyDescent="0.2">
      <c r="A70" s="145"/>
      <c r="C70" s="196"/>
      <c r="D70" s="199"/>
      <c r="E70" s="199"/>
      <c r="F70" s="200"/>
      <c r="G70" s="201"/>
      <c r="I70" s="46"/>
    </row>
    <row r="71" spans="1:9" ht="15.75" customHeight="1" x14ac:dyDescent="0.2">
      <c r="A71" s="145" t="s">
        <v>22</v>
      </c>
      <c r="C71" s="196">
        <v>31101</v>
      </c>
      <c r="D71" s="199"/>
      <c r="E71" s="199">
        <v>30356</v>
      </c>
      <c r="F71" s="200">
        <v>1</v>
      </c>
      <c r="G71" s="201" t="s">
        <v>198</v>
      </c>
      <c r="H71" s="154"/>
      <c r="I71" s="46"/>
    </row>
    <row r="72" spans="1:9" ht="15.75" customHeight="1" x14ac:dyDescent="0.2">
      <c r="A72" s="145" t="s">
        <v>23</v>
      </c>
      <c r="B72" s="2">
        <v>900</v>
      </c>
      <c r="C72" s="196"/>
      <c r="D72" s="199">
        <v>1042</v>
      </c>
      <c r="E72" s="199"/>
      <c r="F72" s="200"/>
      <c r="G72" s="201"/>
      <c r="H72" s="154"/>
      <c r="I72" s="46"/>
    </row>
    <row r="73" spans="1:9" ht="15.75" customHeight="1" x14ac:dyDescent="0.2">
      <c r="A73" s="1" t="s">
        <v>196</v>
      </c>
      <c r="C73" s="190"/>
      <c r="D73" s="190"/>
      <c r="E73" s="190"/>
      <c r="F73" s="190"/>
      <c r="G73" s="203"/>
      <c r="H73" s="190"/>
      <c r="I73" s="192"/>
    </row>
    <row r="74" spans="1:9" ht="15.75" customHeight="1" x14ac:dyDescent="0.2">
      <c r="A74" s="1" t="s">
        <v>197</v>
      </c>
      <c r="B74" s="192"/>
      <c r="C74" s="192"/>
      <c r="D74" s="192"/>
      <c r="E74" s="192"/>
      <c r="F74" s="204"/>
      <c r="G74" s="191"/>
      <c r="H74" s="192"/>
      <c r="I74" s="192"/>
    </row>
    <row r="75" spans="1:9" ht="15.75" customHeight="1" x14ac:dyDescent="0.2">
      <c r="B75" s="192"/>
      <c r="C75" s="192"/>
      <c r="D75" s="192"/>
      <c r="E75" s="192"/>
      <c r="F75" s="192"/>
      <c r="G75" s="192"/>
      <c r="H75" s="192"/>
      <c r="I75" s="192"/>
    </row>
    <row r="76" spans="1:9" ht="15.75" customHeight="1" x14ac:dyDescent="0.2">
      <c r="B76" s="192"/>
      <c r="C76" s="192"/>
      <c r="D76" s="192"/>
      <c r="E76" s="192"/>
      <c r="F76" s="192"/>
      <c r="G76" s="192"/>
      <c r="H76" s="192"/>
      <c r="I76" s="192"/>
    </row>
    <row r="77" spans="1:9" ht="15.75" customHeight="1" x14ac:dyDescent="0.2"/>
    <row r="78" spans="1:9" ht="15.75" customHeight="1" thickBot="1" x14ac:dyDescent="0.25"/>
    <row r="79" spans="1:9" ht="28.5" customHeight="1" thickBot="1" x14ac:dyDescent="0.25">
      <c r="A79" s="47"/>
      <c r="B79" s="48" t="s">
        <v>24</v>
      </c>
      <c r="C79" s="49">
        <v>3.0554800749645009E-2</v>
      </c>
      <c r="D79" s="311" t="s">
        <v>25</v>
      </c>
      <c r="E79" s="312"/>
      <c r="F79" s="313"/>
      <c r="H79" s="50"/>
    </row>
    <row r="80" spans="1:9" ht="28.5" customHeight="1" thickBot="1" x14ac:dyDescent="0.25">
      <c r="A80" s="51">
        <f>I41</f>
        <v>8.598383454399729E-3</v>
      </c>
      <c r="B80" s="52" t="s">
        <v>26</v>
      </c>
      <c r="C80" s="47"/>
      <c r="D80" s="53" t="s">
        <v>27</v>
      </c>
      <c r="E80" s="54" t="s">
        <v>28</v>
      </c>
      <c r="F80" s="53" t="s">
        <v>29</v>
      </c>
    </row>
    <row r="81" spans="1:7" ht="28.5" customHeight="1" thickBot="1" x14ac:dyDescent="0.25">
      <c r="A81" s="55">
        <f>E41</f>
        <v>3.958908993279854</v>
      </c>
      <c r="B81" s="56" t="s">
        <v>30</v>
      </c>
      <c r="C81" s="57"/>
      <c r="D81" s="58">
        <v>0.87</v>
      </c>
      <c r="E81" s="59">
        <v>0.79</v>
      </c>
      <c r="F81" s="60">
        <v>0.94</v>
      </c>
      <c r="G81" s="57" t="s">
        <v>198</v>
      </c>
    </row>
    <row r="82" spans="1:7" ht="28.5" hidden="1" customHeight="1" thickBot="1" x14ac:dyDescent="0.25">
      <c r="A82" s="61"/>
      <c r="B82" s="52"/>
      <c r="C82" s="47"/>
      <c r="D82" s="47"/>
      <c r="E82" s="47"/>
      <c r="F82" s="47"/>
      <c r="G82" s="47"/>
    </row>
    <row r="83" spans="1:7" ht="28.5" hidden="1" customHeight="1" thickBot="1" x14ac:dyDescent="0.25">
      <c r="A83" s="61"/>
      <c r="B83" s="62" t="s">
        <v>99</v>
      </c>
      <c r="C83" s="63"/>
      <c r="D83" s="64">
        <f>C79*D81</f>
        <v>2.6582676652191158E-2</v>
      </c>
      <c r="E83" s="65">
        <f>C79*E81</f>
        <v>2.4138292592219557E-2</v>
      </c>
      <c r="F83" s="66">
        <f>C79*F81</f>
        <v>2.8721512704666306E-2</v>
      </c>
      <c r="G83" s="47"/>
    </row>
    <row r="84" spans="1:7" ht="28.5" hidden="1" customHeight="1" thickBot="1" x14ac:dyDescent="0.25">
      <c r="A84" s="61"/>
      <c r="B84" s="52"/>
      <c r="C84" s="47"/>
      <c r="D84" s="47"/>
      <c r="E84" s="47"/>
      <c r="F84" s="47"/>
      <c r="G84" s="47"/>
    </row>
    <row r="85" spans="1:7" ht="28.5" hidden="1" customHeight="1" thickBot="1" x14ac:dyDescent="0.25">
      <c r="A85" s="61"/>
      <c r="B85" s="67"/>
      <c r="C85" s="68" t="s">
        <v>16</v>
      </c>
      <c r="D85" s="69">
        <f>C79-D83</f>
        <v>3.972124097453851E-3</v>
      </c>
      <c r="E85" s="70">
        <f>C79-F83</f>
        <v>1.8332880449787037E-3</v>
      </c>
      <c r="F85" s="71">
        <f>C79-E83</f>
        <v>6.4165081574254525E-3</v>
      </c>
      <c r="G85" s="47"/>
    </row>
    <row r="86" spans="1:7" ht="28.5" hidden="1" customHeight="1" thickBot="1" x14ac:dyDescent="0.25">
      <c r="A86" s="61"/>
      <c r="B86" s="72"/>
      <c r="C86" s="73" t="s">
        <v>17</v>
      </c>
      <c r="D86" s="74">
        <f>1/D85</f>
        <v>251.7544707732078</v>
      </c>
      <c r="E86" s="75">
        <f>1/F85</f>
        <v>155.84800571674768</v>
      </c>
      <c r="F86" s="76">
        <f>1/E85</f>
        <v>545.46802000861601</v>
      </c>
      <c r="G86" s="47"/>
    </row>
    <row r="87" spans="1:7" ht="28.5" hidden="1" customHeight="1" x14ac:dyDescent="0.2">
      <c r="A87" s="61"/>
      <c r="B87" s="52"/>
      <c r="C87" s="57"/>
      <c r="D87" s="57"/>
      <c r="E87" s="57"/>
      <c r="F87" s="57"/>
      <c r="G87" s="47"/>
    </row>
    <row r="88" spans="1:7" ht="28.5" hidden="1" customHeight="1" x14ac:dyDescent="0.2">
      <c r="A88" s="61"/>
      <c r="B88" s="77" t="s">
        <v>31</v>
      </c>
      <c r="C88" s="78" t="s">
        <v>32</v>
      </c>
      <c r="D88" s="79">
        <f>D86</f>
        <v>251.7544707732078</v>
      </c>
      <c r="E88" s="79">
        <f>E86</f>
        <v>155.84800571674768</v>
      </c>
      <c r="F88" s="79">
        <f>F86</f>
        <v>545.46802000861601</v>
      </c>
      <c r="G88" s="47"/>
    </row>
    <row r="89" spans="1:7" ht="28.5" hidden="1" customHeight="1" x14ac:dyDescent="0.2">
      <c r="A89" s="61"/>
      <c r="B89" s="80"/>
      <c r="C89" s="81" t="s">
        <v>33</v>
      </c>
      <c r="D89" s="82">
        <f>(1-C79)*D86</f>
        <v>244.06216308090012</v>
      </c>
      <c r="E89" s="82">
        <f>(1-C79)*E86</f>
        <v>151.08610095484292</v>
      </c>
      <c r="F89" s="82">
        <f>(1-C79)*F86</f>
        <v>528.80135334194938</v>
      </c>
      <c r="G89" s="83"/>
    </row>
    <row r="90" spans="1:7" ht="28.5" hidden="1" customHeight="1" x14ac:dyDescent="0.2">
      <c r="A90" s="61"/>
      <c r="B90" s="84"/>
      <c r="C90" s="85" t="s">
        <v>34</v>
      </c>
      <c r="D90" s="86">
        <f>D86*D85</f>
        <v>1</v>
      </c>
      <c r="E90" s="86">
        <f>E86*F85</f>
        <v>1</v>
      </c>
      <c r="F90" s="86">
        <f>F86*E85</f>
        <v>1</v>
      </c>
      <c r="G90" s="83"/>
    </row>
    <row r="91" spans="1:7" ht="28.5" hidden="1" customHeight="1" x14ac:dyDescent="0.2">
      <c r="A91" s="61"/>
      <c r="B91" s="87"/>
      <c r="C91" s="88" t="s">
        <v>35</v>
      </c>
      <c r="D91" s="89">
        <f>(C79-D85)*D86</f>
        <v>6.6923076923076925</v>
      </c>
      <c r="E91" s="89">
        <f>(C79-F85)*E86</f>
        <v>3.7619047619047614</v>
      </c>
      <c r="F91" s="89">
        <f>(C79-E85)*F86</f>
        <v>15.666666666666639</v>
      </c>
      <c r="G91" s="83"/>
    </row>
    <row r="92" spans="1:7" ht="28.5" hidden="1" customHeight="1" x14ac:dyDescent="0.2">
      <c r="A92" s="61"/>
      <c r="B92" s="90"/>
      <c r="C92" s="91"/>
      <c r="D92" s="92"/>
      <c r="E92" s="92"/>
      <c r="F92" s="92"/>
      <c r="G92" s="83"/>
    </row>
    <row r="93" spans="1:7" ht="28.5" hidden="1" customHeight="1" x14ac:dyDescent="0.2">
      <c r="A93" s="61"/>
      <c r="B93" s="77" t="s">
        <v>36</v>
      </c>
      <c r="C93" s="78" t="s">
        <v>37</v>
      </c>
      <c r="D93" s="79">
        <f>D86</f>
        <v>251.7544707732078</v>
      </c>
      <c r="E93" s="79">
        <f>E86</f>
        <v>155.84800571674768</v>
      </c>
      <c r="F93" s="79">
        <f>F86</f>
        <v>545.46802000861601</v>
      </c>
      <c r="G93" s="83"/>
    </row>
    <row r="94" spans="1:7" ht="28.5" hidden="1" customHeight="1" x14ac:dyDescent="0.2">
      <c r="A94" s="61"/>
      <c r="B94" s="80"/>
      <c r="C94" s="93" t="s">
        <v>33</v>
      </c>
      <c r="D94" s="82">
        <f>ABS((1-(C79-D85))*D86)</f>
        <v>245.06216308090012</v>
      </c>
      <c r="E94" s="82">
        <f>ABS((1-(C79-F85))*E86)</f>
        <v>152.08610095484292</v>
      </c>
      <c r="F94" s="82">
        <f>ABS((1-(C79-E85))*F86)</f>
        <v>529.80135334194938</v>
      </c>
      <c r="G94" s="47"/>
    </row>
    <row r="95" spans="1:7" ht="28.5" hidden="1" customHeight="1" x14ac:dyDescent="0.2">
      <c r="A95" s="61"/>
      <c r="B95" s="94"/>
      <c r="C95" s="95" t="s">
        <v>38</v>
      </c>
      <c r="D95" s="96">
        <f>D86*D85</f>
        <v>1</v>
      </c>
      <c r="E95" s="96">
        <f>E86*F85</f>
        <v>1</v>
      </c>
      <c r="F95" s="96">
        <f>F86*E85</f>
        <v>1</v>
      </c>
      <c r="G95" s="47"/>
    </row>
    <row r="96" spans="1:7" ht="28.5" hidden="1" customHeight="1" x14ac:dyDescent="0.2">
      <c r="A96" s="61"/>
      <c r="B96" s="97"/>
      <c r="C96" s="88" t="s">
        <v>39</v>
      </c>
      <c r="D96" s="89">
        <f>ABS(C79*D86)</f>
        <v>7.6923076923076925</v>
      </c>
      <c r="E96" s="89">
        <f>ABS(C79*E86)</f>
        <v>4.7619047619047619</v>
      </c>
      <c r="F96" s="89">
        <f>ABS(C79*F86)</f>
        <v>16.666666666666639</v>
      </c>
      <c r="G96" s="47"/>
    </row>
    <row r="97" spans="1:7" ht="28.5" hidden="1" customHeight="1" x14ac:dyDescent="0.2">
      <c r="A97" s="61"/>
      <c r="B97" s="98"/>
      <c r="C97" s="99"/>
      <c r="D97" s="100"/>
      <c r="E97" s="101"/>
      <c r="F97" s="100"/>
      <c r="G97" s="102"/>
    </row>
    <row r="98" spans="1:7" ht="28.5" hidden="1" customHeight="1" x14ac:dyDescent="0.2">
      <c r="A98" s="61"/>
      <c r="B98" s="103" t="s">
        <v>40</v>
      </c>
      <c r="C98" s="104"/>
      <c r="D98" s="104"/>
      <c r="E98" s="105">
        <f>ROUND(D81,2)</f>
        <v>0.87</v>
      </c>
      <c r="F98" s="106">
        <f>ROUND(D85,4)</f>
        <v>4.0000000000000001E-3</v>
      </c>
      <c r="G98" s="107">
        <f>ROUND(D86,0)</f>
        <v>252</v>
      </c>
    </row>
    <row r="99" spans="1:7" ht="28.5" hidden="1" customHeight="1" x14ac:dyDescent="0.2">
      <c r="A99" s="61"/>
      <c r="B99" s="108" t="s">
        <v>41</v>
      </c>
      <c r="C99" s="109">
        <f>ROUND(D83,4)</f>
        <v>2.6599999999999999E-2</v>
      </c>
      <c r="D99" s="110">
        <f>ROUND(C79,4)</f>
        <v>3.0599999999999999E-2</v>
      </c>
      <c r="E99" s="111">
        <f>ROUND(E81,2)</f>
        <v>0.79</v>
      </c>
      <c r="F99" s="112">
        <f>ROUND(E85,4)</f>
        <v>1.8E-3</v>
      </c>
      <c r="G99" s="113">
        <f>ROUND(E86,0)</f>
        <v>156</v>
      </c>
    </row>
    <row r="100" spans="1:7" ht="28.5" hidden="1" customHeight="1" x14ac:dyDescent="0.2">
      <c r="A100" s="61"/>
      <c r="B100" s="108" t="s">
        <v>42</v>
      </c>
      <c r="C100" s="114"/>
      <c r="D100" s="114"/>
      <c r="E100" s="111">
        <f>ROUND(F81,2)</f>
        <v>0.94</v>
      </c>
      <c r="F100" s="112">
        <f>ROUND(F85,4)</f>
        <v>6.4000000000000003E-3</v>
      </c>
      <c r="G100" s="113">
        <f>ROUND(F86,0)</f>
        <v>545</v>
      </c>
    </row>
    <row r="101" spans="1:7" ht="28.5" hidden="1" customHeight="1" x14ac:dyDescent="0.2">
      <c r="A101" s="61"/>
      <c r="B101" s="108" t="s">
        <v>43</v>
      </c>
      <c r="C101" s="115" t="s">
        <v>100</v>
      </c>
      <c r="D101" s="115" t="s">
        <v>44</v>
      </c>
      <c r="E101" s="116" t="s">
        <v>45</v>
      </c>
      <c r="F101" s="116" t="s">
        <v>46</v>
      </c>
      <c r="G101" s="115" t="s">
        <v>17</v>
      </c>
    </row>
    <row r="102" spans="1:7" ht="28.5" hidden="1" customHeight="1" x14ac:dyDescent="0.2">
      <c r="A102" s="61"/>
      <c r="B102" s="117" t="s">
        <v>47</v>
      </c>
      <c r="C102" s="115" t="str">
        <f>CONCATENATE(C99*100,B101)</f>
        <v>2,66%</v>
      </c>
      <c r="D102" s="115" t="str">
        <f>CONCATENATE(D99*100,B101)</f>
        <v>3,06%</v>
      </c>
      <c r="E102" s="115" t="str">
        <f>CONCATENATE(E98," ",B98,E99,B99,E100,B100)</f>
        <v>0,87 (0,79-0,94)</v>
      </c>
      <c r="F102" s="115" t="str">
        <f>CONCATENATE(F98*100,B101," ",B98,F99*100,B101," ",B102," ",F100*100,B101,B100)</f>
        <v>0,4% (0,18% a 0,64%)</v>
      </c>
      <c r="G102" s="115" t="str">
        <f>CONCATENATE(G98," ",B98,G99," ",B102," ",G100,B100)</f>
        <v>252 (156 a 545)</v>
      </c>
    </row>
    <row r="103" spans="1:7" ht="28.5" hidden="1" customHeight="1" x14ac:dyDescent="0.2">
      <c r="A103" s="118"/>
      <c r="B103" s="119"/>
      <c r="C103" s="120"/>
      <c r="D103" s="120"/>
      <c r="E103" s="120"/>
      <c r="F103" s="120"/>
      <c r="G103" s="120"/>
    </row>
    <row r="104" spans="1:7" ht="28.5" customHeight="1" x14ac:dyDescent="0.2">
      <c r="A104" s="51">
        <f>A80*A81</f>
        <v>3.4040217585291785E-2</v>
      </c>
      <c r="B104" s="52" t="s">
        <v>51</v>
      </c>
      <c r="C104" s="47"/>
      <c r="D104" s="47"/>
      <c r="E104" s="47"/>
      <c r="F104" s="47"/>
      <c r="G104" s="47"/>
    </row>
    <row r="105" spans="1:7" ht="28.5" customHeight="1" x14ac:dyDescent="0.2">
      <c r="A105" s="121"/>
      <c r="B105" s="47"/>
      <c r="C105" s="163" t="s">
        <v>55</v>
      </c>
      <c r="D105" s="163" t="s">
        <v>44</v>
      </c>
      <c r="E105" s="163" t="s">
        <v>45</v>
      </c>
      <c r="F105" s="163" t="s">
        <v>16</v>
      </c>
      <c r="G105" s="163" t="s">
        <v>17</v>
      </c>
    </row>
    <row r="106" spans="1:7" ht="28.5" customHeight="1" x14ac:dyDescent="0.2">
      <c r="A106" s="158">
        <f>E123</f>
        <v>7.7179851321439808E-3</v>
      </c>
      <c r="B106" s="146" t="s">
        <v>138</v>
      </c>
      <c r="C106" s="122" t="str">
        <f>C102</f>
        <v>2,66%</v>
      </c>
      <c r="D106" s="122" t="str">
        <f>D102</f>
        <v>3,06%</v>
      </c>
      <c r="E106" s="122" t="str">
        <f>E102</f>
        <v>0,87 (0,79-0,94)</v>
      </c>
      <c r="F106" s="122" t="str">
        <f>F102</f>
        <v>0,4% (0,18% a 0,64%)</v>
      </c>
      <c r="G106" s="122" t="str">
        <f>G102</f>
        <v>252 (156 a 545)</v>
      </c>
    </row>
    <row r="107" spans="1:7" ht="12" customHeight="1" x14ac:dyDescent="0.2"/>
    <row r="108" spans="1:7" ht="12" customHeight="1" x14ac:dyDescent="0.2"/>
    <row r="109" spans="1:7" ht="12" customHeight="1" x14ac:dyDescent="0.2">
      <c r="A109" s="40"/>
      <c r="B109" s="227" t="s">
        <v>123</v>
      </c>
      <c r="C109" s="228" t="s">
        <v>123</v>
      </c>
      <c r="D109" s="40"/>
      <c r="E109" s="228" t="s">
        <v>123</v>
      </c>
    </row>
    <row r="110" spans="1:7" ht="12" customHeight="1" x14ac:dyDescent="0.2">
      <c r="A110" s="236" t="s">
        <v>124</v>
      </c>
      <c r="B110" s="209" t="s">
        <v>122</v>
      </c>
      <c r="C110" s="214" t="s">
        <v>103</v>
      </c>
      <c r="D110" s="40"/>
      <c r="E110" s="226" t="s">
        <v>43</v>
      </c>
    </row>
    <row r="111" spans="1:7" ht="12" customHeight="1" x14ac:dyDescent="0.2">
      <c r="A111" s="237" t="s">
        <v>120</v>
      </c>
      <c r="B111" s="229">
        <v>37685217</v>
      </c>
      <c r="C111" s="210">
        <v>32913</v>
      </c>
      <c r="D111" s="40"/>
      <c r="E111" s="230">
        <f>C111/B111</f>
        <v>8.7336633884846674E-4</v>
      </c>
    </row>
    <row r="112" spans="1:7" ht="12" customHeight="1" x14ac:dyDescent="0.2">
      <c r="A112" s="237" t="s">
        <v>104</v>
      </c>
      <c r="B112" s="229">
        <v>36795460</v>
      </c>
      <c r="C112" s="210">
        <v>4006</v>
      </c>
      <c r="D112" s="40"/>
      <c r="E112" s="230">
        <f t="shared" ref="E112:E129" si="20">C112/B112</f>
        <v>1.0887212715916583E-4</v>
      </c>
    </row>
    <row r="113" spans="1:5" ht="12" customHeight="1" x14ac:dyDescent="0.2">
      <c r="A113" s="237" t="s">
        <v>105</v>
      </c>
      <c r="B113" s="229">
        <v>36560981</v>
      </c>
      <c r="C113" s="210">
        <v>4631</v>
      </c>
      <c r="D113" s="40"/>
      <c r="E113" s="230">
        <f t="shared" si="20"/>
        <v>1.2666509139894249E-4</v>
      </c>
    </row>
    <row r="114" spans="1:5" ht="12" customHeight="1" x14ac:dyDescent="0.2">
      <c r="A114" s="237" t="s">
        <v>106</v>
      </c>
      <c r="B114" s="229">
        <v>39505275</v>
      </c>
      <c r="C114" s="210">
        <v>12857</v>
      </c>
      <c r="D114" s="40"/>
      <c r="E114" s="230">
        <f t="shared" si="20"/>
        <v>3.2545020886451241E-4</v>
      </c>
    </row>
    <row r="115" spans="1:5" ht="12" customHeight="1" x14ac:dyDescent="0.2">
      <c r="A115" s="237" t="s">
        <v>107</v>
      </c>
      <c r="B115" s="229">
        <v>47444002</v>
      </c>
      <c r="C115" s="210">
        <v>20908</v>
      </c>
      <c r="D115" s="40"/>
      <c r="E115" s="230">
        <f t="shared" si="20"/>
        <v>4.4068795039676459E-4</v>
      </c>
    </row>
    <row r="116" spans="1:5" ht="12" customHeight="1" x14ac:dyDescent="0.2">
      <c r="A116" s="237" t="s">
        <v>108</v>
      </c>
      <c r="B116" s="229">
        <v>56552631</v>
      </c>
      <c r="C116" s="210">
        <v>27057</v>
      </c>
      <c r="D116" s="40"/>
      <c r="E116" s="230">
        <f t="shared" si="20"/>
        <v>4.7843927897890372E-4</v>
      </c>
    </row>
    <row r="117" spans="1:5" ht="12" customHeight="1" x14ac:dyDescent="0.2">
      <c r="A117" s="237" t="s">
        <v>109</v>
      </c>
      <c r="B117" s="229">
        <v>62025959</v>
      </c>
      <c r="C117" s="210">
        <v>37972</v>
      </c>
      <c r="D117" s="40"/>
      <c r="E117" s="230">
        <f t="shared" si="20"/>
        <v>6.1219529068466314E-4</v>
      </c>
    </row>
    <row r="118" spans="1:5" ht="12" customHeight="1" x14ac:dyDescent="0.2">
      <c r="A118" s="237" t="s">
        <v>110</v>
      </c>
      <c r="B118" s="229">
        <v>62557259</v>
      </c>
      <c r="C118" s="210">
        <v>55656</v>
      </c>
      <c r="D118" s="40"/>
      <c r="E118" s="230">
        <f t="shared" si="20"/>
        <v>8.8968092415941686E-4</v>
      </c>
    </row>
    <row r="119" spans="1:5" ht="12" customHeight="1" x14ac:dyDescent="0.2">
      <c r="A119" s="237" t="s">
        <v>111</v>
      </c>
      <c r="B119" s="229">
        <v>58832662</v>
      </c>
      <c r="C119" s="210">
        <v>82175</v>
      </c>
      <c r="D119" s="40"/>
      <c r="E119" s="230">
        <f t="shared" si="20"/>
        <v>1.3967581477105353E-3</v>
      </c>
    </row>
    <row r="120" spans="1:5" ht="12" customHeight="1" x14ac:dyDescent="0.2">
      <c r="A120" s="237" t="s">
        <v>112</v>
      </c>
      <c r="B120" s="229">
        <v>53670753</v>
      </c>
      <c r="C120" s="210">
        <v>119991</v>
      </c>
      <c r="D120" s="40"/>
      <c r="E120" s="230">
        <f t="shared" si="20"/>
        <v>2.2356869112680421E-3</v>
      </c>
    </row>
    <row r="121" spans="1:5" ht="12" customHeight="1" x14ac:dyDescent="0.2">
      <c r="A121" s="237" t="s">
        <v>113</v>
      </c>
      <c r="B121" s="229">
        <v>48132738</v>
      </c>
      <c r="C121" s="210">
        <v>167408</v>
      </c>
      <c r="D121" s="40"/>
      <c r="E121" s="230">
        <f t="shared" si="20"/>
        <v>3.4780485581352135E-3</v>
      </c>
    </row>
    <row r="122" spans="1:5" ht="12" customHeight="1" x14ac:dyDescent="0.2">
      <c r="A122" s="237" t="s">
        <v>114</v>
      </c>
      <c r="B122" s="229">
        <v>42681696</v>
      </c>
      <c r="C122" s="210">
        <v>221852</v>
      </c>
      <c r="D122" s="40"/>
      <c r="E122" s="230">
        <f t="shared" si="20"/>
        <v>5.1978253160324273E-3</v>
      </c>
    </row>
    <row r="123" spans="1:5" ht="12" customHeight="1" x14ac:dyDescent="0.2">
      <c r="A123" s="238" t="s">
        <v>115</v>
      </c>
      <c r="B123" s="231">
        <v>37879705</v>
      </c>
      <c r="C123" s="217">
        <v>292355</v>
      </c>
      <c r="D123" s="232"/>
      <c r="E123" s="233">
        <f t="shared" si="20"/>
        <v>7.7179851321439808E-3</v>
      </c>
    </row>
    <row r="124" spans="1:5" ht="12" customHeight="1" x14ac:dyDescent="0.2">
      <c r="A124" s="237" t="s">
        <v>116</v>
      </c>
      <c r="B124" s="229">
        <v>35045728</v>
      </c>
      <c r="C124" s="210">
        <v>417491</v>
      </c>
      <c r="D124" s="40"/>
      <c r="E124" s="230">
        <f t="shared" si="20"/>
        <v>1.1912750107516671E-2</v>
      </c>
    </row>
    <row r="125" spans="1:5" ht="12" customHeight="1" x14ac:dyDescent="0.2">
      <c r="A125" s="237" t="s">
        <v>117</v>
      </c>
      <c r="B125" s="229">
        <v>31377686</v>
      </c>
      <c r="C125" s="210">
        <v>612495</v>
      </c>
      <c r="D125" s="40"/>
      <c r="E125" s="230">
        <f t="shared" si="20"/>
        <v>1.9520081882392473E-2</v>
      </c>
    </row>
    <row r="126" spans="1:5" ht="12" customHeight="1" x14ac:dyDescent="0.2">
      <c r="A126" s="237" t="s">
        <v>118</v>
      </c>
      <c r="B126" s="229">
        <v>26729572</v>
      </c>
      <c r="C126" s="212">
        <v>909459</v>
      </c>
      <c r="D126" s="40"/>
      <c r="E126" s="230">
        <f t="shared" si="20"/>
        <v>3.4024450522440089E-2</v>
      </c>
    </row>
    <row r="127" spans="1:5" ht="12" customHeight="1" x14ac:dyDescent="0.2">
      <c r="A127" s="237" t="s">
        <v>119</v>
      </c>
      <c r="B127" s="229">
        <v>19242853</v>
      </c>
      <c r="C127" s="210">
        <v>1175981</v>
      </c>
      <c r="D127" s="40"/>
      <c r="E127" s="230">
        <f t="shared" si="20"/>
        <v>6.1112611523873303E-2</v>
      </c>
    </row>
    <row r="128" spans="1:5" ht="12" customHeight="1" x14ac:dyDescent="0.2">
      <c r="A128" s="237" t="s">
        <v>121</v>
      </c>
      <c r="B128" s="229">
        <v>15894575</v>
      </c>
      <c r="C128" s="210">
        <v>2318973</v>
      </c>
      <c r="D128" s="40"/>
      <c r="E128" s="230">
        <f t="shared" si="20"/>
        <v>0.14589713785993019</v>
      </c>
    </row>
    <row r="129" spans="1:5" ht="12" customHeight="1" x14ac:dyDescent="0.2">
      <c r="A129" s="239" t="s">
        <v>54</v>
      </c>
      <c r="B129" s="234">
        <v>748614752</v>
      </c>
      <c r="C129" s="213">
        <v>6514180</v>
      </c>
      <c r="D129" s="40"/>
      <c r="E129" s="235">
        <f t="shared" si="20"/>
        <v>8.7016452489036712E-3</v>
      </c>
    </row>
    <row r="130" spans="1:5" ht="12" customHeight="1" x14ac:dyDescent="0.2">
      <c r="A130" s="218"/>
      <c r="C130" s="211"/>
    </row>
    <row r="131" spans="1:5" ht="12" customHeight="1" x14ac:dyDescent="0.2">
      <c r="A131" s="219"/>
      <c r="C131" s="209"/>
    </row>
  </sheetData>
  <mergeCells count="23">
    <mergeCell ref="K3:L3"/>
    <mergeCell ref="G24:G25"/>
    <mergeCell ref="H24:H25"/>
    <mergeCell ref="I24:I25"/>
    <mergeCell ref="J24:J25"/>
    <mergeCell ref="K24:K25"/>
    <mergeCell ref="L24:O24"/>
    <mergeCell ref="A23:O23"/>
    <mergeCell ref="E24:E25"/>
    <mergeCell ref="A24:A25"/>
    <mergeCell ref="B24:B25"/>
    <mergeCell ref="C24:C25"/>
    <mergeCell ref="D24:D25"/>
    <mergeCell ref="F24:F25"/>
    <mergeCell ref="D79:F79"/>
    <mergeCell ref="A44:A45"/>
    <mergeCell ref="E3:F3"/>
    <mergeCell ref="H3:J3"/>
    <mergeCell ref="B3:D3"/>
    <mergeCell ref="A47:A48"/>
    <mergeCell ref="B50:I50"/>
    <mergeCell ref="A26:A40"/>
    <mergeCell ref="B43:I43"/>
  </mergeCells>
  <pageMargins left="0.7" right="0.7" top="0.75" bottom="0.75" header="0.3" footer="0.3"/>
  <pageSetup paperSize="9" orientation="portrait" horizontalDpi="0" verticalDpi="0" r:id="rId1"/>
  <ignoredErrors>
    <ignoredError sqref="G20" formula="1"/>
    <ignoredError sqref="J46:K46 J49:K4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opLeftCell="B33" zoomScale="90" zoomScaleNormal="90" workbookViewId="0">
      <selection activeCell="M47" sqref="M47"/>
    </sheetView>
  </sheetViews>
  <sheetFormatPr baseColWidth="10" defaultColWidth="16" defaultRowHeight="28.5" customHeight="1" x14ac:dyDescent="0.2"/>
  <cols>
    <col min="1" max="1" width="25.42578125" style="1" customWidth="1"/>
    <col min="2" max="2" width="26.140625" style="2" customWidth="1"/>
    <col min="3" max="3" width="12.28515625" style="2" customWidth="1"/>
    <col min="4" max="4" width="10.85546875" style="1" customWidth="1"/>
    <col min="5" max="5" width="12.140625" style="1" customWidth="1"/>
    <col min="6" max="6" width="13" style="1" customWidth="1"/>
    <col min="7" max="7" width="12" style="1" customWidth="1"/>
    <col min="8" max="8" width="14.140625" style="1" customWidth="1"/>
    <col min="9" max="9" width="12.7109375" style="1" customWidth="1"/>
    <col min="10" max="10" width="16.42578125" style="1" customWidth="1"/>
    <col min="11" max="11" width="15.28515625" style="1" customWidth="1"/>
    <col min="12" max="12" width="20.85546875" style="1" customWidth="1"/>
    <col min="13" max="13" width="23.28515625" style="1" customWidth="1"/>
    <col min="14" max="14" width="22.85546875" style="1" customWidth="1"/>
    <col min="15" max="15" width="16.7109375" style="1" customWidth="1"/>
    <col min="16" max="16" width="16" style="1"/>
    <col min="17" max="17" width="14.140625" style="1" customWidth="1"/>
    <col min="18" max="257" width="16" style="1"/>
    <col min="258" max="258" width="10.42578125" style="1" customWidth="1"/>
    <col min="259" max="259" width="26.140625" style="1" customWidth="1"/>
    <col min="260" max="260" width="12.28515625" style="1" customWidth="1"/>
    <col min="261" max="261" width="9.42578125" style="1" customWidth="1"/>
    <col min="262" max="262" width="18.28515625" style="1" customWidth="1"/>
    <col min="263" max="263" width="10.5703125" style="1" customWidth="1"/>
    <col min="264" max="264" width="18.42578125" style="1" customWidth="1"/>
    <col min="265" max="265" width="10.7109375" style="1" customWidth="1"/>
    <col min="266" max="266" width="12" style="1" customWidth="1"/>
    <col min="267" max="267" width="18.85546875" style="1" customWidth="1"/>
    <col min="268" max="268" width="17.85546875" style="1" customWidth="1"/>
    <col min="269" max="269" width="20.28515625" style="1" customWidth="1"/>
    <col min="270" max="270" width="15.5703125" style="1" customWidth="1"/>
    <col min="271" max="272" width="16" style="1"/>
    <col min="273" max="273" width="23.140625" style="1" customWidth="1"/>
    <col min="274" max="513" width="16" style="1"/>
    <col min="514" max="514" width="10.42578125" style="1" customWidth="1"/>
    <col min="515" max="515" width="26.140625" style="1" customWidth="1"/>
    <col min="516" max="516" width="12.28515625" style="1" customWidth="1"/>
    <col min="517" max="517" width="9.42578125" style="1" customWidth="1"/>
    <col min="518" max="518" width="18.28515625" style="1" customWidth="1"/>
    <col min="519" max="519" width="10.5703125" style="1" customWidth="1"/>
    <col min="520" max="520" width="18.42578125" style="1" customWidth="1"/>
    <col min="521" max="521" width="10.7109375" style="1" customWidth="1"/>
    <col min="522" max="522" width="12" style="1" customWidth="1"/>
    <col min="523" max="523" width="18.85546875" style="1" customWidth="1"/>
    <col min="524" max="524" width="17.85546875" style="1" customWidth="1"/>
    <col min="525" max="525" width="20.28515625" style="1" customWidth="1"/>
    <col min="526" max="526" width="15.5703125" style="1" customWidth="1"/>
    <col min="527" max="528" width="16" style="1"/>
    <col min="529" max="529" width="23.140625" style="1" customWidth="1"/>
    <col min="530" max="769" width="16" style="1"/>
    <col min="770" max="770" width="10.42578125" style="1" customWidth="1"/>
    <col min="771" max="771" width="26.140625" style="1" customWidth="1"/>
    <col min="772" max="772" width="12.28515625" style="1" customWidth="1"/>
    <col min="773" max="773" width="9.42578125" style="1" customWidth="1"/>
    <col min="774" max="774" width="18.28515625" style="1" customWidth="1"/>
    <col min="775" max="775" width="10.5703125" style="1" customWidth="1"/>
    <col min="776" max="776" width="18.42578125" style="1" customWidth="1"/>
    <col min="777" max="777" width="10.7109375" style="1" customWidth="1"/>
    <col min="778" max="778" width="12" style="1" customWidth="1"/>
    <col min="779" max="779" width="18.85546875" style="1" customWidth="1"/>
    <col min="780" max="780" width="17.85546875" style="1" customWidth="1"/>
    <col min="781" max="781" width="20.28515625" style="1" customWidth="1"/>
    <col min="782" max="782" width="15.5703125" style="1" customWidth="1"/>
    <col min="783" max="784" width="16" style="1"/>
    <col min="785" max="785" width="23.140625" style="1" customWidth="1"/>
    <col min="786" max="1025" width="16" style="1"/>
    <col min="1026" max="1026" width="10.42578125" style="1" customWidth="1"/>
    <col min="1027" max="1027" width="26.140625" style="1" customWidth="1"/>
    <col min="1028" max="1028" width="12.28515625" style="1" customWidth="1"/>
    <col min="1029" max="1029" width="9.42578125" style="1" customWidth="1"/>
    <col min="1030" max="1030" width="18.28515625" style="1" customWidth="1"/>
    <col min="1031" max="1031" width="10.5703125" style="1" customWidth="1"/>
    <col min="1032" max="1032" width="18.42578125" style="1" customWidth="1"/>
    <col min="1033" max="1033" width="10.7109375" style="1" customWidth="1"/>
    <col min="1034" max="1034" width="12" style="1" customWidth="1"/>
    <col min="1035" max="1035" width="18.85546875" style="1" customWidth="1"/>
    <col min="1036" max="1036" width="17.85546875" style="1" customWidth="1"/>
    <col min="1037" max="1037" width="20.28515625" style="1" customWidth="1"/>
    <col min="1038" max="1038" width="15.5703125" style="1" customWidth="1"/>
    <col min="1039" max="1040" width="16" style="1"/>
    <col min="1041" max="1041" width="23.140625" style="1" customWidth="1"/>
    <col min="1042" max="1281" width="16" style="1"/>
    <col min="1282" max="1282" width="10.42578125" style="1" customWidth="1"/>
    <col min="1283" max="1283" width="26.140625" style="1" customWidth="1"/>
    <col min="1284" max="1284" width="12.28515625" style="1" customWidth="1"/>
    <col min="1285" max="1285" width="9.42578125" style="1" customWidth="1"/>
    <col min="1286" max="1286" width="18.28515625" style="1" customWidth="1"/>
    <col min="1287" max="1287" width="10.5703125" style="1" customWidth="1"/>
    <col min="1288" max="1288" width="18.42578125" style="1" customWidth="1"/>
    <col min="1289" max="1289" width="10.7109375" style="1" customWidth="1"/>
    <col min="1290" max="1290" width="12" style="1" customWidth="1"/>
    <col min="1291" max="1291" width="18.85546875" style="1" customWidth="1"/>
    <col min="1292" max="1292" width="17.85546875" style="1" customWidth="1"/>
    <col min="1293" max="1293" width="20.28515625" style="1" customWidth="1"/>
    <col min="1294" max="1294" width="15.5703125" style="1" customWidth="1"/>
    <col min="1295" max="1296" width="16" style="1"/>
    <col min="1297" max="1297" width="23.140625" style="1" customWidth="1"/>
    <col min="1298" max="1537" width="16" style="1"/>
    <col min="1538" max="1538" width="10.42578125" style="1" customWidth="1"/>
    <col min="1539" max="1539" width="26.140625" style="1" customWidth="1"/>
    <col min="1540" max="1540" width="12.28515625" style="1" customWidth="1"/>
    <col min="1541" max="1541" width="9.42578125" style="1" customWidth="1"/>
    <col min="1542" max="1542" width="18.28515625" style="1" customWidth="1"/>
    <col min="1543" max="1543" width="10.5703125" style="1" customWidth="1"/>
    <col min="1544" max="1544" width="18.42578125" style="1" customWidth="1"/>
    <col min="1545" max="1545" width="10.7109375" style="1" customWidth="1"/>
    <col min="1546" max="1546" width="12" style="1" customWidth="1"/>
    <col min="1547" max="1547" width="18.85546875" style="1" customWidth="1"/>
    <col min="1548" max="1548" width="17.85546875" style="1" customWidth="1"/>
    <col min="1549" max="1549" width="20.28515625" style="1" customWidth="1"/>
    <col min="1550" max="1550" width="15.5703125" style="1" customWidth="1"/>
    <col min="1551" max="1552" width="16" style="1"/>
    <col min="1553" max="1553" width="23.140625" style="1" customWidth="1"/>
    <col min="1554" max="1793" width="16" style="1"/>
    <col min="1794" max="1794" width="10.42578125" style="1" customWidth="1"/>
    <col min="1795" max="1795" width="26.140625" style="1" customWidth="1"/>
    <col min="1796" max="1796" width="12.28515625" style="1" customWidth="1"/>
    <col min="1797" max="1797" width="9.42578125" style="1" customWidth="1"/>
    <col min="1798" max="1798" width="18.28515625" style="1" customWidth="1"/>
    <col min="1799" max="1799" width="10.5703125" style="1" customWidth="1"/>
    <col min="1800" max="1800" width="18.42578125" style="1" customWidth="1"/>
    <col min="1801" max="1801" width="10.7109375" style="1" customWidth="1"/>
    <col min="1802" max="1802" width="12" style="1" customWidth="1"/>
    <col min="1803" max="1803" width="18.85546875" style="1" customWidth="1"/>
    <col min="1804" max="1804" width="17.85546875" style="1" customWidth="1"/>
    <col min="1805" max="1805" width="20.28515625" style="1" customWidth="1"/>
    <col min="1806" max="1806" width="15.5703125" style="1" customWidth="1"/>
    <col min="1807" max="1808" width="16" style="1"/>
    <col min="1809" max="1809" width="23.140625" style="1" customWidth="1"/>
    <col min="1810" max="2049" width="16" style="1"/>
    <col min="2050" max="2050" width="10.42578125" style="1" customWidth="1"/>
    <col min="2051" max="2051" width="26.140625" style="1" customWidth="1"/>
    <col min="2052" max="2052" width="12.28515625" style="1" customWidth="1"/>
    <col min="2053" max="2053" width="9.42578125" style="1" customWidth="1"/>
    <col min="2054" max="2054" width="18.28515625" style="1" customWidth="1"/>
    <col min="2055" max="2055" width="10.5703125" style="1" customWidth="1"/>
    <col min="2056" max="2056" width="18.42578125" style="1" customWidth="1"/>
    <col min="2057" max="2057" width="10.7109375" style="1" customWidth="1"/>
    <col min="2058" max="2058" width="12" style="1" customWidth="1"/>
    <col min="2059" max="2059" width="18.85546875" style="1" customWidth="1"/>
    <col min="2060" max="2060" width="17.85546875" style="1" customWidth="1"/>
    <col min="2061" max="2061" width="20.28515625" style="1" customWidth="1"/>
    <col min="2062" max="2062" width="15.5703125" style="1" customWidth="1"/>
    <col min="2063" max="2064" width="16" style="1"/>
    <col min="2065" max="2065" width="23.140625" style="1" customWidth="1"/>
    <col min="2066" max="2305" width="16" style="1"/>
    <col min="2306" max="2306" width="10.42578125" style="1" customWidth="1"/>
    <col min="2307" max="2307" width="26.140625" style="1" customWidth="1"/>
    <col min="2308" max="2308" width="12.28515625" style="1" customWidth="1"/>
    <col min="2309" max="2309" width="9.42578125" style="1" customWidth="1"/>
    <col min="2310" max="2310" width="18.28515625" style="1" customWidth="1"/>
    <col min="2311" max="2311" width="10.5703125" style="1" customWidth="1"/>
    <col min="2312" max="2312" width="18.42578125" style="1" customWidth="1"/>
    <col min="2313" max="2313" width="10.7109375" style="1" customWidth="1"/>
    <col min="2314" max="2314" width="12" style="1" customWidth="1"/>
    <col min="2315" max="2315" width="18.85546875" style="1" customWidth="1"/>
    <col min="2316" max="2316" width="17.85546875" style="1" customWidth="1"/>
    <col min="2317" max="2317" width="20.28515625" style="1" customWidth="1"/>
    <col min="2318" max="2318" width="15.5703125" style="1" customWidth="1"/>
    <col min="2319" max="2320" width="16" style="1"/>
    <col min="2321" max="2321" width="23.140625" style="1" customWidth="1"/>
    <col min="2322" max="2561" width="16" style="1"/>
    <col min="2562" max="2562" width="10.42578125" style="1" customWidth="1"/>
    <col min="2563" max="2563" width="26.140625" style="1" customWidth="1"/>
    <col min="2564" max="2564" width="12.28515625" style="1" customWidth="1"/>
    <col min="2565" max="2565" width="9.42578125" style="1" customWidth="1"/>
    <col min="2566" max="2566" width="18.28515625" style="1" customWidth="1"/>
    <col min="2567" max="2567" width="10.5703125" style="1" customWidth="1"/>
    <col min="2568" max="2568" width="18.42578125" style="1" customWidth="1"/>
    <col min="2569" max="2569" width="10.7109375" style="1" customWidth="1"/>
    <col min="2570" max="2570" width="12" style="1" customWidth="1"/>
    <col min="2571" max="2571" width="18.85546875" style="1" customWidth="1"/>
    <col min="2572" max="2572" width="17.85546875" style="1" customWidth="1"/>
    <col min="2573" max="2573" width="20.28515625" style="1" customWidth="1"/>
    <col min="2574" max="2574" width="15.5703125" style="1" customWidth="1"/>
    <col min="2575" max="2576" width="16" style="1"/>
    <col min="2577" max="2577" width="23.140625" style="1" customWidth="1"/>
    <col min="2578" max="2817" width="16" style="1"/>
    <col min="2818" max="2818" width="10.42578125" style="1" customWidth="1"/>
    <col min="2819" max="2819" width="26.140625" style="1" customWidth="1"/>
    <col min="2820" max="2820" width="12.28515625" style="1" customWidth="1"/>
    <col min="2821" max="2821" width="9.42578125" style="1" customWidth="1"/>
    <col min="2822" max="2822" width="18.28515625" style="1" customWidth="1"/>
    <col min="2823" max="2823" width="10.5703125" style="1" customWidth="1"/>
    <col min="2824" max="2824" width="18.42578125" style="1" customWidth="1"/>
    <col min="2825" max="2825" width="10.7109375" style="1" customWidth="1"/>
    <col min="2826" max="2826" width="12" style="1" customWidth="1"/>
    <col min="2827" max="2827" width="18.85546875" style="1" customWidth="1"/>
    <col min="2828" max="2828" width="17.85546875" style="1" customWidth="1"/>
    <col min="2829" max="2829" width="20.28515625" style="1" customWidth="1"/>
    <col min="2830" max="2830" width="15.5703125" style="1" customWidth="1"/>
    <col min="2831" max="2832" width="16" style="1"/>
    <col min="2833" max="2833" width="23.140625" style="1" customWidth="1"/>
    <col min="2834" max="3073" width="16" style="1"/>
    <col min="3074" max="3074" width="10.42578125" style="1" customWidth="1"/>
    <col min="3075" max="3075" width="26.140625" style="1" customWidth="1"/>
    <col min="3076" max="3076" width="12.28515625" style="1" customWidth="1"/>
    <col min="3077" max="3077" width="9.42578125" style="1" customWidth="1"/>
    <col min="3078" max="3078" width="18.28515625" style="1" customWidth="1"/>
    <col min="3079" max="3079" width="10.5703125" style="1" customWidth="1"/>
    <col min="3080" max="3080" width="18.42578125" style="1" customWidth="1"/>
    <col min="3081" max="3081" width="10.7109375" style="1" customWidth="1"/>
    <col min="3082" max="3082" width="12" style="1" customWidth="1"/>
    <col min="3083" max="3083" width="18.85546875" style="1" customWidth="1"/>
    <col min="3084" max="3084" width="17.85546875" style="1" customWidth="1"/>
    <col min="3085" max="3085" width="20.28515625" style="1" customWidth="1"/>
    <col min="3086" max="3086" width="15.5703125" style="1" customWidth="1"/>
    <col min="3087" max="3088" width="16" style="1"/>
    <col min="3089" max="3089" width="23.140625" style="1" customWidth="1"/>
    <col min="3090" max="3329" width="16" style="1"/>
    <col min="3330" max="3330" width="10.42578125" style="1" customWidth="1"/>
    <col min="3331" max="3331" width="26.140625" style="1" customWidth="1"/>
    <col min="3332" max="3332" width="12.28515625" style="1" customWidth="1"/>
    <col min="3333" max="3333" width="9.42578125" style="1" customWidth="1"/>
    <col min="3334" max="3334" width="18.28515625" style="1" customWidth="1"/>
    <col min="3335" max="3335" width="10.5703125" style="1" customWidth="1"/>
    <col min="3336" max="3336" width="18.42578125" style="1" customWidth="1"/>
    <col min="3337" max="3337" width="10.7109375" style="1" customWidth="1"/>
    <col min="3338" max="3338" width="12" style="1" customWidth="1"/>
    <col min="3339" max="3339" width="18.85546875" style="1" customWidth="1"/>
    <col min="3340" max="3340" width="17.85546875" style="1" customWidth="1"/>
    <col min="3341" max="3341" width="20.28515625" style="1" customWidth="1"/>
    <col min="3342" max="3342" width="15.5703125" style="1" customWidth="1"/>
    <col min="3343" max="3344" width="16" style="1"/>
    <col min="3345" max="3345" width="23.140625" style="1" customWidth="1"/>
    <col min="3346" max="3585" width="16" style="1"/>
    <col min="3586" max="3586" width="10.42578125" style="1" customWidth="1"/>
    <col min="3587" max="3587" width="26.140625" style="1" customWidth="1"/>
    <col min="3588" max="3588" width="12.28515625" style="1" customWidth="1"/>
    <col min="3589" max="3589" width="9.42578125" style="1" customWidth="1"/>
    <col min="3590" max="3590" width="18.28515625" style="1" customWidth="1"/>
    <col min="3591" max="3591" width="10.5703125" style="1" customWidth="1"/>
    <col min="3592" max="3592" width="18.42578125" style="1" customWidth="1"/>
    <col min="3593" max="3593" width="10.7109375" style="1" customWidth="1"/>
    <col min="3594" max="3594" width="12" style="1" customWidth="1"/>
    <col min="3595" max="3595" width="18.85546875" style="1" customWidth="1"/>
    <col min="3596" max="3596" width="17.85546875" style="1" customWidth="1"/>
    <col min="3597" max="3597" width="20.28515625" style="1" customWidth="1"/>
    <col min="3598" max="3598" width="15.5703125" style="1" customWidth="1"/>
    <col min="3599" max="3600" width="16" style="1"/>
    <col min="3601" max="3601" width="23.140625" style="1" customWidth="1"/>
    <col min="3602" max="3841" width="16" style="1"/>
    <col min="3842" max="3842" width="10.42578125" style="1" customWidth="1"/>
    <col min="3843" max="3843" width="26.140625" style="1" customWidth="1"/>
    <col min="3844" max="3844" width="12.28515625" style="1" customWidth="1"/>
    <col min="3845" max="3845" width="9.42578125" style="1" customWidth="1"/>
    <col min="3846" max="3846" width="18.28515625" style="1" customWidth="1"/>
    <col min="3847" max="3847" width="10.5703125" style="1" customWidth="1"/>
    <col min="3848" max="3848" width="18.42578125" style="1" customWidth="1"/>
    <col min="3849" max="3849" width="10.7109375" style="1" customWidth="1"/>
    <col min="3850" max="3850" width="12" style="1" customWidth="1"/>
    <col min="3851" max="3851" width="18.85546875" style="1" customWidth="1"/>
    <col min="3852" max="3852" width="17.85546875" style="1" customWidth="1"/>
    <col min="3853" max="3853" width="20.28515625" style="1" customWidth="1"/>
    <col min="3854" max="3854" width="15.5703125" style="1" customWidth="1"/>
    <col min="3855" max="3856" width="16" style="1"/>
    <col min="3857" max="3857" width="23.140625" style="1" customWidth="1"/>
    <col min="3858" max="4097" width="16" style="1"/>
    <col min="4098" max="4098" width="10.42578125" style="1" customWidth="1"/>
    <col min="4099" max="4099" width="26.140625" style="1" customWidth="1"/>
    <col min="4100" max="4100" width="12.28515625" style="1" customWidth="1"/>
    <col min="4101" max="4101" width="9.42578125" style="1" customWidth="1"/>
    <col min="4102" max="4102" width="18.28515625" style="1" customWidth="1"/>
    <col min="4103" max="4103" width="10.5703125" style="1" customWidth="1"/>
    <col min="4104" max="4104" width="18.42578125" style="1" customWidth="1"/>
    <col min="4105" max="4105" width="10.7109375" style="1" customWidth="1"/>
    <col min="4106" max="4106" width="12" style="1" customWidth="1"/>
    <col min="4107" max="4107" width="18.85546875" style="1" customWidth="1"/>
    <col min="4108" max="4108" width="17.85546875" style="1" customWidth="1"/>
    <col min="4109" max="4109" width="20.28515625" style="1" customWidth="1"/>
    <col min="4110" max="4110" width="15.5703125" style="1" customWidth="1"/>
    <col min="4111" max="4112" width="16" style="1"/>
    <col min="4113" max="4113" width="23.140625" style="1" customWidth="1"/>
    <col min="4114" max="4353" width="16" style="1"/>
    <col min="4354" max="4354" width="10.42578125" style="1" customWidth="1"/>
    <col min="4355" max="4355" width="26.140625" style="1" customWidth="1"/>
    <col min="4356" max="4356" width="12.28515625" style="1" customWidth="1"/>
    <col min="4357" max="4357" width="9.42578125" style="1" customWidth="1"/>
    <col min="4358" max="4358" width="18.28515625" style="1" customWidth="1"/>
    <col min="4359" max="4359" width="10.5703125" style="1" customWidth="1"/>
    <col min="4360" max="4360" width="18.42578125" style="1" customWidth="1"/>
    <col min="4361" max="4361" width="10.7109375" style="1" customWidth="1"/>
    <col min="4362" max="4362" width="12" style="1" customWidth="1"/>
    <col min="4363" max="4363" width="18.85546875" style="1" customWidth="1"/>
    <col min="4364" max="4364" width="17.85546875" style="1" customWidth="1"/>
    <col min="4365" max="4365" width="20.28515625" style="1" customWidth="1"/>
    <col min="4366" max="4366" width="15.5703125" style="1" customWidth="1"/>
    <col min="4367" max="4368" width="16" style="1"/>
    <col min="4369" max="4369" width="23.140625" style="1" customWidth="1"/>
    <col min="4370" max="4609" width="16" style="1"/>
    <col min="4610" max="4610" width="10.42578125" style="1" customWidth="1"/>
    <col min="4611" max="4611" width="26.140625" style="1" customWidth="1"/>
    <col min="4612" max="4612" width="12.28515625" style="1" customWidth="1"/>
    <col min="4613" max="4613" width="9.42578125" style="1" customWidth="1"/>
    <col min="4614" max="4614" width="18.28515625" style="1" customWidth="1"/>
    <col min="4615" max="4615" width="10.5703125" style="1" customWidth="1"/>
    <col min="4616" max="4616" width="18.42578125" style="1" customWidth="1"/>
    <col min="4617" max="4617" width="10.7109375" style="1" customWidth="1"/>
    <col min="4618" max="4618" width="12" style="1" customWidth="1"/>
    <col min="4619" max="4619" width="18.85546875" style="1" customWidth="1"/>
    <col min="4620" max="4620" width="17.85546875" style="1" customWidth="1"/>
    <col min="4621" max="4621" width="20.28515625" style="1" customWidth="1"/>
    <col min="4622" max="4622" width="15.5703125" style="1" customWidth="1"/>
    <col min="4623" max="4624" width="16" style="1"/>
    <col min="4625" max="4625" width="23.140625" style="1" customWidth="1"/>
    <col min="4626" max="4865" width="16" style="1"/>
    <col min="4866" max="4866" width="10.42578125" style="1" customWidth="1"/>
    <col min="4867" max="4867" width="26.140625" style="1" customWidth="1"/>
    <col min="4868" max="4868" width="12.28515625" style="1" customWidth="1"/>
    <col min="4869" max="4869" width="9.42578125" style="1" customWidth="1"/>
    <col min="4870" max="4870" width="18.28515625" style="1" customWidth="1"/>
    <col min="4871" max="4871" width="10.5703125" style="1" customWidth="1"/>
    <col min="4872" max="4872" width="18.42578125" style="1" customWidth="1"/>
    <col min="4873" max="4873" width="10.7109375" style="1" customWidth="1"/>
    <col min="4874" max="4874" width="12" style="1" customWidth="1"/>
    <col min="4875" max="4875" width="18.85546875" style="1" customWidth="1"/>
    <col min="4876" max="4876" width="17.85546875" style="1" customWidth="1"/>
    <col min="4877" max="4877" width="20.28515625" style="1" customWidth="1"/>
    <col min="4878" max="4878" width="15.5703125" style="1" customWidth="1"/>
    <col min="4879" max="4880" width="16" style="1"/>
    <col min="4881" max="4881" width="23.140625" style="1" customWidth="1"/>
    <col min="4882" max="5121" width="16" style="1"/>
    <col min="5122" max="5122" width="10.42578125" style="1" customWidth="1"/>
    <col min="5123" max="5123" width="26.140625" style="1" customWidth="1"/>
    <col min="5124" max="5124" width="12.28515625" style="1" customWidth="1"/>
    <col min="5125" max="5125" width="9.42578125" style="1" customWidth="1"/>
    <col min="5126" max="5126" width="18.28515625" style="1" customWidth="1"/>
    <col min="5127" max="5127" width="10.5703125" style="1" customWidth="1"/>
    <col min="5128" max="5128" width="18.42578125" style="1" customWidth="1"/>
    <col min="5129" max="5129" width="10.7109375" style="1" customWidth="1"/>
    <col min="5130" max="5130" width="12" style="1" customWidth="1"/>
    <col min="5131" max="5131" width="18.85546875" style="1" customWidth="1"/>
    <col min="5132" max="5132" width="17.85546875" style="1" customWidth="1"/>
    <col min="5133" max="5133" width="20.28515625" style="1" customWidth="1"/>
    <col min="5134" max="5134" width="15.5703125" style="1" customWidth="1"/>
    <col min="5135" max="5136" width="16" style="1"/>
    <col min="5137" max="5137" width="23.140625" style="1" customWidth="1"/>
    <col min="5138" max="5377" width="16" style="1"/>
    <col min="5378" max="5378" width="10.42578125" style="1" customWidth="1"/>
    <col min="5379" max="5379" width="26.140625" style="1" customWidth="1"/>
    <col min="5380" max="5380" width="12.28515625" style="1" customWidth="1"/>
    <col min="5381" max="5381" width="9.42578125" style="1" customWidth="1"/>
    <col min="5382" max="5382" width="18.28515625" style="1" customWidth="1"/>
    <col min="5383" max="5383" width="10.5703125" style="1" customWidth="1"/>
    <col min="5384" max="5384" width="18.42578125" style="1" customWidth="1"/>
    <col min="5385" max="5385" width="10.7109375" style="1" customWidth="1"/>
    <col min="5386" max="5386" width="12" style="1" customWidth="1"/>
    <col min="5387" max="5387" width="18.85546875" style="1" customWidth="1"/>
    <col min="5388" max="5388" width="17.85546875" style="1" customWidth="1"/>
    <col min="5389" max="5389" width="20.28515625" style="1" customWidth="1"/>
    <col min="5390" max="5390" width="15.5703125" style="1" customWidth="1"/>
    <col min="5391" max="5392" width="16" style="1"/>
    <col min="5393" max="5393" width="23.140625" style="1" customWidth="1"/>
    <col min="5394" max="5633" width="16" style="1"/>
    <col min="5634" max="5634" width="10.42578125" style="1" customWidth="1"/>
    <col min="5635" max="5635" width="26.140625" style="1" customWidth="1"/>
    <col min="5636" max="5636" width="12.28515625" style="1" customWidth="1"/>
    <col min="5637" max="5637" width="9.42578125" style="1" customWidth="1"/>
    <col min="5638" max="5638" width="18.28515625" style="1" customWidth="1"/>
    <col min="5639" max="5639" width="10.5703125" style="1" customWidth="1"/>
    <col min="5640" max="5640" width="18.42578125" style="1" customWidth="1"/>
    <col min="5641" max="5641" width="10.7109375" style="1" customWidth="1"/>
    <col min="5642" max="5642" width="12" style="1" customWidth="1"/>
    <col min="5643" max="5643" width="18.85546875" style="1" customWidth="1"/>
    <col min="5644" max="5644" width="17.85546875" style="1" customWidth="1"/>
    <col min="5645" max="5645" width="20.28515625" style="1" customWidth="1"/>
    <col min="5646" max="5646" width="15.5703125" style="1" customWidth="1"/>
    <col min="5647" max="5648" width="16" style="1"/>
    <col min="5649" max="5649" width="23.140625" style="1" customWidth="1"/>
    <col min="5650" max="5889" width="16" style="1"/>
    <col min="5890" max="5890" width="10.42578125" style="1" customWidth="1"/>
    <col min="5891" max="5891" width="26.140625" style="1" customWidth="1"/>
    <col min="5892" max="5892" width="12.28515625" style="1" customWidth="1"/>
    <col min="5893" max="5893" width="9.42578125" style="1" customWidth="1"/>
    <col min="5894" max="5894" width="18.28515625" style="1" customWidth="1"/>
    <col min="5895" max="5895" width="10.5703125" style="1" customWidth="1"/>
    <col min="5896" max="5896" width="18.42578125" style="1" customWidth="1"/>
    <col min="5897" max="5897" width="10.7109375" style="1" customWidth="1"/>
    <col min="5898" max="5898" width="12" style="1" customWidth="1"/>
    <col min="5899" max="5899" width="18.85546875" style="1" customWidth="1"/>
    <col min="5900" max="5900" width="17.85546875" style="1" customWidth="1"/>
    <col min="5901" max="5901" width="20.28515625" style="1" customWidth="1"/>
    <col min="5902" max="5902" width="15.5703125" style="1" customWidth="1"/>
    <col min="5903" max="5904" width="16" style="1"/>
    <col min="5905" max="5905" width="23.140625" style="1" customWidth="1"/>
    <col min="5906" max="6145" width="16" style="1"/>
    <col min="6146" max="6146" width="10.42578125" style="1" customWidth="1"/>
    <col min="6147" max="6147" width="26.140625" style="1" customWidth="1"/>
    <col min="6148" max="6148" width="12.28515625" style="1" customWidth="1"/>
    <col min="6149" max="6149" width="9.42578125" style="1" customWidth="1"/>
    <col min="6150" max="6150" width="18.28515625" style="1" customWidth="1"/>
    <col min="6151" max="6151" width="10.5703125" style="1" customWidth="1"/>
    <col min="6152" max="6152" width="18.42578125" style="1" customWidth="1"/>
    <col min="6153" max="6153" width="10.7109375" style="1" customWidth="1"/>
    <col min="6154" max="6154" width="12" style="1" customWidth="1"/>
    <col min="6155" max="6155" width="18.85546875" style="1" customWidth="1"/>
    <col min="6156" max="6156" width="17.85546875" style="1" customWidth="1"/>
    <col min="6157" max="6157" width="20.28515625" style="1" customWidth="1"/>
    <col min="6158" max="6158" width="15.5703125" style="1" customWidth="1"/>
    <col min="6159" max="6160" width="16" style="1"/>
    <col min="6161" max="6161" width="23.140625" style="1" customWidth="1"/>
    <col min="6162" max="6401" width="16" style="1"/>
    <col min="6402" max="6402" width="10.42578125" style="1" customWidth="1"/>
    <col min="6403" max="6403" width="26.140625" style="1" customWidth="1"/>
    <col min="6404" max="6404" width="12.28515625" style="1" customWidth="1"/>
    <col min="6405" max="6405" width="9.42578125" style="1" customWidth="1"/>
    <col min="6406" max="6406" width="18.28515625" style="1" customWidth="1"/>
    <col min="6407" max="6407" width="10.5703125" style="1" customWidth="1"/>
    <col min="6408" max="6408" width="18.42578125" style="1" customWidth="1"/>
    <col min="6409" max="6409" width="10.7109375" style="1" customWidth="1"/>
    <col min="6410" max="6410" width="12" style="1" customWidth="1"/>
    <col min="6411" max="6411" width="18.85546875" style="1" customWidth="1"/>
    <col min="6412" max="6412" width="17.85546875" style="1" customWidth="1"/>
    <col min="6413" max="6413" width="20.28515625" style="1" customWidth="1"/>
    <col min="6414" max="6414" width="15.5703125" style="1" customWidth="1"/>
    <col min="6415" max="6416" width="16" style="1"/>
    <col min="6417" max="6417" width="23.140625" style="1" customWidth="1"/>
    <col min="6418" max="6657" width="16" style="1"/>
    <col min="6658" max="6658" width="10.42578125" style="1" customWidth="1"/>
    <col min="6659" max="6659" width="26.140625" style="1" customWidth="1"/>
    <col min="6660" max="6660" width="12.28515625" style="1" customWidth="1"/>
    <col min="6661" max="6661" width="9.42578125" style="1" customWidth="1"/>
    <col min="6662" max="6662" width="18.28515625" style="1" customWidth="1"/>
    <col min="6663" max="6663" width="10.5703125" style="1" customWidth="1"/>
    <col min="6664" max="6664" width="18.42578125" style="1" customWidth="1"/>
    <col min="6665" max="6665" width="10.7109375" style="1" customWidth="1"/>
    <col min="6666" max="6666" width="12" style="1" customWidth="1"/>
    <col min="6667" max="6667" width="18.85546875" style="1" customWidth="1"/>
    <col min="6668" max="6668" width="17.85546875" style="1" customWidth="1"/>
    <col min="6669" max="6669" width="20.28515625" style="1" customWidth="1"/>
    <col min="6670" max="6670" width="15.5703125" style="1" customWidth="1"/>
    <col min="6671" max="6672" width="16" style="1"/>
    <col min="6673" max="6673" width="23.140625" style="1" customWidth="1"/>
    <col min="6674" max="6913" width="16" style="1"/>
    <col min="6914" max="6914" width="10.42578125" style="1" customWidth="1"/>
    <col min="6915" max="6915" width="26.140625" style="1" customWidth="1"/>
    <col min="6916" max="6916" width="12.28515625" style="1" customWidth="1"/>
    <col min="6917" max="6917" width="9.42578125" style="1" customWidth="1"/>
    <col min="6918" max="6918" width="18.28515625" style="1" customWidth="1"/>
    <col min="6919" max="6919" width="10.5703125" style="1" customWidth="1"/>
    <col min="6920" max="6920" width="18.42578125" style="1" customWidth="1"/>
    <col min="6921" max="6921" width="10.7109375" style="1" customWidth="1"/>
    <col min="6922" max="6922" width="12" style="1" customWidth="1"/>
    <col min="6923" max="6923" width="18.85546875" style="1" customWidth="1"/>
    <col min="6924" max="6924" width="17.85546875" style="1" customWidth="1"/>
    <col min="6925" max="6925" width="20.28515625" style="1" customWidth="1"/>
    <col min="6926" max="6926" width="15.5703125" style="1" customWidth="1"/>
    <col min="6927" max="6928" width="16" style="1"/>
    <col min="6929" max="6929" width="23.140625" style="1" customWidth="1"/>
    <col min="6930" max="7169" width="16" style="1"/>
    <col min="7170" max="7170" width="10.42578125" style="1" customWidth="1"/>
    <col min="7171" max="7171" width="26.140625" style="1" customWidth="1"/>
    <col min="7172" max="7172" width="12.28515625" style="1" customWidth="1"/>
    <col min="7173" max="7173" width="9.42578125" style="1" customWidth="1"/>
    <col min="7174" max="7174" width="18.28515625" style="1" customWidth="1"/>
    <col min="7175" max="7175" width="10.5703125" style="1" customWidth="1"/>
    <col min="7176" max="7176" width="18.42578125" style="1" customWidth="1"/>
    <col min="7177" max="7177" width="10.7109375" style="1" customWidth="1"/>
    <col min="7178" max="7178" width="12" style="1" customWidth="1"/>
    <col min="7179" max="7179" width="18.85546875" style="1" customWidth="1"/>
    <col min="7180" max="7180" width="17.85546875" style="1" customWidth="1"/>
    <col min="7181" max="7181" width="20.28515625" style="1" customWidth="1"/>
    <col min="7182" max="7182" width="15.5703125" style="1" customWidth="1"/>
    <col min="7183" max="7184" width="16" style="1"/>
    <col min="7185" max="7185" width="23.140625" style="1" customWidth="1"/>
    <col min="7186" max="7425" width="16" style="1"/>
    <col min="7426" max="7426" width="10.42578125" style="1" customWidth="1"/>
    <col min="7427" max="7427" width="26.140625" style="1" customWidth="1"/>
    <col min="7428" max="7428" width="12.28515625" style="1" customWidth="1"/>
    <col min="7429" max="7429" width="9.42578125" style="1" customWidth="1"/>
    <col min="7430" max="7430" width="18.28515625" style="1" customWidth="1"/>
    <col min="7431" max="7431" width="10.5703125" style="1" customWidth="1"/>
    <col min="7432" max="7432" width="18.42578125" style="1" customWidth="1"/>
    <col min="7433" max="7433" width="10.7109375" style="1" customWidth="1"/>
    <col min="7434" max="7434" width="12" style="1" customWidth="1"/>
    <col min="7435" max="7435" width="18.85546875" style="1" customWidth="1"/>
    <col min="7436" max="7436" width="17.85546875" style="1" customWidth="1"/>
    <col min="7437" max="7437" width="20.28515625" style="1" customWidth="1"/>
    <col min="7438" max="7438" width="15.5703125" style="1" customWidth="1"/>
    <col min="7439" max="7440" width="16" style="1"/>
    <col min="7441" max="7441" width="23.140625" style="1" customWidth="1"/>
    <col min="7442" max="7681" width="16" style="1"/>
    <col min="7682" max="7682" width="10.42578125" style="1" customWidth="1"/>
    <col min="7683" max="7683" width="26.140625" style="1" customWidth="1"/>
    <col min="7684" max="7684" width="12.28515625" style="1" customWidth="1"/>
    <col min="7685" max="7685" width="9.42578125" style="1" customWidth="1"/>
    <col min="7686" max="7686" width="18.28515625" style="1" customWidth="1"/>
    <col min="7687" max="7687" width="10.5703125" style="1" customWidth="1"/>
    <col min="7688" max="7688" width="18.42578125" style="1" customWidth="1"/>
    <col min="7689" max="7689" width="10.7109375" style="1" customWidth="1"/>
    <col min="7690" max="7690" width="12" style="1" customWidth="1"/>
    <col min="7691" max="7691" width="18.85546875" style="1" customWidth="1"/>
    <col min="7692" max="7692" width="17.85546875" style="1" customWidth="1"/>
    <col min="7693" max="7693" width="20.28515625" style="1" customWidth="1"/>
    <col min="7694" max="7694" width="15.5703125" style="1" customWidth="1"/>
    <col min="7695" max="7696" width="16" style="1"/>
    <col min="7697" max="7697" width="23.140625" style="1" customWidth="1"/>
    <col min="7698" max="7937" width="16" style="1"/>
    <col min="7938" max="7938" width="10.42578125" style="1" customWidth="1"/>
    <col min="7939" max="7939" width="26.140625" style="1" customWidth="1"/>
    <col min="7940" max="7940" width="12.28515625" style="1" customWidth="1"/>
    <col min="7941" max="7941" width="9.42578125" style="1" customWidth="1"/>
    <col min="7942" max="7942" width="18.28515625" style="1" customWidth="1"/>
    <col min="7943" max="7943" width="10.5703125" style="1" customWidth="1"/>
    <col min="7944" max="7944" width="18.42578125" style="1" customWidth="1"/>
    <col min="7945" max="7945" width="10.7109375" style="1" customWidth="1"/>
    <col min="7946" max="7946" width="12" style="1" customWidth="1"/>
    <col min="7947" max="7947" width="18.85546875" style="1" customWidth="1"/>
    <col min="7948" max="7948" width="17.85546875" style="1" customWidth="1"/>
    <col min="7949" max="7949" width="20.28515625" style="1" customWidth="1"/>
    <col min="7950" max="7950" width="15.5703125" style="1" customWidth="1"/>
    <col min="7951" max="7952" width="16" style="1"/>
    <col min="7953" max="7953" width="23.140625" style="1" customWidth="1"/>
    <col min="7954" max="8193" width="16" style="1"/>
    <col min="8194" max="8194" width="10.42578125" style="1" customWidth="1"/>
    <col min="8195" max="8195" width="26.140625" style="1" customWidth="1"/>
    <col min="8196" max="8196" width="12.28515625" style="1" customWidth="1"/>
    <col min="8197" max="8197" width="9.42578125" style="1" customWidth="1"/>
    <col min="8198" max="8198" width="18.28515625" style="1" customWidth="1"/>
    <col min="8199" max="8199" width="10.5703125" style="1" customWidth="1"/>
    <col min="8200" max="8200" width="18.42578125" style="1" customWidth="1"/>
    <col min="8201" max="8201" width="10.7109375" style="1" customWidth="1"/>
    <col min="8202" max="8202" width="12" style="1" customWidth="1"/>
    <col min="8203" max="8203" width="18.85546875" style="1" customWidth="1"/>
    <col min="8204" max="8204" width="17.85546875" style="1" customWidth="1"/>
    <col min="8205" max="8205" width="20.28515625" style="1" customWidth="1"/>
    <col min="8206" max="8206" width="15.5703125" style="1" customWidth="1"/>
    <col min="8207" max="8208" width="16" style="1"/>
    <col min="8209" max="8209" width="23.140625" style="1" customWidth="1"/>
    <col min="8210" max="8449" width="16" style="1"/>
    <col min="8450" max="8450" width="10.42578125" style="1" customWidth="1"/>
    <col min="8451" max="8451" width="26.140625" style="1" customWidth="1"/>
    <col min="8452" max="8452" width="12.28515625" style="1" customWidth="1"/>
    <col min="8453" max="8453" width="9.42578125" style="1" customWidth="1"/>
    <col min="8454" max="8454" width="18.28515625" style="1" customWidth="1"/>
    <col min="8455" max="8455" width="10.5703125" style="1" customWidth="1"/>
    <col min="8456" max="8456" width="18.42578125" style="1" customWidth="1"/>
    <col min="8457" max="8457" width="10.7109375" style="1" customWidth="1"/>
    <col min="8458" max="8458" width="12" style="1" customWidth="1"/>
    <col min="8459" max="8459" width="18.85546875" style="1" customWidth="1"/>
    <col min="8460" max="8460" width="17.85546875" style="1" customWidth="1"/>
    <col min="8461" max="8461" width="20.28515625" style="1" customWidth="1"/>
    <col min="8462" max="8462" width="15.5703125" style="1" customWidth="1"/>
    <col min="8463" max="8464" width="16" style="1"/>
    <col min="8465" max="8465" width="23.140625" style="1" customWidth="1"/>
    <col min="8466" max="8705" width="16" style="1"/>
    <col min="8706" max="8706" width="10.42578125" style="1" customWidth="1"/>
    <col min="8707" max="8707" width="26.140625" style="1" customWidth="1"/>
    <col min="8708" max="8708" width="12.28515625" style="1" customWidth="1"/>
    <col min="8709" max="8709" width="9.42578125" style="1" customWidth="1"/>
    <col min="8710" max="8710" width="18.28515625" style="1" customWidth="1"/>
    <col min="8711" max="8711" width="10.5703125" style="1" customWidth="1"/>
    <col min="8712" max="8712" width="18.42578125" style="1" customWidth="1"/>
    <col min="8713" max="8713" width="10.7109375" style="1" customWidth="1"/>
    <col min="8714" max="8714" width="12" style="1" customWidth="1"/>
    <col min="8715" max="8715" width="18.85546875" style="1" customWidth="1"/>
    <col min="8716" max="8716" width="17.85546875" style="1" customWidth="1"/>
    <col min="8717" max="8717" width="20.28515625" style="1" customWidth="1"/>
    <col min="8718" max="8718" width="15.5703125" style="1" customWidth="1"/>
    <col min="8719" max="8720" width="16" style="1"/>
    <col min="8721" max="8721" width="23.140625" style="1" customWidth="1"/>
    <col min="8722" max="8961" width="16" style="1"/>
    <col min="8962" max="8962" width="10.42578125" style="1" customWidth="1"/>
    <col min="8963" max="8963" width="26.140625" style="1" customWidth="1"/>
    <col min="8964" max="8964" width="12.28515625" style="1" customWidth="1"/>
    <col min="8965" max="8965" width="9.42578125" style="1" customWidth="1"/>
    <col min="8966" max="8966" width="18.28515625" style="1" customWidth="1"/>
    <col min="8967" max="8967" width="10.5703125" style="1" customWidth="1"/>
    <col min="8968" max="8968" width="18.42578125" style="1" customWidth="1"/>
    <col min="8969" max="8969" width="10.7109375" style="1" customWidth="1"/>
    <col min="8970" max="8970" width="12" style="1" customWidth="1"/>
    <col min="8971" max="8971" width="18.85546875" style="1" customWidth="1"/>
    <col min="8972" max="8972" width="17.85546875" style="1" customWidth="1"/>
    <col min="8973" max="8973" width="20.28515625" style="1" customWidth="1"/>
    <col min="8974" max="8974" width="15.5703125" style="1" customWidth="1"/>
    <col min="8975" max="8976" width="16" style="1"/>
    <col min="8977" max="8977" width="23.140625" style="1" customWidth="1"/>
    <col min="8978" max="9217" width="16" style="1"/>
    <col min="9218" max="9218" width="10.42578125" style="1" customWidth="1"/>
    <col min="9219" max="9219" width="26.140625" style="1" customWidth="1"/>
    <col min="9220" max="9220" width="12.28515625" style="1" customWidth="1"/>
    <col min="9221" max="9221" width="9.42578125" style="1" customWidth="1"/>
    <col min="9222" max="9222" width="18.28515625" style="1" customWidth="1"/>
    <col min="9223" max="9223" width="10.5703125" style="1" customWidth="1"/>
    <col min="9224" max="9224" width="18.42578125" style="1" customWidth="1"/>
    <col min="9225" max="9225" width="10.7109375" style="1" customWidth="1"/>
    <col min="9226" max="9226" width="12" style="1" customWidth="1"/>
    <col min="9227" max="9227" width="18.85546875" style="1" customWidth="1"/>
    <col min="9228" max="9228" width="17.85546875" style="1" customWidth="1"/>
    <col min="9229" max="9229" width="20.28515625" style="1" customWidth="1"/>
    <col min="9230" max="9230" width="15.5703125" style="1" customWidth="1"/>
    <col min="9231" max="9232" width="16" style="1"/>
    <col min="9233" max="9233" width="23.140625" style="1" customWidth="1"/>
    <col min="9234" max="9473" width="16" style="1"/>
    <col min="9474" max="9474" width="10.42578125" style="1" customWidth="1"/>
    <col min="9475" max="9475" width="26.140625" style="1" customWidth="1"/>
    <col min="9476" max="9476" width="12.28515625" style="1" customWidth="1"/>
    <col min="9477" max="9477" width="9.42578125" style="1" customWidth="1"/>
    <col min="9478" max="9478" width="18.28515625" style="1" customWidth="1"/>
    <col min="9479" max="9479" width="10.5703125" style="1" customWidth="1"/>
    <col min="9480" max="9480" width="18.42578125" style="1" customWidth="1"/>
    <col min="9481" max="9481" width="10.7109375" style="1" customWidth="1"/>
    <col min="9482" max="9482" width="12" style="1" customWidth="1"/>
    <col min="9483" max="9483" width="18.85546875" style="1" customWidth="1"/>
    <col min="9484" max="9484" width="17.85546875" style="1" customWidth="1"/>
    <col min="9485" max="9485" width="20.28515625" style="1" customWidth="1"/>
    <col min="9486" max="9486" width="15.5703125" style="1" customWidth="1"/>
    <col min="9487" max="9488" width="16" style="1"/>
    <col min="9489" max="9489" width="23.140625" style="1" customWidth="1"/>
    <col min="9490" max="9729" width="16" style="1"/>
    <col min="9730" max="9730" width="10.42578125" style="1" customWidth="1"/>
    <col min="9731" max="9731" width="26.140625" style="1" customWidth="1"/>
    <col min="9732" max="9732" width="12.28515625" style="1" customWidth="1"/>
    <col min="9733" max="9733" width="9.42578125" style="1" customWidth="1"/>
    <col min="9734" max="9734" width="18.28515625" style="1" customWidth="1"/>
    <col min="9735" max="9735" width="10.5703125" style="1" customWidth="1"/>
    <col min="9736" max="9736" width="18.42578125" style="1" customWidth="1"/>
    <col min="9737" max="9737" width="10.7109375" style="1" customWidth="1"/>
    <col min="9738" max="9738" width="12" style="1" customWidth="1"/>
    <col min="9739" max="9739" width="18.85546875" style="1" customWidth="1"/>
    <col min="9740" max="9740" width="17.85546875" style="1" customWidth="1"/>
    <col min="9741" max="9741" width="20.28515625" style="1" customWidth="1"/>
    <col min="9742" max="9742" width="15.5703125" style="1" customWidth="1"/>
    <col min="9743" max="9744" width="16" style="1"/>
    <col min="9745" max="9745" width="23.140625" style="1" customWidth="1"/>
    <col min="9746" max="9985" width="16" style="1"/>
    <col min="9986" max="9986" width="10.42578125" style="1" customWidth="1"/>
    <col min="9987" max="9987" width="26.140625" style="1" customWidth="1"/>
    <col min="9988" max="9988" width="12.28515625" style="1" customWidth="1"/>
    <col min="9989" max="9989" width="9.42578125" style="1" customWidth="1"/>
    <col min="9990" max="9990" width="18.28515625" style="1" customWidth="1"/>
    <col min="9991" max="9991" width="10.5703125" style="1" customWidth="1"/>
    <col min="9992" max="9992" width="18.42578125" style="1" customWidth="1"/>
    <col min="9993" max="9993" width="10.7109375" style="1" customWidth="1"/>
    <col min="9994" max="9994" width="12" style="1" customWidth="1"/>
    <col min="9995" max="9995" width="18.85546875" style="1" customWidth="1"/>
    <col min="9996" max="9996" width="17.85546875" style="1" customWidth="1"/>
    <col min="9997" max="9997" width="20.28515625" style="1" customWidth="1"/>
    <col min="9998" max="9998" width="15.5703125" style="1" customWidth="1"/>
    <col min="9999" max="10000" width="16" style="1"/>
    <col min="10001" max="10001" width="23.140625" style="1" customWidth="1"/>
    <col min="10002" max="10241" width="16" style="1"/>
    <col min="10242" max="10242" width="10.42578125" style="1" customWidth="1"/>
    <col min="10243" max="10243" width="26.140625" style="1" customWidth="1"/>
    <col min="10244" max="10244" width="12.28515625" style="1" customWidth="1"/>
    <col min="10245" max="10245" width="9.42578125" style="1" customWidth="1"/>
    <col min="10246" max="10246" width="18.28515625" style="1" customWidth="1"/>
    <col min="10247" max="10247" width="10.5703125" style="1" customWidth="1"/>
    <col min="10248" max="10248" width="18.42578125" style="1" customWidth="1"/>
    <col min="10249" max="10249" width="10.7109375" style="1" customWidth="1"/>
    <col min="10250" max="10250" width="12" style="1" customWidth="1"/>
    <col min="10251" max="10251" width="18.85546875" style="1" customWidth="1"/>
    <col min="10252" max="10252" width="17.85546875" style="1" customWidth="1"/>
    <col min="10253" max="10253" width="20.28515625" style="1" customWidth="1"/>
    <col min="10254" max="10254" width="15.5703125" style="1" customWidth="1"/>
    <col min="10255" max="10256" width="16" style="1"/>
    <col min="10257" max="10257" width="23.140625" style="1" customWidth="1"/>
    <col min="10258" max="10497" width="16" style="1"/>
    <col min="10498" max="10498" width="10.42578125" style="1" customWidth="1"/>
    <col min="10499" max="10499" width="26.140625" style="1" customWidth="1"/>
    <col min="10500" max="10500" width="12.28515625" style="1" customWidth="1"/>
    <col min="10501" max="10501" width="9.42578125" style="1" customWidth="1"/>
    <col min="10502" max="10502" width="18.28515625" style="1" customWidth="1"/>
    <col min="10503" max="10503" width="10.5703125" style="1" customWidth="1"/>
    <col min="10504" max="10504" width="18.42578125" style="1" customWidth="1"/>
    <col min="10505" max="10505" width="10.7109375" style="1" customWidth="1"/>
    <col min="10506" max="10506" width="12" style="1" customWidth="1"/>
    <col min="10507" max="10507" width="18.85546875" style="1" customWidth="1"/>
    <col min="10508" max="10508" width="17.85546875" style="1" customWidth="1"/>
    <col min="10509" max="10509" width="20.28515625" style="1" customWidth="1"/>
    <col min="10510" max="10510" width="15.5703125" style="1" customWidth="1"/>
    <col min="10511" max="10512" width="16" style="1"/>
    <col min="10513" max="10513" width="23.140625" style="1" customWidth="1"/>
    <col min="10514" max="10753" width="16" style="1"/>
    <col min="10754" max="10754" width="10.42578125" style="1" customWidth="1"/>
    <col min="10755" max="10755" width="26.140625" style="1" customWidth="1"/>
    <col min="10756" max="10756" width="12.28515625" style="1" customWidth="1"/>
    <col min="10757" max="10757" width="9.42578125" style="1" customWidth="1"/>
    <col min="10758" max="10758" width="18.28515625" style="1" customWidth="1"/>
    <col min="10759" max="10759" width="10.5703125" style="1" customWidth="1"/>
    <col min="10760" max="10760" width="18.42578125" style="1" customWidth="1"/>
    <col min="10761" max="10761" width="10.7109375" style="1" customWidth="1"/>
    <col min="10762" max="10762" width="12" style="1" customWidth="1"/>
    <col min="10763" max="10763" width="18.85546875" style="1" customWidth="1"/>
    <col min="10764" max="10764" width="17.85546875" style="1" customWidth="1"/>
    <col min="10765" max="10765" width="20.28515625" style="1" customWidth="1"/>
    <col min="10766" max="10766" width="15.5703125" style="1" customWidth="1"/>
    <col min="10767" max="10768" width="16" style="1"/>
    <col min="10769" max="10769" width="23.140625" style="1" customWidth="1"/>
    <col min="10770" max="11009" width="16" style="1"/>
    <col min="11010" max="11010" width="10.42578125" style="1" customWidth="1"/>
    <col min="11011" max="11011" width="26.140625" style="1" customWidth="1"/>
    <col min="11012" max="11012" width="12.28515625" style="1" customWidth="1"/>
    <col min="11013" max="11013" width="9.42578125" style="1" customWidth="1"/>
    <col min="11014" max="11014" width="18.28515625" style="1" customWidth="1"/>
    <col min="11015" max="11015" width="10.5703125" style="1" customWidth="1"/>
    <col min="11016" max="11016" width="18.42578125" style="1" customWidth="1"/>
    <col min="11017" max="11017" width="10.7109375" style="1" customWidth="1"/>
    <col min="11018" max="11018" width="12" style="1" customWidth="1"/>
    <col min="11019" max="11019" width="18.85546875" style="1" customWidth="1"/>
    <col min="11020" max="11020" width="17.85546875" style="1" customWidth="1"/>
    <col min="11021" max="11021" width="20.28515625" style="1" customWidth="1"/>
    <col min="11022" max="11022" width="15.5703125" style="1" customWidth="1"/>
    <col min="11023" max="11024" width="16" style="1"/>
    <col min="11025" max="11025" width="23.140625" style="1" customWidth="1"/>
    <col min="11026" max="11265" width="16" style="1"/>
    <col min="11266" max="11266" width="10.42578125" style="1" customWidth="1"/>
    <col min="11267" max="11267" width="26.140625" style="1" customWidth="1"/>
    <col min="11268" max="11268" width="12.28515625" style="1" customWidth="1"/>
    <col min="11269" max="11269" width="9.42578125" style="1" customWidth="1"/>
    <col min="11270" max="11270" width="18.28515625" style="1" customWidth="1"/>
    <col min="11271" max="11271" width="10.5703125" style="1" customWidth="1"/>
    <col min="11272" max="11272" width="18.42578125" style="1" customWidth="1"/>
    <col min="11273" max="11273" width="10.7109375" style="1" customWidth="1"/>
    <col min="11274" max="11274" width="12" style="1" customWidth="1"/>
    <col min="11275" max="11275" width="18.85546875" style="1" customWidth="1"/>
    <col min="11276" max="11276" width="17.85546875" style="1" customWidth="1"/>
    <col min="11277" max="11277" width="20.28515625" style="1" customWidth="1"/>
    <col min="11278" max="11278" width="15.5703125" style="1" customWidth="1"/>
    <col min="11279" max="11280" width="16" style="1"/>
    <col min="11281" max="11281" width="23.140625" style="1" customWidth="1"/>
    <col min="11282" max="11521" width="16" style="1"/>
    <col min="11522" max="11522" width="10.42578125" style="1" customWidth="1"/>
    <col min="11523" max="11523" width="26.140625" style="1" customWidth="1"/>
    <col min="11524" max="11524" width="12.28515625" style="1" customWidth="1"/>
    <col min="11525" max="11525" width="9.42578125" style="1" customWidth="1"/>
    <col min="11526" max="11526" width="18.28515625" style="1" customWidth="1"/>
    <col min="11527" max="11527" width="10.5703125" style="1" customWidth="1"/>
    <col min="11528" max="11528" width="18.42578125" style="1" customWidth="1"/>
    <col min="11529" max="11529" width="10.7109375" style="1" customWidth="1"/>
    <col min="11530" max="11530" width="12" style="1" customWidth="1"/>
    <col min="11531" max="11531" width="18.85546875" style="1" customWidth="1"/>
    <col min="11532" max="11532" width="17.85546875" style="1" customWidth="1"/>
    <col min="11533" max="11533" width="20.28515625" style="1" customWidth="1"/>
    <col min="11534" max="11534" width="15.5703125" style="1" customWidth="1"/>
    <col min="11535" max="11536" width="16" style="1"/>
    <col min="11537" max="11537" width="23.140625" style="1" customWidth="1"/>
    <col min="11538" max="11777" width="16" style="1"/>
    <col min="11778" max="11778" width="10.42578125" style="1" customWidth="1"/>
    <col min="11779" max="11779" width="26.140625" style="1" customWidth="1"/>
    <col min="11780" max="11780" width="12.28515625" style="1" customWidth="1"/>
    <col min="11781" max="11781" width="9.42578125" style="1" customWidth="1"/>
    <col min="11782" max="11782" width="18.28515625" style="1" customWidth="1"/>
    <col min="11783" max="11783" width="10.5703125" style="1" customWidth="1"/>
    <col min="11784" max="11784" width="18.42578125" style="1" customWidth="1"/>
    <col min="11785" max="11785" width="10.7109375" style="1" customWidth="1"/>
    <col min="11786" max="11786" width="12" style="1" customWidth="1"/>
    <col min="11787" max="11787" width="18.85546875" style="1" customWidth="1"/>
    <col min="11788" max="11788" width="17.85546875" style="1" customWidth="1"/>
    <col min="11789" max="11789" width="20.28515625" style="1" customWidth="1"/>
    <col min="11790" max="11790" width="15.5703125" style="1" customWidth="1"/>
    <col min="11791" max="11792" width="16" style="1"/>
    <col min="11793" max="11793" width="23.140625" style="1" customWidth="1"/>
    <col min="11794" max="12033" width="16" style="1"/>
    <col min="12034" max="12034" width="10.42578125" style="1" customWidth="1"/>
    <col min="12035" max="12035" width="26.140625" style="1" customWidth="1"/>
    <col min="12036" max="12036" width="12.28515625" style="1" customWidth="1"/>
    <col min="12037" max="12037" width="9.42578125" style="1" customWidth="1"/>
    <col min="12038" max="12038" width="18.28515625" style="1" customWidth="1"/>
    <col min="12039" max="12039" width="10.5703125" style="1" customWidth="1"/>
    <col min="12040" max="12040" width="18.42578125" style="1" customWidth="1"/>
    <col min="12041" max="12041" width="10.7109375" style="1" customWidth="1"/>
    <col min="12042" max="12042" width="12" style="1" customWidth="1"/>
    <col min="12043" max="12043" width="18.85546875" style="1" customWidth="1"/>
    <col min="12044" max="12044" width="17.85546875" style="1" customWidth="1"/>
    <col min="12045" max="12045" width="20.28515625" style="1" customWidth="1"/>
    <col min="12046" max="12046" width="15.5703125" style="1" customWidth="1"/>
    <col min="12047" max="12048" width="16" style="1"/>
    <col min="12049" max="12049" width="23.140625" style="1" customWidth="1"/>
    <col min="12050" max="12289" width="16" style="1"/>
    <col min="12290" max="12290" width="10.42578125" style="1" customWidth="1"/>
    <col min="12291" max="12291" width="26.140625" style="1" customWidth="1"/>
    <col min="12292" max="12292" width="12.28515625" style="1" customWidth="1"/>
    <col min="12293" max="12293" width="9.42578125" style="1" customWidth="1"/>
    <col min="12294" max="12294" width="18.28515625" style="1" customWidth="1"/>
    <col min="12295" max="12295" width="10.5703125" style="1" customWidth="1"/>
    <col min="12296" max="12296" width="18.42578125" style="1" customWidth="1"/>
    <col min="12297" max="12297" width="10.7109375" style="1" customWidth="1"/>
    <col min="12298" max="12298" width="12" style="1" customWidth="1"/>
    <col min="12299" max="12299" width="18.85546875" style="1" customWidth="1"/>
    <col min="12300" max="12300" width="17.85546875" style="1" customWidth="1"/>
    <col min="12301" max="12301" width="20.28515625" style="1" customWidth="1"/>
    <col min="12302" max="12302" width="15.5703125" style="1" customWidth="1"/>
    <col min="12303" max="12304" width="16" style="1"/>
    <col min="12305" max="12305" width="23.140625" style="1" customWidth="1"/>
    <col min="12306" max="12545" width="16" style="1"/>
    <col min="12546" max="12546" width="10.42578125" style="1" customWidth="1"/>
    <col min="12547" max="12547" width="26.140625" style="1" customWidth="1"/>
    <col min="12548" max="12548" width="12.28515625" style="1" customWidth="1"/>
    <col min="12549" max="12549" width="9.42578125" style="1" customWidth="1"/>
    <col min="12550" max="12550" width="18.28515625" style="1" customWidth="1"/>
    <col min="12551" max="12551" width="10.5703125" style="1" customWidth="1"/>
    <col min="12552" max="12552" width="18.42578125" style="1" customWidth="1"/>
    <col min="12553" max="12553" width="10.7109375" style="1" customWidth="1"/>
    <col min="12554" max="12554" width="12" style="1" customWidth="1"/>
    <col min="12555" max="12555" width="18.85546875" style="1" customWidth="1"/>
    <col min="12556" max="12556" width="17.85546875" style="1" customWidth="1"/>
    <col min="12557" max="12557" width="20.28515625" style="1" customWidth="1"/>
    <col min="12558" max="12558" width="15.5703125" style="1" customWidth="1"/>
    <col min="12559" max="12560" width="16" style="1"/>
    <col min="12561" max="12561" width="23.140625" style="1" customWidth="1"/>
    <col min="12562" max="12801" width="16" style="1"/>
    <col min="12802" max="12802" width="10.42578125" style="1" customWidth="1"/>
    <col min="12803" max="12803" width="26.140625" style="1" customWidth="1"/>
    <col min="12804" max="12804" width="12.28515625" style="1" customWidth="1"/>
    <col min="12805" max="12805" width="9.42578125" style="1" customWidth="1"/>
    <col min="12806" max="12806" width="18.28515625" style="1" customWidth="1"/>
    <col min="12807" max="12807" width="10.5703125" style="1" customWidth="1"/>
    <col min="12808" max="12808" width="18.42578125" style="1" customWidth="1"/>
    <col min="12809" max="12809" width="10.7109375" style="1" customWidth="1"/>
    <col min="12810" max="12810" width="12" style="1" customWidth="1"/>
    <col min="12811" max="12811" width="18.85546875" style="1" customWidth="1"/>
    <col min="12812" max="12812" width="17.85546875" style="1" customWidth="1"/>
    <col min="12813" max="12813" width="20.28515625" style="1" customWidth="1"/>
    <col min="12814" max="12814" width="15.5703125" style="1" customWidth="1"/>
    <col min="12815" max="12816" width="16" style="1"/>
    <col min="12817" max="12817" width="23.140625" style="1" customWidth="1"/>
    <col min="12818" max="13057" width="16" style="1"/>
    <col min="13058" max="13058" width="10.42578125" style="1" customWidth="1"/>
    <col min="13059" max="13059" width="26.140625" style="1" customWidth="1"/>
    <col min="13060" max="13060" width="12.28515625" style="1" customWidth="1"/>
    <col min="13061" max="13061" width="9.42578125" style="1" customWidth="1"/>
    <col min="13062" max="13062" width="18.28515625" style="1" customWidth="1"/>
    <col min="13063" max="13063" width="10.5703125" style="1" customWidth="1"/>
    <col min="13064" max="13064" width="18.42578125" style="1" customWidth="1"/>
    <col min="13065" max="13065" width="10.7109375" style="1" customWidth="1"/>
    <col min="13066" max="13066" width="12" style="1" customWidth="1"/>
    <col min="13067" max="13067" width="18.85546875" style="1" customWidth="1"/>
    <col min="13068" max="13068" width="17.85546875" style="1" customWidth="1"/>
    <col min="13069" max="13069" width="20.28515625" style="1" customWidth="1"/>
    <col min="13070" max="13070" width="15.5703125" style="1" customWidth="1"/>
    <col min="13071" max="13072" width="16" style="1"/>
    <col min="13073" max="13073" width="23.140625" style="1" customWidth="1"/>
    <col min="13074" max="13313" width="16" style="1"/>
    <col min="13314" max="13314" width="10.42578125" style="1" customWidth="1"/>
    <col min="13315" max="13315" width="26.140625" style="1" customWidth="1"/>
    <col min="13316" max="13316" width="12.28515625" style="1" customWidth="1"/>
    <col min="13317" max="13317" width="9.42578125" style="1" customWidth="1"/>
    <col min="13318" max="13318" width="18.28515625" style="1" customWidth="1"/>
    <col min="13319" max="13319" width="10.5703125" style="1" customWidth="1"/>
    <col min="13320" max="13320" width="18.42578125" style="1" customWidth="1"/>
    <col min="13321" max="13321" width="10.7109375" style="1" customWidth="1"/>
    <col min="13322" max="13322" width="12" style="1" customWidth="1"/>
    <col min="13323" max="13323" width="18.85546875" style="1" customWidth="1"/>
    <col min="13324" max="13324" width="17.85546875" style="1" customWidth="1"/>
    <col min="13325" max="13325" width="20.28515625" style="1" customWidth="1"/>
    <col min="13326" max="13326" width="15.5703125" style="1" customWidth="1"/>
    <col min="13327" max="13328" width="16" style="1"/>
    <col min="13329" max="13329" width="23.140625" style="1" customWidth="1"/>
    <col min="13330" max="13569" width="16" style="1"/>
    <col min="13570" max="13570" width="10.42578125" style="1" customWidth="1"/>
    <col min="13571" max="13571" width="26.140625" style="1" customWidth="1"/>
    <col min="13572" max="13572" width="12.28515625" style="1" customWidth="1"/>
    <col min="13573" max="13573" width="9.42578125" style="1" customWidth="1"/>
    <col min="13574" max="13574" width="18.28515625" style="1" customWidth="1"/>
    <col min="13575" max="13575" width="10.5703125" style="1" customWidth="1"/>
    <col min="13576" max="13576" width="18.42578125" style="1" customWidth="1"/>
    <col min="13577" max="13577" width="10.7109375" style="1" customWidth="1"/>
    <col min="13578" max="13578" width="12" style="1" customWidth="1"/>
    <col min="13579" max="13579" width="18.85546875" style="1" customWidth="1"/>
    <col min="13580" max="13580" width="17.85546875" style="1" customWidth="1"/>
    <col min="13581" max="13581" width="20.28515625" style="1" customWidth="1"/>
    <col min="13582" max="13582" width="15.5703125" style="1" customWidth="1"/>
    <col min="13583" max="13584" width="16" style="1"/>
    <col min="13585" max="13585" width="23.140625" style="1" customWidth="1"/>
    <col min="13586" max="13825" width="16" style="1"/>
    <col min="13826" max="13826" width="10.42578125" style="1" customWidth="1"/>
    <col min="13827" max="13827" width="26.140625" style="1" customWidth="1"/>
    <col min="13828" max="13828" width="12.28515625" style="1" customWidth="1"/>
    <col min="13829" max="13829" width="9.42578125" style="1" customWidth="1"/>
    <col min="13830" max="13830" width="18.28515625" style="1" customWidth="1"/>
    <col min="13831" max="13831" width="10.5703125" style="1" customWidth="1"/>
    <col min="13832" max="13832" width="18.42578125" style="1" customWidth="1"/>
    <col min="13833" max="13833" width="10.7109375" style="1" customWidth="1"/>
    <col min="13834" max="13834" width="12" style="1" customWidth="1"/>
    <col min="13835" max="13835" width="18.85546875" style="1" customWidth="1"/>
    <col min="13836" max="13836" width="17.85546875" style="1" customWidth="1"/>
    <col min="13837" max="13837" width="20.28515625" style="1" customWidth="1"/>
    <col min="13838" max="13838" width="15.5703125" style="1" customWidth="1"/>
    <col min="13839" max="13840" width="16" style="1"/>
    <col min="13841" max="13841" width="23.140625" style="1" customWidth="1"/>
    <col min="13842" max="14081" width="16" style="1"/>
    <col min="14082" max="14082" width="10.42578125" style="1" customWidth="1"/>
    <col min="14083" max="14083" width="26.140625" style="1" customWidth="1"/>
    <col min="14084" max="14084" width="12.28515625" style="1" customWidth="1"/>
    <col min="14085" max="14085" width="9.42578125" style="1" customWidth="1"/>
    <col min="14086" max="14086" width="18.28515625" style="1" customWidth="1"/>
    <col min="14087" max="14087" width="10.5703125" style="1" customWidth="1"/>
    <col min="14088" max="14088" width="18.42578125" style="1" customWidth="1"/>
    <col min="14089" max="14089" width="10.7109375" style="1" customWidth="1"/>
    <col min="14090" max="14090" width="12" style="1" customWidth="1"/>
    <col min="14091" max="14091" width="18.85546875" style="1" customWidth="1"/>
    <col min="14092" max="14092" width="17.85546875" style="1" customWidth="1"/>
    <col min="14093" max="14093" width="20.28515625" style="1" customWidth="1"/>
    <col min="14094" max="14094" width="15.5703125" style="1" customWidth="1"/>
    <col min="14095" max="14096" width="16" style="1"/>
    <col min="14097" max="14097" width="23.140625" style="1" customWidth="1"/>
    <col min="14098" max="14337" width="16" style="1"/>
    <col min="14338" max="14338" width="10.42578125" style="1" customWidth="1"/>
    <col min="14339" max="14339" width="26.140625" style="1" customWidth="1"/>
    <col min="14340" max="14340" width="12.28515625" style="1" customWidth="1"/>
    <col min="14341" max="14341" width="9.42578125" style="1" customWidth="1"/>
    <col min="14342" max="14342" width="18.28515625" style="1" customWidth="1"/>
    <col min="14343" max="14343" width="10.5703125" style="1" customWidth="1"/>
    <col min="14344" max="14344" width="18.42578125" style="1" customWidth="1"/>
    <col min="14345" max="14345" width="10.7109375" style="1" customWidth="1"/>
    <col min="14346" max="14346" width="12" style="1" customWidth="1"/>
    <col min="14347" max="14347" width="18.85546875" style="1" customWidth="1"/>
    <col min="14348" max="14348" width="17.85546875" style="1" customWidth="1"/>
    <col min="14349" max="14349" width="20.28515625" style="1" customWidth="1"/>
    <col min="14350" max="14350" width="15.5703125" style="1" customWidth="1"/>
    <col min="14351" max="14352" width="16" style="1"/>
    <col min="14353" max="14353" width="23.140625" style="1" customWidth="1"/>
    <col min="14354" max="14593" width="16" style="1"/>
    <col min="14594" max="14594" width="10.42578125" style="1" customWidth="1"/>
    <col min="14595" max="14595" width="26.140625" style="1" customWidth="1"/>
    <col min="14596" max="14596" width="12.28515625" style="1" customWidth="1"/>
    <col min="14597" max="14597" width="9.42578125" style="1" customWidth="1"/>
    <col min="14598" max="14598" width="18.28515625" style="1" customWidth="1"/>
    <col min="14599" max="14599" width="10.5703125" style="1" customWidth="1"/>
    <col min="14600" max="14600" width="18.42578125" style="1" customWidth="1"/>
    <col min="14601" max="14601" width="10.7109375" style="1" customWidth="1"/>
    <col min="14602" max="14602" width="12" style="1" customWidth="1"/>
    <col min="14603" max="14603" width="18.85546875" style="1" customWidth="1"/>
    <col min="14604" max="14604" width="17.85546875" style="1" customWidth="1"/>
    <col min="14605" max="14605" width="20.28515625" style="1" customWidth="1"/>
    <col min="14606" max="14606" width="15.5703125" style="1" customWidth="1"/>
    <col min="14607" max="14608" width="16" style="1"/>
    <col min="14609" max="14609" width="23.140625" style="1" customWidth="1"/>
    <col min="14610" max="14849" width="16" style="1"/>
    <col min="14850" max="14850" width="10.42578125" style="1" customWidth="1"/>
    <col min="14851" max="14851" width="26.140625" style="1" customWidth="1"/>
    <col min="14852" max="14852" width="12.28515625" style="1" customWidth="1"/>
    <col min="14853" max="14853" width="9.42578125" style="1" customWidth="1"/>
    <col min="14854" max="14854" width="18.28515625" style="1" customWidth="1"/>
    <col min="14855" max="14855" width="10.5703125" style="1" customWidth="1"/>
    <col min="14856" max="14856" width="18.42578125" style="1" customWidth="1"/>
    <col min="14857" max="14857" width="10.7109375" style="1" customWidth="1"/>
    <col min="14858" max="14858" width="12" style="1" customWidth="1"/>
    <col min="14859" max="14859" width="18.85546875" style="1" customWidth="1"/>
    <col min="14860" max="14860" width="17.85546875" style="1" customWidth="1"/>
    <col min="14861" max="14861" width="20.28515625" style="1" customWidth="1"/>
    <col min="14862" max="14862" width="15.5703125" style="1" customWidth="1"/>
    <col min="14863" max="14864" width="16" style="1"/>
    <col min="14865" max="14865" width="23.140625" style="1" customWidth="1"/>
    <col min="14866" max="15105" width="16" style="1"/>
    <col min="15106" max="15106" width="10.42578125" style="1" customWidth="1"/>
    <col min="15107" max="15107" width="26.140625" style="1" customWidth="1"/>
    <col min="15108" max="15108" width="12.28515625" style="1" customWidth="1"/>
    <col min="15109" max="15109" width="9.42578125" style="1" customWidth="1"/>
    <col min="15110" max="15110" width="18.28515625" style="1" customWidth="1"/>
    <col min="15111" max="15111" width="10.5703125" style="1" customWidth="1"/>
    <col min="15112" max="15112" width="18.42578125" style="1" customWidth="1"/>
    <col min="15113" max="15113" width="10.7109375" style="1" customWidth="1"/>
    <col min="15114" max="15114" width="12" style="1" customWidth="1"/>
    <col min="15115" max="15115" width="18.85546875" style="1" customWidth="1"/>
    <col min="15116" max="15116" width="17.85546875" style="1" customWidth="1"/>
    <col min="15117" max="15117" width="20.28515625" style="1" customWidth="1"/>
    <col min="15118" max="15118" width="15.5703125" style="1" customWidth="1"/>
    <col min="15119" max="15120" width="16" style="1"/>
    <col min="15121" max="15121" width="23.140625" style="1" customWidth="1"/>
    <col min="15122" max="15361" width="16" style="1"/>
    <col min="15362" max="15362" width="10.42578125" style="1" customWidth="1"/>
    <col min="15363" max="15363" width="26.140625" style="1" customWidth="1"/>
    <col min="15364" max="15364" width="12.28515625" style="1" customWidth="1"/>
    <col min="15365" max="15365" width="9.42578125" style="1" customWidth="1"/>
    <col min="15366" max="15366" width="18.28515625" style="1" customWidth="1"/>
    <col min="15367" max="15367" width="10.5703125" style="1" customWidth="1"/>
    <col min="15368" max="15368" width="18.42578125" style="1" customWidth="1"/>
    <col min="15369" max="15369" width="10.7109375" style="1" customWidth="1"/>
    <col min="15370" max="15370" width="12" style="1" customWidth="1"/>
    <col min="15371" max="15371" width="18.85546875" style="1" customWidth="1"/>
    <col min="15372" max="15372" width="17.85546875" style="1" customWidth="1"/>
    <col min="15373" max="15373" width="20.28515625" style="1" customWidth="1"/>
    <col min="15374" max="15374" width="15.5703125" style="1" customWidth="1"/>
    <col min="15375" max="15376" width="16" style="1"/>
    <col min="15377" max="15377" width="23.140625" style="1" customWidth="1"/>
    <col min="15378" max="15617" width="16" style="1"/>
    <col min="15618" max="15618" width="10.42578125" style="1" customWidth="1"/>
    <col min="15619" max="15619" width="26.140625" style="1" customWidth="1"/>
    <col min="15620" max="15620" width="12.28515625" style="1" customWidth="1"/>
    <col min="15621" max="15621" width="9.42578125" style="1" customWidth="1"/>
    <col min="15622" max="15622" width="18.28515625" style="1" customWidth="1"/>
    <col min="15623" max="15623" width="10.5703125" style="1" customWidth="1"/>
    <col min="15624" max="15624" width="18.42578125" style="1" customWidth="1"/>
    <col min="15625" max="15625" width="10.7109375" style="1" customWidth="1"/>
    <col min="15626" max="15626" width="12" style="1" customWidth="1"/>
    <col min="15627" max="15627" width="18.85546875" style="1" customWidth="1"/>
    <col min="15628" max="15628" width="17.85546875" style="1" customWidth="1"/>
    <col min="15629" max="15629" width="20.28515625" style="1" customWidth="1"/>
    <col min="15630" max="15630" width="15.5703125" style="1" customWidth="1"/>
    <col min="15631" max="15632" width="16" style="1"/>
    <col min="15633" max="15633" width="23.140625" style="1" customWidth="1"/>
    <col min="15634" max="15873" width="16" style="1"/>
    <col min="15874" max="15874" width="10.42578125" style="1" customWidth="1"/>
    <col min="15875" max="15875" width="26.140625" style="1" customWidth="1"/>
    <col min="15876" max="15876" width="12.28515625" style="1" customWidth="1"/>
    <col min="15877" max="15877" width="9.42578125" style="1" customWidth="1"/>
    <col min="15878" max="15878" width="18.28515625" style="1" customWidth="1"/>
    <col min="15879" max="15879" width="10.5703125" style="1" customWidth="1"/>
    <col min="15880" max="15880" width="18.42578125" style="1" customWidth="1"/>
    <col min="15881" max="15881" width="10.7109375" style="1" customWidth="1"/>
    <col min="15882" max="15882" width="12" style="1" customWidth="1"/>
    <col min="15883" max="15883" width="18.85546875" style="1" customWidth="1"/>
    <col min="15884" max="15884" width="17.85546875" style="1" customWidth="1"/>
    <col min="15885" max="15885" width="20.28515625" style="1" customWidth="1"/>
    <col min="15886" max="15886" width="15.5703125" style="1" customWidth="1"/>
    <col min="15887" max="15888" width="16" style="1"/>
    <col min="15889" max="15889" width="23.140625" style="1" customWidth="1"/>
    <col min="15890" max="16129" width="16" style="1"/>
    <col min="16130" max="16130" width="10.42578125" style="1" customWidth="1"/>
    <col min="16131" max="16131" width="26.140625" style="1" customWidth="1"/>
    <col min="16132" max="16132" width="12.28515625" style="1" customWidth="1"/>
    <col min="16133" max="16133" width="9.42578125" style="1" customWidth="1"/>
    <col min="16134" max="16134" width="18.28515625" style="1" customWidth="1"/>
    <col min="16135" max="16135" width="10.5703125" style="1" customWidth="1"/>
    <col min="16136" max="16136" width="18.42578125" style="1" customWidth="1"/>
    <col min="16137" max="16137" width="10.7109375" style="1" customWidth="1"/>
    <col min="16138" max="16138" width="12" style="1" customWidth="1"/>
    <col min="16139" max="16139" width="18.85546875" style="1" customWidth="1"/>
    <col min="16140" max="16140" width="17.85546875" style="1" customWidth="1"/>
    <col min="16141" max="16141" width="20.28515625" style="1" customWidth="1"/>
    <col min="16142" max="16142" width="15.5703125" style="1" customWidth="1"/>
    <col min="16143" max="16144" width="16" style="1"/>
    <col min="16145" max="16145" width="23.140625" style="1" customWidth="1"/>
    <col min="16146" max="16384" width="16" style="1"/>
  </cols>
  <sheetData>
    <row r="1" spans="1:17" ht="10.5" customHeight="1" x14ac:dyDescent="0.2"/>
    <row r="2" spans="1:17" ht="30" customHeight="1" x14ac:dyDescent="0.2">
      <c r="A2" s="3" t="s">
        <v>126</v>
      </c>
      <c r="B2" s="123"/>
      <c r="C2" s="123"/>
      <c r="O2" s="124"/>
      <c r="P2" s="6"/>
      <c r="Q2" s="40"/>
    </row>
    <row r="3" spans="1:17" ht="30" customHeight="1" x14ac:dyDescent="0.2">
      <c r="A3" s="4"/>
      <c r="B3" s="316" t="s">
        <v>0</v>
      </c>
      <c r="C3" s="318"/>
      <c r="D3" s="317"/>
      <c r="E3" s="316" t="s">
        <v>1</v>
      </c>
      <c r="F3" s="317"/>
      <c r="G3" s="5" t="s">
        <v>2</v>
      </c>
      <c r="H3" s="316" t="s">
        <v>3</v>
      </c>
      <c r="I3" s="318"/>
      <c r="J3" s="317"/>
      <c r="K3" s="316" t="s">
        <v>4</v>
      </c>
      <c r="L3" s="317"/>
      <c r="M3" s="5" t="s">
        <v>5</v>
      </c>
      <c r="N3" s="6"/>
    </row>
    <row r="4" spans="1:17" ht="30" customHeight="1" x14ac:dyDescent="0.2">
      <c r="A4" s="4" t="s">
        <v>6</v>
      </c>
      <c r="B4" s="7" t="s">
        <v>95</v>
      </c>
      <c r="C4" s="7" t="s">
        <v>141</v>
      </c>
      <c r="D4" s="7" t="s">
        <v>7</v>
      </c>
      <c r="E4" s="7" t="s">
        <v>95</v>
      </c>
      <c r="F4" s="7" t="s">
        <v>141</v>
      </c>
      <c r="G4" s="8" t="s">
        <v>8</v>
      </c>
      <c r="H4" s="9" t="s">
        <v>95</v>
      </c>
      <c r="I4" s="9" t="s">
        <v>141</v>
      </c>
      <c r="J4" s="9" t="s">
        <v>7</v>
      </c>
      <c r="K4" s="7" t="s">
        <v>95</v>
      </c>
      <c r="L4" s="7" t="s">
        <v>141</v>
      </c>
      <c r="M4" s="8" t="s">
        <v>8</v>
      </c>
      <c r="N4" s="6"/>
      <c r="O4" s="1" t="s">
        <v>9</v>
      </c>
      <c r="P4" s="1" t="s">
        <v>9</v>
      </c>
    </row>
    <row r="5" spans="1:17" ht="18" customHeight="1" x14ac:dyDescent="0.2">
      <c r="A5" s="290" t="s">
        <v>338</v>
      </c>
      <c r="B5" s="287">
        <v>460</v>
      </c>
      <c r="C5" s="223">
        <v>459</v>
      </c>
      <c r="D5" s="10">
        <f t="shared" ref="D5:D15" si="0">B5+C5</f>
        <v>919</v>
      </c>
      <c r="E5" s="184">
        <v>0</v>
      </c>
      <c r="F5" s="184">
        <v>6</v>
      </c>
      <c r="G5" s="11">
        <v>2.83</v>
      </c>
      <c r="H5" s="12">
        <f t="shared" ref="H5:H15" si="1">B5*G5</f>
        <v>1301.8</v>
      </c>
      <c r="I5" s="12">
        <f t="shared" ref="I5:I15" si="2">C5*G5</f>
        <v>1298.97</v>
      </c>
      <c r="J5" s="12">
        <f>H5+I5</f>
        <v>2600.77</v>
      </c>
      <c r="K5" s="13">
        <f>E5/H5</f>
        <v>0</v>
      </c>
      <c r="L5" s="13">
        <f>F5/I5</f>
        <v>4.6190443197302476E-3</v>
      </c>
      <c r="M5" s="14">
        <v>62</v>
      </c>
      <c r="N5" s="125">
        <f t="shared" ref="N5:N15" si="3">M5*D5</f>
        <v>56978</v>
      </c>
      <c r="O5" s="15" t="str">
        <f t="shared" ref="O5:O16" si="4">CONCATENATE(E5," ",$O$4," ",B5)</f>
        <v>0 / 460</v>
      </c>
      <c r="P5" s="15" t="str">
        <f t="shared" ref="P5:P16" si="5">CONCATENATE(F5," ",$P$4," ",C5)</f>
        <v>6 / 459</v>
      </c>
    </row>
    <row r="6" spans="1:17" ht="18" customHeight="1" x14ac:dyDescent="0.2">
      <c r="A6" s="290" t="s">
        <v>339</v>
      </c>
      <c r="B6" s="287">
        <v>3304</v>
      </c>
      <c r="C6" s="223">
        <v>3301</v>
      </c>
      <c r="D6" s="10">
        <f t="shared" si="0"/>
        <v>6605</v>
      </c>
      <c r="E6" s="184">
        <v>17</v>
      </c>
      <c r="F6" s="184">
        <v>25</v>
      </c>
      <c r="G6" s="11">
        <v>5.2</v>
      </c>
      <c r="H6" s="12">
        <f t="shared" si="1"/>
        <v>17180.8</v>
      </c>
      <c r="I6" s="12">
        <f t="shared" si="2"/>
        <v>17165.2</v>
      </c>
      <c r="J6" s="12">
        <f t="shared" ref="J6:J15" si="6">H6+I6</f>
        <v>34346</v>
      </c>
      <c r="K6" s="13">
        <f t="shared" ref="K6:L15" si="7">E6/H6</f>
        <v>9.8947662506984548E-4</v>
      </c>
      <c r="L6" s="13">
        <f t="shared" si="7"/>
        <v>1.4564351129028499E-3</v>
      </c>
      <c r="M6" s="14">
        <v>58.2</v>
      </c>
      <c r="N6" s="125">
        <f t="shared" si="3"/>
        <v>384411</v>
      </c>
      <c r="O6" s="15" t="str">
        <f t="shared" si="4"/>
        <v>17 / 3304</v>
      </c>
      <c r="P6" s="15" t="str">
        <f t="shared" si="5"/>
        <v>25 / 3301</v>
      </c>
    </row>
    <row r="7" spans="1:17" ht="18" customHeight="1" x14ac:dyDescent="0.2">
      <c r="A7" s="290" t="s">
        <v>340</v>
      </c>
      <c r="B7" s="287">
        <v>151</v>
      </c>
      <c r="C7" s="223">
        <v>154</v>
      </c>
      <c r="D7" s="10">
        <f t="shared" si="0"/>
        <v>305</v>
      </c>
      <c r="E7" s="185">
        <v>1</v>
      </c>
      <c r="F7" s="185">
        <v>0</v>
      </c>
      <c r="G7" s="164">
        <v>1</v>
      </c>
      <c r="H7" s="12">
        <f t="shared" si="1"/>
        <v>151</v>
      </c>
      <c r="I7" s="12">
        <f t="shared" si="2"/>
        <v>154</v>
      </c>
      <c r="J7" s="12">
        <f t="shared" si="6"/>
        <v>305</v>
      </c>
      <c r="K7" s="13">
        <f t="shared" si="7"/>
        <v>6.6225165562913907E-3</v>
      </c>
      <c r="L7" s="13">
        <f t="shared" si="7"/>
        <v>0</v>
      </c>
      <c r="M7" s="14">
        <v>55</v>
      </c>
      <c r="N7" s="125">
        <f t="shared" si="3"/>
        <v>16775</v>
      </c>
      <c r="O7" s="15" t="str">
        <f t="shared" si="4"/>
        <v>1 / 151</v>
      </c>
      <c r="P7" s="15" t="str">
        <f t="shared" si="5"/>
        <v>0 / 154</v>
      </c>
    </row>
    <row r="8" spans="1:17" ht="18" customHeight="1" x14ac:dyDescent="0.2">
      <c r="A8" s="290" t="s">
        <v>341</v>
      </c>
      <c r="B8" s="287">
        <v>6361</v>
      </c>
      <c r="C8" s="223">
        <v>6344</v>
      </c>
      <c r="D8" s="10">
        <f t="shared" si="0"/>
        <v>12705</v>
      </c>
      <c r="E8" s="184">
        <v>154</v>
      </c>
      <c r="F8" s="184">
        <v>171</v>
      </c>
      <c r="G8" s="11">
        <v>3</v>
      </c>
      <c r="H8" s="12">
        <f t="shared" si="1"/>
        <v>19083</v>
      </c>
      <c r="I8" s="12">
        <f t="shared" si="2"/>
        <v>19032</v>
      </c>
      <c r="J8" s="12">
        <f t="shared" si="6"/>
        <v>38115</v>
      </c>
      <c r="K8" s="13">
        <f t="shared" si="7"/>
        <v>8.0700099565057908E-3</v>
      </c>
      <c r="L8" s="13">
        <f t="shared" si="7"/>
        <v>8.9848675914249686E-3</v>
      </c>
      <c r="M8" s="14">
        <v>65.8</v>
      </c>
      <c r="N8" s="125">
        <f t="shared" si="3"/>
        <v>835989</v>
      </c>
      <c r="O8" s="15" t="str">
        <f t="shared" si="4"/>
        <v>154 / 6361</v>
      </c>
      <c r="P8" s="15" t="str">
        <f t="shared" si="5"/>
        <v>171 / 6344</v>
      </c>
    </row>
    <row r="9" spans="1:17" ht="18" customHeight="1" x14ac:dyDescent="0.2">
      <c r="A9" s="290" t="s">
        <v>342</v>
      </c>
      <c r="B9" s="287">
        <v>8901</v>
      </c>
      <c r="C9" s="223">
        <v>8901</v>
      </c>
      <c r="D9" s="10">
        <f t="shared" si="0"/>
        <v>17802</v>
      </c>
      <c r="E9" s="184">
        <v>28</v>
      </c>
      <c r="F9" s="184">
        <v>30</v>
      </c>
      <c r="G9" s="11">
        <v>4</v>
      </c>
      <c r="H9" s="12">
        <f t="shared" si="1"/>
        <v>35604</v>
      </c>
      <c r="I9" s="12">
        <f t="shared" si="2"/>
        <v>35604</v>
      </c>
      <c r="J9" s="12">
        <f t="shared" si="6"/>
        <v>71208</v>
      </c>
      <c r="K9" s="13">
        <f t="shared" si="7"/>
        <v>7.8642849118076624E-4</v>
      </c>
      <c r="L9" s="13">
        <f t="shared" si="7"/>
        <v>8.4260195483653526E-4</v>
      </c>
      <c r="M9" s="14">
        <v>66</v>
      </c>
      <c r="N9" s="125">
        <f t="shared" si="3"/>
        <v>1174932</v>
      </c>
      <c r="O9" s="15" t="str">
        <f t="shared" si="4"/>
        <v>28 / 8901</v>
      </c>
      <c r="P9" s="15" t="str">
        <f t="shared" si="5"/>
        <v>30 / 8901</v>
      </c>
    </row>
    <row r="10" spans="1:17" ht="18" customHeight="1" x14ac:dyDescent="0.2">
      <c r="A10" s="290" t="s">
        <v>343</v>
      </c>
      <c r="B10" s="287">
        <v>214</v>
      </c>
      <c r="C10" s="223">
        <v>212</v>
      </c>
      <c r="D10" s="10">
        <f t="shared" si="0"/>
        <v>426</v>
      </c>
      <c r="E10" s="184">
        <v>2</v>
      </c>
      <c r="F10" s="184">
        <v>2</v>
      </c>
      <c r="G10" s="11">
        <v>5.6</v>
      </c>
      <c r="H10" s="12">
        <f t="shared" si="1"/>
        <v>1198.3999999999999</v>
      </c>
      <c r="I10" s="12">
        <f t="shared" si="2"/>
        <v>1187.1999999999998</v>
      </c>
      <c r="J10" s="12">
        <f t="shared" si="6"/>
        <v>2385.5999999999995</v>
      </c>
      <c r="K10" s="13">
        <f t="shared" si="7"/>
        <v>1.6688918558077439E-3</v>
      </c>
      <c r="L10" s="13">
        <f t="shared" si="7"/>
        <v>1.6846361185983831E-3</v>
      </c>
      <c r="M10" s="14">
        <v>57</v>
      </c>
      <c r="N10" s="125">
        <f t="shared" si="3"/>
        <v>24282</v>
      </c>
      <c r="O10" s="15" t="str">
        <f t="shared" si="4"/>
        <v>2 / 214</v>
      </c>
      <c r="P10" s="15" t="str">
        <f t="shared" si="5"/>
        <v>2 / 212</v>
      </c>
      <c r="Q10" s="145"/>
    </row>
    <row r="11" spans="1:17" ht="18" customHeight="1" x14ac:dyDescent="0.2">
      <c r="A11" s="290" t="s">
        <v>344</v>
      </c>
      <c r="B11" s="287">
        <v>3866</v>
      </c>
      <c r="C11" s="223">
        <v>3966</v>
      </c>
      <c r="D11" s="10">
        <f t="shared" si="0"/>
        <v>7832</v>
      </c>
      <c r="E11" s="184">
        <v>11</v>
      </c>
      <c r="F11" s="184">
        <v>18</v>
      </c>
      <c r="G11" s="11">
        <v>4</v>
      </c>
      <c r="H11" s="12">
        <f t="shared" si="1"/>
        <v>15464</v>
      </c>
      <c r="I11" s="12">
        <f t="shared" si="2"/>
        <v>15864</v>
      </c>
      <c r="J11" s="12">
        <f t="shared" si="6"/>
        <v>31328</v>
      </c>
      <c r="K11" s="13">
        <f t="shared" si="7"/>
        <v>7.1132953957578891E-4</v>
      </c>
      <c r="L11" s="13">
        <f t="shared" si="7"/>
        <v>1.1346444780635401E-3</v>
      </c>
      <c r="M11" s="14">
        <v>58.3</v>
      </c>
      <c r="N11" s="125">
        <f t="shared" si="3"/>
        <v>456605.6</v>
      </c>
      <c r="O11" s="15" t="str">
        <f t="shared" si="4"/>
        <v>11 / 3866</v>
      </c>
      <c r="P11" s="15" t="str">
        <f t="shared" si="5"/>
        <v>18 / 3966</v>
      </c>
    </row>
    <row r="12" spans="1:17" ht="18" customHeight="1" x14ac:dyDescent="0.2">
      <c r="A12" s="290" t="s">
        <v>345</v>
      </c>
      <c r="B12" s="287">
        <v>254</v>
      </c>
      <c r="C12" s="223">
        <v>254</v>
      </c>
      <c r="D12" s="10">
        <f t="shared" si="0"/>
        <v>508</v>
      </c>
      <c r="E12" s="184">
        <v>1</v>
      </c>
      <c r="F12" s="184">
        <v>0</v>
      </c>
      <c r="G12" s="11">
        <v>1.9</v>
      </c>
      <c r="H12" s="12">
        <f t="shared" si="1"/>
        <v>482.59999999999997</v>
      </c>
      <c r="I12" s="12">
        <f t="shared" si="2"/>
        <v>482.59999999999997</v>
      </c>
      <c r="J12" s="12">
        <f t="shared" si="6"/>
        <v>965.19999999999993</v>
      </c>
      <c r="K12" s="13">
        <f t="shared" si="7"/>
        <v>2.0721094073767096E-3</v>
      </c>
      <c r="L12" s="13">
        <f t="shared" si="7"/>
        <v>0</v>
      </c>
      <c r="M12" s="14">
        <v>58</v>
      </c>
      <c r="N12" s="125">
        <f t="shared" si="3"/>
        <v>29464</v>
      </c>
      <c r="O12" s="15" t="str">
        <f t="shared" si="4"/>
        <v>1 / 254</v>
      </c>
      <c r="P12" s="15" t="str">
        <f t="shared" si="5"/>
        <v>0 / 254</v>
      </c>
    </row>
    <row r="13" spans="1:17" ht="18" customHeight="1" x14ac:dyDescent="0.2">
      <c r="A13" s="290" t="s">
        <v>346</v>
      </c>
      <c r="B13" s="287">
        <v>433</v>
      </c>
      <c r="C13" s="223">
        <v>431</v>
      </c>
      <c r="D13" s="10">
        <f t="shared" si="0"/>
        <v>864</v>
      </c>
      <c r="E13" s="184">
        <v>4</v>
      </c>
      <c r="F13" s="184">
        <v>4</v>
      </c>
      <c r="G13" s="11">
        <v>3</v>
      </c>
      <c r="H13" s="12">
        <f t="shared" si="1"/>
        <v>1299</v>
      </c>
      <c r="I13" s="12">
        <f t="shared" si="2"/>
        <v>1293</v>
      </c>
      <c r="J13" s="12">
        <f t="shared" si="6"/>
        <v>2592</v>
      </c>
      <c r="K13" s="13">
        <f t="shared" si="7"/>
        <v>3.0792917628945341E-3</v>
      </c>
      <c r="L13" s="13">
        <f t="shared" si="7"/>
        <v>3.0935808197989174E-3</v>
      </c>
      <c r="M13" s="14">
        <v>51.3</v>
      </c>
      <c r="N13" s="125">
        <f t="shared" si="3"/>
        <v>44323.199999999997</v>
      </c>
      <c r="O13" s="15" t="str">
        <f t="shared" si="4"/>
        <v>4 / 433</v>
      </c>
      <c r="P13" s="15" t="str">
        <f t="shared" si="5"/>
        <v>4 / 431</v>
      </c>
    </row>
    <row r="14" spans="1:17" ht="18" customHeight="1" x14ac:dyDescent="0.2">
      <c r="A14" s="290" t="s">
        <v>347</v>
      </c>
      <c r="B14" s="287">
        <v>959</v>
      </c>
      <c r="C14" s="223">
        <v>946</v>
      </c>
      <c r="D14" s="10">
        <f t="shared" si="0"/>
        <v>1905</v>
      </c>
      <c r="E14" s="184">
        <v>24</v>
      </c>
      <c r="F14" s="184">
        <v>19</v>
      </c>
      <c r="G14" s="11">
        <v>5.3</v>
      </c>
      <c r="H14" s="12">
        <f t="shared" si="1"/>
        <v>5082.7</v>
      </c>
      <c r="I14" s="12">
        <f t="shared" si="2"/>
        <v>5013.8</v>
      </c>
      <c r="J14" s="12">
        <f t="shared" si="6"/>
        <v>10096.5</v>
      </c>
      <c r="K14" s="13">
        <f t="shared" si="7"/>
        <v>4.7218997776772194E-3</v>
      </c>
      <c r="L14" s="13">
        <f t="shared" si="7"/>
        <v>3.7895408672065098E-3</v>
      </c>
      <c r="M14" s="14">
        <v>60.4</v>
      </c>
      <c r="N14" s="125">
        <f t="shared" si="3"/>
        <v>115062</v>
      </c>
      <c r="O14" s="15" t="str">
        <f t="shared" si="4"/>
        <v>24 / 959</v>
      </c>
      <c r="P14" s="15" t="str">
        <f t="shared" si="5"/>
        <v>19 / 946</v>
      </c>
    </row>
    <row r="15" spans="1:17" ht="18" customHeight="1" x14ac:dyDescent="0.2">
      <c r="A15" s="290" t="s">
        <v>348</v>
      </c>
      <c r="B15" s="287">
        <v>3302</v>
      </c>
      <c r="C15" s="223">
        <v>3293</v>
      </c>
      <c r="D15" s="10">
        <f t="shared" si="0"/>
        <v>6595</v>
      </c>
      <c r="E15" s="184">
        <v>50</v>
      </c>
      <c r="F15" s="184">
        <v>73</v>
      </c>
      <c r="G15" s="11">
        <v>2</v>
      </c>
      <c r="H15" s="12">
        <f t="shared" si="1"/>
        <v>6604</v>
      </c>
      <c r="I15" s="12">
        <f t="shared" si="2"/>
        <v>6586</v>
      </c>
      <c r="J15" s="12">
        <f t="shared" si="6"/>
        <v>13190</v>
      </c>
      <c r="K15" s="13">
        <f t="shared" si="7"/>
        <v>7.5711689884918228E-3</v>
      </c>
      <c r="L15" s="13">
        <f t="shared" si="7"/>
        <v>1.1084117825690859E-2</v>
      </c>
      <c r="M15" s="14">
        <v>55.2</v>
      </c>
      <c r="N15" s="125">
        <f t="shared" si="3"/>
        <v>364044</v>
      </c>
      <c r="O15" s="15" t="str">
        <f t="shared" si="4"/>
        <v>50 / 3302</v>
      </c>
      <c r="P15" s="15" t="str">
        <f t="shared" si="5"/>
        <v>73 / 3293</v>
      </c>
    </row>
    <row r="16" spans="1:17" ht="18" customHeight="1" x14ac:dyDescent="0.2">
      <c r="A16" s="288">
        <f>COUNT(B5:B15)</f>
        <v>11</v>
      </c>
      <c r="B16" s="16">
        <f>SUM(B5:B15)</f>
        <v>28205</v>
      </c>
      <c r="C16" s="16">
        <f>SUM(C5:C15)</f>
        <v>28261</v>
      </c>
      <c r="D16" s="16">
        <f>SUM(D5:D15)</f>
        <v>56466</v>
      </c>
      <c r="E16" s="186">
        <f>SUM(E5:E15)</f>
        <v>292</v>
      </c>
      <c r="F16" s="186">
        <f>SUM(F5:F15)</f>
        <v>348</v>
      </c>
      <c r="G16" s="195">
        <f>J16/D16</f>
        <v>3.6682617858534341</v>
      </c>
      <c r="H16" s="17">
        <f>SUM(H5:H15)</f>
        <v>103451.3</v>
      </c>
      <c r="I16" s="17">
        <f>SUM(I5:I15)</f>
        <v>103680.77</v>
      </c>
      <c r="J16" s="17">
        <f>SUM(J5:J15)</f>
        <v>207132.07</v>
      </c>
      <c r="K16" s="18">
        <f>E16/H16</f>
        <v>2.8225841531232571E-3</v>
      </c>
      <c r="L16" s="127">
        <f>F16/I16</f>
        <v>3.3564565540938787E-3</v>
      </c>
      <c r="M16" s="19">
        <f>N16/D16</f>
        <v>62.03495554847165</v>
      </c>
      <c r="N16" s="20">
        <f>SUM(N5:N15)</f>
        <v>3502865.8000000003</v>
      </c>
      <c r="O16" s="21" t="str">
        <f t="shared" si="4"/>
        <v>292 / 28205</v>
      </c>
      <c r="P16" s="21" t="str">
        <f t="shared" si="5"/>
        <v>348 / 28261</v>
      </c>
    </row>
    <row r="17" spans="1:18" ht="21" customHeight="1" x14ac:dyDescent="0.2">
      <c r="D17" s="25"/>
      <c r="E17" s="25"/>
      <c r="F17" s="128"/>
    </row>
    <row r="18" spans="1:18" ht="21" customHeight="1" thickBot="1" x14ac:dyDescent="0.25">
      <c r="D18" s="25"/>
      <c r="E18" s="25"/>
    </row>
    <row r="19" spans="1:18" ht="30" customHeight="1" thickBot="1" x14ac:dyDescent="0.25">
      <c r="A19" s="332" t="s">
        <v>298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4"/>
    </row>
    <row r="20" spans="1:18" ht="38.25" customHeight="1" thickBot="1" x14ac:dyDescent="0.25">
      <c r="A20" s="327" t="s">
        <v>53</v>
      </c>
      <c r="B20" s="337" t="s">
        <v>10</v>
      </c>
      <c r="C20" s="335" t="s">
        <v>11</v>
      </c>
      <c r="D20" s="327" t="s">
        <v>48</v>
      </c>
      <c r="E20" s="327" t="s">
        <v>12</v>
      </c>
      <c r="F20" s="327" t="s">
        <v>96</v>
      </c>
      <c r="G20" s="327" t="s">
        <v>97</v>
      </c>
      <c r="H20" s="327" t="s">
        <v>142</v>
      </c>
      <c r="I20" s="327" t="s">
        <v>143</v>
      </c>
      <c r="J20" s="327" t="s">
        <v>52</v>
      </c>
      <c r="K20" s="327" t="s">
        <v>13</v>
      </c>
      <c r="L20" s="329" t="s">
        <v>14</v>
      </c>
      <c r="M20" s="330"/>
      <c r="N20" s="330"/>
      <c r="O20" s="331"/>
    </row>
    <row r="21" spans="1:18" ht="40.5" customHeight="1" thickBot="1" x14ac:dyDescent="0.25">
      <c r="A21" s="328"/>
      <c r="B21" s="337"/>
      <c r="C21" s="336"/>
      <c r="D21" s="328"/>
      <c r="E21" s="328"/>
      <c r="F21" s="328"/>
      <c r="G21" s="328"/>
      <c r="H21" s="328"/>
      <c r="I21" s="328"/>
      <c r="J21" s="328"/>
      <c r="K21" s="328"/>
      <c r="L21" s="22" t="s">
        <v>15</v>
      </c>
      <c r="M21" s="129" t="s">
        <v>16</v>
      </c>
      <c r="N21" s="130" t="s">
        <v>17</v>
      </c>
      <c r="O21" s="131" t="s">
        <v>258</v>
      </c>
    </row>
    <row r="22" spans="1:18" ht="30" customHeight="1" x14ac:dyDescent="0.25">
      <c r="A22" s="322">
        <v>9</v>
      </c>
      <c r="B22" s="289" t="s">
        <v>308</v>
      </c>
      <c r="C22" s="149" t="s">
        <v>18</v>
      </c>
      <c r="D22" s="147"/>
      <c r="E22" s="144">
        <f t="shared" ref="E22:E33" si="8">G5</f>
        <v>2.83</v>
      </c>
      <c r="F22" s="132" t="str">
        <f t="shared" ref="F22:F33" si="9">O5</f>
        <v>0 / 460</v>
      </c>
      <c r="G22" s="133">
        <f t="shared" ref="G22:G33" si="10">K5</f>
        <v>0</v>
      </c>
      <c r="H22" s="132" t="str">
        <f t="shared" ref="H22:H33" si="11">P5</f>
        <v>6 / 459</v>
      </c>
      <c r="I22" s="133">
        <f t="shared" ref="I22:I33" si="12">L5</f>
        <v>4.6190443197302476E-3</v>
      </c>
      <c r="J22" s="144">
        <f t="shared" ref="J22:J33" si="13">M5</f>
        <v>62</v>
      </c>
      <c r="K22" s="134">
        <v>3.0000000000000001E-3</v>
      </c>
      <c r="L22" s="135" t="s">
        <v>128</v>
      </c>
      <c r="M22" s="136"/>
      <c r="N22" s="136"/>
      <c r="O22" s="277" t="s">
        <v>259</v>
      </c>
      <c r="Q22" s="145">
        <v>3</v>
      </c>
      <c r="R22" s="282">
        <f t="shared" ref="R22:R32" si="14">Q22*K22</f>
        <v>9.0000000000000011E-3</v>
      </c>
    </row>
    <row r="23" spans="1:18" ht="30" customHeight="1" x14ac:dyDescent="0.25">
      <c r="A23" s="323"/>
      <c r="B23" s="289" t="s">
        <v>309</v>
      </c>
      <c r="C23" s="149" t="s">
        <v>18</v>
      </c>
      <c r="D23" s="147"/>
      <c r="E23" s="144">
        <f t="shared" si="8"/>
        <v>5.2</v>
      </c>
      <c r="F23" s="132" t="str">
        <f t="shared" si="9"/>
        <v>17 / 3304</v>
      </c>
      <c r="G23" s="133">
        <f t="shared" si="10"/>
        <v>9.8947662506984548E-4</v>
      </c>
      <c r="H23" s="132" t="str">
        <f t="shared" si="11"/>
        <v>25 / 3301</v>
      </c>
      <c r="I23" s="133">
        <f t="shared" si="12"/>
        <v>1.4564351129028499E-3</v>
      </c>
      <c r="J23" s="144">
        <f t="shared" si="13"/>
        <v>58.2</v>
      </c>
      <c r="K23" s="134">
        <v>6.4000000000000001E-2</v>
      </c>
      <c r="L23" s="135" t="s">
        <v>129</v>
      </c>
      <c r="M23" s="136"/>
      <c r="N23" s="136"/>
      <c r="O23" s="277" t="s">
        <v>259</v>
      </c>
      <c r="Q23" s="145">
        <v>3</v>
      </c>
      <c r="R23" s="282">
        <f t="shared" si="14"/>
        <v>0.192</v>
      </c>
    </row>
    <row r="24" spans="1:18" ht="30" customHeight="1" x14ac:dyDescent="0.25">
      <c r="A24" s="323"/>
      <c r="B24" s="289" t="s">
        <v>311</v>
      </c>
      <c r="C24" s="149" t="s">
        <v>18</v>
      </c>
      <c r="D24" s="147"/>
      <c r="E24" s="144">
        <f t="shared" si="8"/>
        <v>1</v>
      </c>
      <c r="F24" s="132" t="str">
        <f t="shared" si="9"/>
        <v>1 / 151</v>
      </c>
      <c r="G24" s="133">
        <f t="shared" si="10"/>
        <v>6.6225165562913907E-3</v>
      </c>
      <c r="H24" s="132" t="str">
        <f t="shared" si="11"/>
        <v>0 / 154</v>
      </c>
      <c r="I24" s="133">
        <f t="shared" si="12"/>
        <v>0</v>
      </c>
      <c r="J24" s="144">
        <f t="shared" si="13"/>
        <v>55</v>
      </c>
      <c r="K24" s="165">
        <v>2E-3</v>
      </c>
      <c r="L24" s="166" t="s">
        <v>81</v>
      </c>
      <c r="M24" s="167"/>
      <c r="N24" s="167"/>
      <c r="O24" s="278" t="s">
        <v>261</v>
      </c>
      <c r="Q24" s="145">
        <v>2.5</v>
      </c>
      <c r="R24" s="282">
        <f t="shared" si="14"/>
        <v>5.0000000000000001E-3</v>
      </c>
    </row>
    <row r="25" spans="1:18" ht="30" customHeight="1" x14ac:dyDescent="0.25">
      <c r="A25" s="323"/>
      <c r="B25" s="289" t="s">
        <v>313</v>
      </c>
      <c r="C25" s="149" t="s">
        <v>18</v>
      </c>
      <c r="D25" s="147"/>
      <c r="E25" s="144">
        <f t="shared" si="8"/>
        <v>3</v>
      </c>
      <c r="F25" s="132" t="str">
        <f t="shared" si="9"/>
        <v>154 / 6361</v>
      </c>
      <c r="G25" s="133">
        <f t="shared" si="10"/>
        <v>8.0700099565057908E-3</v>
      </c>
      <c r="H25" s="132" t="str">
        <f t="shared" si="11"/>
        <v>171 / 6344</v>
      </c>
      <c r="I25" s="133">
        <f t="shared" si="12"/>
        <v>8.9848675914249686E-3</v>
      </c>
      <c r="J25" s="144">
        <f t="shared" si="13"/>
        <v>65.8</v>
      </c>
      <c r="K25" s="134">
        <v>0.52</v>
      </c>
      <c r="L25" s="135" t="s">
        <v>130</v>
      </c>
      <c r="M25" s="136"/>
      <c r="N25" s="136"/>
      <c r="O25" s="277" t="s">
        <v>262</v>
      </c>
      <c r="Q25" s="145">
        <v>4</v>
      </c>
      <c r="R25" s="282">
        <f t="shared" si="14"/>
        <v>2.08</v>
      </c>
    </row>
    <row r="26" spans="1:18" ht="30" customHeight="1" x14ac:dyDescent="0.25">
      <c r="A26" s="323"/>
      <c r="B26" s="289" t="s">
        <v>315</v>
      </c>
      <c r="C26" s="149" t="s">
        <v>18</v>
      </c>
      <c r="D26" s="147"/>
      <c r="E26" s="144">
        <f t="shared" si="8"/>
        <v>4</v>
      </c>
      <c r="F26" s="132" t="str">
        <f t="shared" si="9"/>
        <v>28 / 8901</v>
      </c>
      <c r="G26" s="133">
        <f t="shared" si="10"/>
        <v>7.8642849118076624E-4</v>
      </c>
      <c r="H26" s="132" t="str">
        <f t="shared" si="11"/>
        <v>30 / 8901</v>
      </c>
      <c r="I26" s="133">
        <f t="shared" si="12"/>
        <v>8.4260195483653526E-4</v>
      </c>
      <c r="J26" s="144">
        <f t="shared" si="13"/>
        <v>66</v>
      </c>
      <c r="K26" s="134">
        <v>9.0999999999999998E-2</v>
      </c>
      <c r="L26" s="135" t="s">
        <v>131</v>
      </c>
      <c r="M26" s="136"/>
      <c r="N26" s="136"/>
      <c r="O26" s="277" t="s">
        <v>259</v>
      </c>
      <c r="Q26" s="145">
        <v>3</v>
      </c>
      <c r="R26" s="282">
        <f t="shared" si="14"/>
        <v>0.27300000000000002</v>
      </c>
    </row>
    <row r="27" spans="1:18" ht="30" customHeight="1" x14ac:dyDescent="0.25">
      <c r="A27" s="323"/>
      <c r="B27" s="289" t="s">
        <v>316</v>
      </c>
      <c r="C27" s="149" t="s">
        <v>18</v>
      </c>
      <c r="D27" s="147"/>
      <c r="E27" s="144">
        <f t="shared" si="8"/>
        <v>5.6</v>
      </c>
      <c r="F27" s="132" t="str">
        <f t="shared" si="9"/>
        <v>2 / 214</v>
      </c>
      <c r="G27" s="133">
        <f t="shared" si="10"/>
        <v>1.6688918558077439E-3</v>
      </c>
      <c r="H27" s="132" t="str">
        <f t="shared" si="11"/>
        <v>2 / 212</v>
      </c>
      <c r="I27" s="133">
        <f t="shared" si="12"/>
        <v>1.6846361185983831E-3</v>
      </c>
      <c r="J27" s="144">
        <f t="shared" si="13"/>
        <v>57</v>
      </c>
      <c r="K27" s="134">
        <v>6.0000000000000001E-3</v>
      </c>
      <c r="L27" s="135" t="s">
        <v>132</v>
      </c>
      <c r="M27" s="136"/>
      <c r="N27" s="136"/>
      <c r="O27" s="277" t="s">
        <v>260</v>
      </c>
      <c r="Q27" s="145">
        <v>2</v>
      </c>
      <c r="R27" s="282">
        <f t="shared" si="14"/>
        <v>1.2E-2</v>
      </c>
    </row>
    <row r="28" spans="1:18" ht="30" customHeight="1" x14ac:dyDescent="0.25">
      <c r="A28" s="323"/>
      <c r="B28" s="289" t="s">
        <v>317</v>
      </c>
      <c r="C28" s="149" t="s">
        <v>18</v>
      </c>
      <c r="D28" s="147"/>
      <c r="E28" s="144">
        <f t="shared" si="8"/>
        <v>4</v>
      </c>
      <c r="F28" s="132" t="str">
        <f t="shared" si="9"/>
        <v>11 / 3866</v>
      </c>
      <c r="G28" s="133">
        <f t="shared" si="10"/>
        <v>7.1132953957578891E-4</v>
      </c>
      <c r="H28" s="132" t="str">
        <f t="shared" si="11"/>
        <v>18 / 3966</v>
      </c>
      <c r="I28" s="133">
        <f t="shared" si="12"/>
        <v>1.1346444780635401E-3</v>
      </c>
      <c r="J28" s="144">
        <f t="shared" si="13"/>
        <v>58.3</v>
      </c>
      <c r="K28" s="134">
        <v>4.2999999999999997E-2</v>
      </c>
      <c r="L28" s="135" t="s">
        <v>133</v>
      </c>
      <c r="M28" s="136"/>
      <c r="N28" s="136"/>
      <c r="O28" s="277" t="s">
        <v>259</v>
      </c>
      <c r="Q28" s="145">
        <v>3</v>
      </c>
      <c r="R28" s="282">
        <f t="shared" si="14"/>
        <v>0.129</v>
      </c>
    </row>
    <row r="29" spans="1:18" ht="30" customHeight="1" x14ac:dyDescent="0.25">
      <c r="A29" s="323"/>
      <c r="B29" s="289" t="s">
        <v>319</v>
      </c>
      <c r="C29" s="149" t="s">
        <v>18</v>
      </c>
      <c r="D29" s="147"/>
      <c r="E29" s="144">
        <f t="shared" si="8"/>
        <v>1.9</v>
      </c>
      <c r="F29" s="132" t="str">
        <f t="shared" si="9"/>
        <v>1 / 254</v>
      </c>
      <c r="G29" s="133">
        <f t="shared" si="10"/>
        <v>2.0721094073767096E-3</v>
      </c>
      <c r="H29" s="132" t="str">
        <f t="shared" si="11"/>
        <v>0 / 254</v>
      </c>
      <c r="I29" s="133">
        <f t="shared" si="12"/>
        <v>0</v>
      </c>
      <c r="J29" s="144">
        <f t="shared" si="13"/>
        <v>58</v>
      </c>
      <c r="K29" s="134">
        <v>2E-3</v>
      </c>
      <c r="L29" s="135" t="s">
        <v>89</v>
      </c>
      <c r="M29" s="136"/>
      <c r="N29" s="136"/>
      <c r="O29" s="277" t="s">
        <v>260</v>
      </c>
      <c r="Q29" s="145">
        <v>2</v>
      </c>
      <c r="R29" s="282">
        <f t="shared" si="14"/>
        <v>4.0000000000000001E-3</v>
      </c>
    </row>
    <row r="30" spans="1:18" ht="30" customHeight="1" x14ac:dyDescent="0.25">
      <c r="A30" s="323"/>
      <c r="B30" s="289" t="s">
        <v>320</v>
      </c>
      <c r="C30" s="149" t="s">
        <v>18</v>
      </c>
      <c r="D30" s="147"/>
      <c r="E30" s="144">
        <f t="shared" si="8"/>
        <v>3</v>
      </c>
      <c r="F30" s="132" t="str">
        <f t="shared" si="9"/>
        <v>4 / 433</v>
      </c>
      <c r="G30" s="133">
        <f t="shared" si="10"/>
        <v>3.0792917628945341E-3</v>
      </c>
      <c r="H30" s="132" t="str">
        <f t="shared" si="11"/>
        <v>4 / 431</v>
      </c>
      <c r="I30" s="133">
        <f t="shared" si="12"/>
        <v>3.0935808197989174E-3</v>
      </c>
      <c r="J30" s="144">
        <f t="shared" si="13"/>
        <v>51.3</v>
      </c>
      <c r="K30" s="134">
        <v>1.2999999999999999E-2</v>
      </c>
      <c r="L30" s="135" t="s">
        <v>134</v>
      </c>
      <c r="M30" s="136"/>
      <c r="N30" s="136"/>
      <c r="O30" s="277" t="s">
        <v>262</v>
      </c>
      <c r="Q30" s="145">
        <v>4</v>
      </c>
      <c r="R30" s="282">
        <f t="shared" si="14"/>
        <v>5.1999999999999998E-2</v>
      </c>
    </row>
    <row r="31" spans="1:18" ht="30" customHeight="1" x14ac:dyDescent="0.25">
      <c r="A31" s="323"/>
      <c r="B31" s="289" t="s">
        <v>321</v>
      </c>
      <c r="C31" s="149" t="s">
        <v>18</v>
      </c>
      <c r="D31" s="147"/>
      <c r="E31" s="144">
        <f t="shared" si="8"/>
        <v>5.3</v>
      </c>
      <c r="F31" s="132" t="str">
        <f t="shared" si="9"/>
        <v>24 / 959</v>
      </c>
      <c r="G31" s="133">
        <f t="shared" si="10"/>
        <v>4.7218997776772194E-3</v>
      </c>
      <c r="H31" s="132" t="str">
        <f t="shared" si="11"/>
        <v>19 / 946</v>
      </c>
      <c r="I31" s="133">
        <f t="shared" si="12"/>
        <v>3.7895408672065098E-3</v>
      </c>
      <c r="J31" s="144">
        <f t="shared" si="13"/>
        <v>60.4</v>
      </c>
      <c r="K31" s="134">
        <v>6.8000000000000005E-2</v>
      </c>
      <c r="L31" s="135" t="s">
        <v>135</v>
      </c>
      <c r="M31" s="136"/>
      <c r="N31" s="136"/>
      <c r="O31" s="277" t="s">
        <v>263</v>
      </c>
      <c r="Q31" s="145">
        <v>3.5</v>
      </c>
      <c r="R31" s="282">
        <f t="shared" si="14"/>
        <v>0.23800000000000002</v>
      </c>
    </row>
    <row r="32" spans="1:18" ht="30" customHeight="1" x14ac:dyDescent="0.25">
      <c r="A32" s="323"/>
      <c r="B32" s="289" t="s">
        <v>322</v>
      </c>
      <c r="C32" s="149" t="s">
        <v>18</v>
      </c>
      <c r="D32" s="147"/>
      <c r="E32" s="144">
        <f t="shared" si="8"/>
        <v>2</v>
      </c>
      <c r="F32" s="132" t="str">
        <f t="shared" si="9"/>
        <v>50 / 3302</v>
      </c>
      <c r="G32" s="133">
        <f t="shared" si="10"/>
        <v>7.5711689884918228E-3</v>
      </c>
      <c r="H32" s="132" t="str">
        <f t="shared" si="11"/>
        <v>73 / 3293</v>
      </c>
      <c r="I32" s="133">
        <f t="shared" si="12"/>
        <v>1.1084117825690859E-2</v>
      </c>
      <c r="J32" s="144">
        <f t="shared" si="13"/>
        <v>55.2</v>
      </c>
      <c r="K32" s="134">
        <v>0.189</v>
      </c>
      <c r="L32" s="135" t="s">
        <v>136</v>
      </c>
      <c r="M32" s="136"/>
      <c r="N32" s="136"/>
      <c r="O32" s="277" t="s">
        <v>262</v>
      </c>
      <c r="Q32" s="145">
        <v>4</v>
      </c>
      <c r="R32" s="282">
        <f t="shared" si="14"/>
        <v>0.75600000000000001</v>
      </c>
    </row>
    <row r="33" spans="1:18" ht="30" customHeight="1" x14ac:dyDescent="0.2">
      <c r="A33" s="23" t="s">
        <v>19</v>
      </c>
      <c r="B33" s="24">
        <f>COUNT(E22:E32)</f>
        <v>11</v>
      </c>
      <c r="C33" s="138"/>
      <c r="D33" s="262" t="s">
        <v>182</v>
      </c>
      <c r="E33" s="148">
        <f t="shared" si="8"/>
        <v>3.6682617858534341</v>
      </c>
      <c r="F33" s="139" t="str">
        <f t="shared" si="9"/>
        <v>292 / 28205</v>
      </c>
      <c r="G33" s="140">
        <f t="shared" si="10"/>
        <v>2.8225841531232571E-3</v>
      </c>
      <c r="H33" s="139" t="str">
        <f t="shared" si="11"/>
        <v>348 / 28261</v>
      </c>
      <c r="I33" s="140">
        <f t="shared" si="12"/>
        <v>3.3564565540938787E-3</v>
      </c>
      <c r="J33" s="148">
        <f t="shared" si="13"/>
        <v>62.03495554847165</v>
      </c>
      <c r="K33" s="141">
        <v>1</v>
      </c>
      <c r="L33" s="142" t="s">
        <v>206</v>
      </c>
      <c r="M33" s="25"/>
      <c r="N33" s="33"/>
      <c r="O33" s="284" t="s">
        <v>263</v>
      </c>
      <c r="R33" s="283">
        <f>SUM(R22:R32)</f>
        <v>3.75</v>
      </c>
    </row>
    <row r="34" spans="1:18" ht="7.5" customHeight="1" thickBot="1" x14ac:dyDescent="0.25">
      <c r="A34" s="26"/>
      <c r="B34" s="26"/>
      <c r="C34" s="27"/>
      <c r="D34" s="28"/>
      <c r="E34" s="15"/>
      <c r="F34" s="29"/>
      <c r="G34" s="30"/>
      <c r="H34" s="29"/>
      <c r="I34" s="31"/>
      <c r="J34" s="32"/>
      <c r="L34" s="25"/>
      <c r="M34" s="33"/>
      <c r="N34" s="33"/>
    </row>
    <row r="35" spans="1:18" s="40" customFormat="1" ht="46.5" customHeight="1" thickBot="1" x14ac:dyDescent="0.25">
      <c r="A35" s="34"/>
      <c r="B35" s="324" t="s">
        <v>61</v>
      </c>
      <c r="C35" s="325"/>
      <c r="D35" s="325"/>
      <c r="E35" s="325"/>
      <c r="F35" s="325"/>
      <c r="G35" s="325"/>
      <c r="H35" s="325"/>
      <c r="I35" s="326"/>
      <c r="J35" s="35" t="s">
        <v>98</v>
      </c>
      <c r="K35" s="36" t="s">
        <v>144</v>
      </c>
      <c r="L35" s="37" t="s">
        <v>15</v>
      </c>
      <c r="M35" s="38" t="s">
        <v>16</v>
      </c>
      <c r="N35" s="39" t="s">
        <v>17</v>
      </c>
      <c r="O35" s="33"/>
    </row>
    <row r="36" spans="1:18" ht="24.95" customHeight="1" x14ac:dyDescent="0.2">
      <c r="A36" s="314" t="s">
        <v>20</v>
      </c>
      <c r="B36" s="173" t="s">
        <v>57</v>
      </c>
      <c r="C36" s="174">
        <f>I33</f>
        <v>3.3564565540938787E-3</v>
      </c>
      <c r="D36" s="175" t="s">
        <v>56</v>
      </c>
      <c r="E36" s="175"/>
      <c r="F36" s="175"/>
      <c r="G36" s="175"/>
      <c r="H36" s="176">
        <f>J33</f>
        <v>62.03495554847165</v>
      </c>
      <c r="I36" s="177" t="s">
        <v>59</v>
      </c>
      <c r="J36" s="205" t="s">
        <v>209</v>
      </c>
      <c r="K36" s="206" t="s">
        <v>210</v>
      </c>
      <c r="L36" s="41" t="s">
        <v>211</v>
      </c>
      <c r="M36" s="45" t="s">
        <v>212</v>
      </c>
      <c r="N36" s="220" t="s">
        <v>213</v>
      </c>
      <c r="O36" s="159" t="s">
        <v>21</v>
      </c>
    </row>
    <row r="37" spans="1:18" ht="24.95" customHeight="1" thickBot="1" x14ac:dyDescent="0.25">
      <c r="A37" s="315"/>
      <c r="B37" s="178" t="s">
        <v>57</v>
      </c>
      <c r="C37" s="179">
        <f>I33*E33</f>
        <v>1.2312361313259875E-2</v>
      </c>
      <c r="D37" s="180" t="s">
        <v>58</v>
      </c>
      <c r="E37" s="181"/>
      <c r="F37" s="182"/>
      <c r="G37" s="189">
        <f>E33</f>
        <v>3.6682617858534341</v>
      </c>
      <c r="H37" s="180" t="s">
        <v>60</v>
      </c>
      <c r="I37" s="183"/>
      <c r="J37" s="207" t="s">
        <v>214</v>
      </c>
      <c r="K37" s="208" t="s">
        <v>215</v>
      </c>
      <c r="L37" s="42" t="s">
        <v>211</v>
      </c>
      <c r="M37" s="152" t="s">
        <v>216</v>
      </c>
      <c r="N37" s="221" t="s">
        <v>217</v>
      </c>
      <c r="O37" s="160" t="s">
        <v>208</v>
      </c>
    </row>
    <row r="38" spans="1:18" ht="9" customHeight="1" thickBot="1" x14ac:dyDescent="0.35">
      <c r="A38" s="2"/>
      <c r="C38" s="1"/>
      <c r="L38" s="143"/>
      <c r="M38" s="153"/>
      <c r="O38" s="43"/>
    </row>
    <row r="39" spans="1:18" ht="24.75" customHeight="1" x14ac:dyDescent="0.2">
      <c r="A39" s="338" t="s">
        <v>50</v>
      </c>
      <c r="B39" s="173" t="s">
        <v>57</v>
      </c>
      <c r="C39" s="240">
        <v>1.6987460699601541E-3</v>
      </c>
      <c r="D39" s="175" t="s">
        <v>56</v>
      </c>
      <c r="E39" s="175"/>
      <c r="F39" s="175"/>
      <c r="G39" s="175"/>
      <c r="H39" s="176" t="s">
        <v>125</v>
      </c>
      <c r="I39" s="177" t="s">
        <v>59</v>
      </c>
      <c r="J39" s="205" t="s">
        <v>218</v>
      </c>
      <c r="K39" s="206" t="s">
        <v>219</v>
      </c>
      <c r="L39" s="41" t="s">
        <v>211</v>
      </c>
      <c r="M39" s="45" t="s">
        <v>220</v>
      </c>
      <c r="N39" s="220" t="s">
        <v>221</v>
      </c>
      <c r="O39" s="159" t="s">
        <v>21</v>
      </c>
    </row>
    <row r="40" spans="1:18" ht="24.75" customHeight="1" thickBot="1" x14ac:dyDescent="0.25">
      <c r="A40" s="339"/>
      <c r="B40" s="178" t="s">
        <v>57</v>
      </c>
      <c r="C40" s="241">
        <f>C39*E33</f>
        <v>6.2314452923035377E-3</v>
      </c>
      <c r="D40" s="180" t="s">
        <v>58</v>
      </c>
      <c r="E40" s="181"/>
      <c r="F40" s="182"/>
      <c r="G40" s="189">
        <f>E33</f>
        <v>3.6682617858534341</v>
      </c>
      <c r="H40" s="180" t="s">
        <v>60</v>
      </c>
      <c r="I40" s="183"/>
      <c r="J40" s="207" t="s">
        <v>140</v>
      </c>
      <c r="K40" s="208" t="s">
        <v>222</v>
      </c>
      <c r="L40" s="42" t="s">
        <v>211</v>
      </c>
      <c r="M40" s="152" t="s">
        <v>223</v>
      </c>
      <c r="N40" s="221" t="s">
        <v>224</v>
      </c>
      <c r="O40" s="160" t="s">
        <v>208</v>
      </c>
    </row>
    <row r="41" spans="1:18" ht="8.25" customHeight="1" thickBot="1" x14ac:dyDescent="0.35">
      <c r="A41" s="2"/>
      <c r="C41" s="1"/>
      <c r="O41" s="43"/>
    </row>
    <row r="42" spans="1:18" ht="47.25" customHeight="1" thickBot="1" x14ac:dyDescent="0.35">
      <c r="A42" s="2"/>
      <c r="B42" s="319" t="s">
        <v>127</v>
      </c>
      <c r="C42" s="320"/>
      <c r="D42" s="320"/>
      <c r="E42" s="320"/>
      <c r="F42" s="320"/>
      <c r="G42" s="320"/>
      <c r="H42" s="320"/>
      <c r="I42" s="321"/>
      <c r="J42" s="35" t="s">
        <v>98</v>
      </c>
      <c r="K42" s="36" t="s">
        <v>144</v>
      </c>
      <c r="L42" s="37" t="s">
        <v>15</v>
      </c>
      <c r="M42" s="38" t="s">
        <v>16</v>
      </c>
      <c r="N42" s="39" t="s">
        <v>17</v>
      </c>
      <c r="O42" s="43"/>
    </row>
    <row r="43" spans="1:18" ht="27" customHeight="1" thickBot="1" x14ac:dyDescent="0.25">
      <c r="A43" s="151" t="s">
        <v>20</v>
      </c>
      <c r="B43" s="168" t="s">
        <v>57</v>
      </c>
      <c r="C43" s="169">
        <f>I33</f>
        <v>3.3564565540938787E-3</v>
      </c>
      <c r="D43" s="170" t="s">
        <v>56</v>
      </c>
      <c r="E43" s="170"/>
      <c r="F43" s="170"/>
      <c r="G43" s="170"/>
      <c r="H43" s="171">
        <f>J33</f>
        <v>62.03495554847165</v>
      </c>
      <c r="I43" s="172" t="s">
        <v>59</v>
      </c>
      <c r="J43" s="188" t="s">
        <v>209</v>
      </c>
      <c r="K43" s="187" t="s">
        <v>210</v>
      </c>
      <c r="L43" s="150" t="s">
        <v>211</v>
      </c>
      <c r="M43" s="44" t="s">
        <v>212</v>
      </c>
      <c r="N43" s="162" t="s">
        <v>213</v>
      </c>
      <c r="O43" s="161" t="s">
        <v>21</v>
      </c>
    </row>
    <row r="44" spans="1:18" ht="6.75" customHeight="1" thickBot="1" x14ac:dyDescent="0.25">
      <c r="A44" s="293"/>
      <c r="B44" s="294"/>
      <c r="C44" s="295"/>
      <c r="D44" s="296"/>
      <c r="E44" s="296"/>
      <c r="F44" s="296"/>
      <c r="G44" s="296"/>
      <c r="H44" s="297"/>
      <c r="I44" s="296"/>
      <c r="J44" s="298"/>
      <c r="K44" s="298"/>
      <c r="L44" s="299"/>
      <c r="M44" s="299"/>
      <c r="N44" s="299"/>
      <c r="O44" s="301"/>
    </row>
    <row r="45" spans="1:18" ht="27" customHeight="1" thickBot="1" x14ac:dyDescent="0.25">
      <c r="A45" s="293"/>
      <c r="B45" s="294"/>
      <c r="C45" s="295"/>
      <c r="D45" s="296"/>
      <c r="E45" s="296"/>
      <c r="F45" s="296"/>
      <c r="G45" s="296"/>
      <c r="H45" s="297"/>
      <c r="I45" s="302"/>
      <c r="J45" s="303"/>
      <c r="K45" s="304" t="s">
        <v>349</v>
      </c>
      <c r="L45" s="305" t="s">
        <v>304</v>
      </c>
      <c r="M45" s="300"/>
      <c r="N45" s="300"/>
      <c r="O45" s="300"/>
    </row>
    <row r="46" spans="1:18" ht="28.5" customHeight="1" x14ac:dyDescent="0.2">
      <c r="I46" s="270" t="s">
        <v>249</v>
      </c>
      <c r="J46" s="1">
        <v>3.5</v>
      </c>
      <c r="K46" s="1">
        <f>J46</f>
        <v>3.5</v>
      </c>
    </row>
    <row r="47" spans="1:18" ht="15.75" customHeight="1" x14ac:dyDescent="0.2">
      <c r="A47" s="286" t="s">
        <v>283</v>
      </c>
      <c r="B47" s="2">
        <v>0</v>
      </c>
      <c r="C47" s="196">
        <v>460</v>
      </c>
      <c r="D47" s="196">
        <v>6</v>
      </c>
      <c r="E47" s="196">
        <v>459</v>
      </c>
      <c r="F47" s="197">
        <v>3.0000000000000001E-3</v>
      </c>
      <c r="G47" s="198" t="s">
        <v>128</v>
      </c>
      <c r="H47" s="156"/>
      <c r="I47" s="270" t="s">
        <v>247</v>
      </c>
      <c r="J47" s="271">
        <f>J36*1000*J46</f>
        <v>10.15</v>
      </c>
      <c r="K47" s="271">
        <f>K36*1000*K46</f>
        <v>11.9</v>
      </c>
      <c r="M47" s="1">
        <f>0.18*4/3.7</f>
        <v>0.19459459459459458</v>
      </c>
    </row>
    <row r="48" spans="1:18" ht="15.75" customHeight="1" x14ac:dyDescent="0.2">
      <c r="A48" s="286" t="s">
        <v>284</v>
      </c>
      <c r="B48" s="2">
        <v>17</v>
      </c>
      <c r="C48" s="196">
        <v>3304</v>
      </c>
      <c r="D48" s="196">
        <v>25</v>
      </c>
      <c r="E48" s="196">
        <v>3301</v>
      </c>
      <c r="F48" s="197">
        <v>6.4000000000000001E-2</v>
      </c>
      <c r="G48" s="198" t="s">
        <v>129</v>
      </c>
      <c r="H48" s="156"/>
      <c r="I48" s="269" t="s">
        <v>248</v>
      </c>
      <c r="J48" s="273">
        <f>J39*1000*J46</f>
        <v>4.8999999999999995</v>
      </c>
      <c r="K48" s="274">
        <f>K39*1000*K46</f>
        <v>5.95</v>
      </c>
      <c r="L48" s="193"/>
    </row>
    <row r="49" spans="1:9" ht="15.75" customHeight="1" x14ac:dyDescent="0.2">
      <c r="A49" s="286" t="s">
        <v>286</v>
      </c>
      <c r="B49" s="2">
        <v>1</v>
      </c>
      <c r="C49" s="196">
        <v>151</v>
      </c>
      <c r="D49" s="196">
        <v>0</v>
      </c>
      <c r="E49" s="196">
        <v>154</v>
      </c>
      <c r="F49" s="197">
        <v>2E-3</v>
      </c>
      <c r="G49" s="198" t="s">
        <v>81</v>
      </c>
      <c r="H49" s="157"/>
      <c r="I49" s="46"/>
    </row>
    <row r="50" spans="1:9" ht="15.75" customHeight="1" x14ac:dyDescent="0.2">
      <c r="A50" s="286" t="s">
        <v>288</v>
      </c>
      <c r="B50" s="2">
        <v>154</v>
      </c>
      <c r="C50" s="196">
        <v>6361</v>
      </c>
      <c r="D50" s="196">
        <v>171</v>
      </c>
      <c r="E50" s="196">
        <v>6344</v>
      </c>
      <c r="F50" s="197">
        <v>0.52</v>
      </c>
      <c r="G50" s="198" t="s">
        <v>130</v>
      </c>
      <c r="H50" s="157"/>
      <c r="I50" s="46"/>
    </row>
    <row r="51" spans="1:9" ht="15.75" customHeight="1" x14ac:dyDescent="0.2">
      <c r="A51" s="286" t="s">
        <v>289</v>
      </c>
      <c r="B51" s="2">
        <v>28</v>
      </c>
      <c r="C51" s="196">
        <v>8901</v>
      </c>
      <c r="D51" s="196">
        <v>30</v>
      </c>
      <c r="E51" s="196">
        <v>8901</v>
      </c>
      <c r="F51" s="197">
        <v>9.0999999999999998E-2</v>
      </c>
      <c r="G51" s="198" t="s">
        <v>131</v>
      </c>
      <c r="H51" s="157"/>
      <c r="I51" s="46"/>
    </row>
    <row r="52" spans="1:9" ht="15.75" customHeight="1" x14ac:dyDescent="0.2">
      <c r="A52" s="286" t="s">
        <v>290</v>
      </c>
      <c r="B52" s="2">
        <v>2</v>
      </c>
      <c r="C52" s="196">
        <v>214</v>
      </c>
      <c r="D52" s="196">
        <v>2</v>
      </c>
      <c r="E52" s="199">
        <v>212</v>
      </c>
      <c r="F52" s="200">
        <v>6.0000000000000001E-3</v>
      </c>
      <c r="G52" s="201" t="s">
        <v>132</v>
      </c>
      <c r="H52" s="155"/>
      <c r="I52" s="46"/>
    </row>
    <row r="53" spans="1:9" ht="15.75" customHeight="1" x14ac:dyDescent="0.2">
      <c r="A53" s="286" t="s">
        <v>291</v>
      </c>
      <c r="B53" s="2">
        <v>11</v>
      </c>
      <c r="C53" s="196">
        <v>3866</v>
      </c>
      <c r="D53" s="196">
        <v>18</v>
      </c>
      <c r="E53" s="199">
        <v>3966</v>
      </c>
      <c r="F53" s="200">
        <v>4.2999999999999997E-2</v>
      </c>
      <c r="G53" s="201" t="s">
        <v>133</v>
      </c>
      <c r="H53" s="155"/>
      <c r="I53" s="46"/>
    </row>
    <row r="54" spans="1:9" ht="15.75" customHeight="1" x14ac:dyDescent="0.2">
      <c r="A54" s="286" t="s">
        <v>293</v>
      </c>
      <c r="B54" s="2">
        <v>1</v>
      </c>
      <c r="C54" s="196">
        <v>254</v>
      </c>
      <c r="D54" s="196">
        <v>0</v>
      </c>
      <c r="E54" s="199">
        <v>254</v>
      </c>
      <c r="F54" s="200">
        <v>2E-3</v>
      </c>
      <c r="G54" s="201" t="s">
        <v>89</v>
      </c>
      <c r="H54" s="155"/>
      <c r="I54" s="46"/>
    </row>
    <row r="55" spans="1:9" ht="15.75" customHeight="1" x14ac:dyDescent="0.2">
      <c r="A55" s="286" t="s">
        <v>294</v>
      </c>
      <c r="B55" s="2">
        <v>4</v>
      </c>
      <c r="C55" s="196">
        <v>433</v>
      </c>
      <c r="D55" s="196">
        <v>4</v>
      </c>
      <c r="E55" s="199">
        <v>431</v>
      </c>
      <c r="F55" s="200">
        <v>1.2999999999999999E-2</v>
      </c>
      <c r="G55" s="201" t="s">
        <v>134</v>
      </c>
      <c r="H55" s="155"/>
      <c r="I55" s="46"/>
    </row>
    <row r="56" spans="1:9" ht="15.75" customHeight="1" x14ac:dyDescent="0.2">
      <c r="A56" s="286" t="s">
        <v>295</v>
      </c>
      <c r="B56" s="2">
        <v>24</v>
      </c>
      <c r="C56" s="196">
        <v>959</v>
      </c>
      <c r="D56" s="196">
        <v>19</v>
      </c>
      <c r="E56" s="199">
        <v>946</v>
      </c>
      <c r="F56" s="200">
        <v>6.8000000000000005E-2</v>
      </c>
      <c r="G56" s="201" t="s">
        <v>135</v>
      </c>
      <c r="H56" s="155"/>
      <c r="I56" s="46"/>
    </row>
    <row r="57" spans="1:9" ht="15.75" customHeight="1" x14ac:dyDescent="0.2">
      <c r="A57" s="286" t="s">
        <v>296</v>
      </c>
      <c r="B57" s="2">
        <v>50</v>
      </c>
      <c r="C57" s="199">
        <v>3302</v>
      </c>
      <c r="D57" s="199">
        <v>73</v>
      </c>
      <c r="E57" s="199">
        <v>3293</v>
      </c>
      <c r="F57" s="200">
        <v>0.189</v>
      </c>
      <c r="G57" s="201" t="s">
        <v>136</v>
      </c>
      <c r="H57" s="155"/>
      <c r="I57" s="46"/>
    </row>
    <row r="58" spans="1:9" ht="15.75" customHeight="1" x14ac:dyDescent="0.2">
      <c r="A58" s="145"/>
      <c r="C58" s="196"/>
      <c r="D58" s="199"/>
      <c r="E58" s="199"/>
      <c r="F58" s="200"/>
      <c r="G58" s="202"/>
      <c r="H58" s="154"/>
      <c r="I58" s="46"/>
    </row>
    <row r="59" spans="1:9" ht="15.75" customHeight="1" x14ac:dyDescent="0.2">
      <c r="A59" s="145" t="s">
        <v>22</v>
      </c>
      <c r="C59" s="196">
        <v>28205</v>
      </c>
      <c r="D59" s="199"/>
      <c r="E59" s="199">
        <v>28261</v>
      </c>
      <c r="F59" s="200">
        <v>1</v>
      </c>
      <c r="G59" s="201" t="s">
        <v>206</v>
      </c>
      <c r="H59" s="154"/>
      <c r="I59" s="46"/>
    </row>
    <row r="60" spans="1:9" ht="15.75" customHeight="1" x14ac:dyDescent="0.2">
      <c r="A60" s="1" t="s">
        <v>23</v>
      </c>
      <c r="B60" s="2">
        <v>292</v>
      </c>
      <c r="C60" s="190"/>
      <c r="D60" s="190">
        <v>348</v>
      </c>
      <c r="E60" s="190"/>
      <c r="F60" s="190"/>
      <c r="G60" s="203"/>
      <c r="H60" s="190"/>
      <c r="I60" s="192"/>
    </row>
    <row r="61" spans="1:9" ht="15.75" customHeight="1" x14ac:dyDescent="0.2">
      <c r="A61" s="1" t="s">
        <v>204</v>
      </c>
      <c r="B61" s="192"/>
      <c r="C61" s="192"/>
      <c r="D61" s="192"/>
      <c r="E61" s="192"/>
      <c r="F61" s="204"/>
      <c r="G61" s="191"/>
      <c r="H61" s="192"/>
      <c r="I61" s="192"/>
    </row>
    <row r="62" spans="1:9" ht="15.75" customHeight="1" x14ac:dyDescent="0.2">
      <c r="A62" s="1" t="s">
        <v>205</v>
      </c>
      <c r="B62" s="192"/>
      <c r="C62" s="192"/>
      <c r="D62" s="192"/>
      <c r="E62" s="192"/>
      <c r="F62" s="192"/>
      <c r="G62" s="192"/>
      <c r="H62" s="192"/>
      <c r="I62" s="192"/>
    </row>
    <row r="63" spans="1:9" ht="15.75" customHeight="1" x14ac:dyDescent="0.2">
      <c r="B63" s="192"/>
      <c r="C63" s="192"/>
      <c r="D63" s="192"/>
      <c r="E63" s="192"/>
      <c r="F63" s="192"/>
      <c r="G63" s="192"/>
      <c r="H63" s="192"/>
      <c r="I63" s="192"/>
    </row>
    <row r="64" spans="1:9" ht="15.75" customHeight="1" x14ac:dyDescent="0.2">
      <c r="B64" s="192"/>
      <c r="C64" s="192"/>
      <c r="D64" s="192"/>
      <c r="E64" s="192"/>
      <c r="F64" s="192"/>
      <c r="G64" s="192"/>
      <c r="H64" s="192"/>
      <c r="I64" s="192"/>
    </row>
    <row r="65" spans="1:8" ht="15.75" customHeight="1" x14ac:dyDescent="0.2"/>
    <row r="66" spans="1:8" ht="15.75" customHeight="1" thickBot="1" x14ac:dyDescent="0.25"/>
    <row r="67" spans="1:8" ht="28.5" customHeight="1" thickBot="1" x14ac:dyDescent="0.25">
      <c r="A67" s="47"/>
      <c r="B67" s="48" t="s">
        <v>24</v>
      </c>
      <c r="C67" s="49">
        <v>6.2314452923035377E-3</v>
      </c>
      <c r="D67" s="311" t="s">
        <v>25</v>
      </c>
      <c r="E67" s="312"/>
      <c r="F67" s="313"/>
      <c r="H67" s="50"/>
    </row>
    <row r="68" spans="1:8" ht="28.5" customHeight="1" thickBot="1" x14ac:dyDescent="0.25">
      <c r="A68" s="51">
        <f>I33</f>
        <v>3.3564565540938787E-3</v>
      </c>
      <c r="B68" s="52" t="s">
        <v>26</v>
      </c>
      <c r="C68" s="47"/>
      <c r="D68" s="53" t="s">
        <v>27</v>
      </c>
      <c r="E68" s="54" t="s">
        <v>28</v>
      </c>
      <c r="F68" s="53" t="s">
        <v>29</v>
      </c>
    </row>
    <row r="69" spans="1:8" ht="28.5" customHeight="1" thickBot="1" x14ac:dyDescent="0.25">
      <c r="A69" s="55">
        <f>E33</f>
        <v>3.6682617858534341</v>
      </c>
      <c r="B69" s="56" t="s">
        <v>30</v>
      </c>
      <c r="C69" s="57"/>
      <c r="D69" s="58">
        <v>0.85</v>
      </c>
      <c r="E69" s="59">
        <v>0.75</v>
      </c>
      <c r="F69" s="60">
        <v>0.99</v>
      </c>
      <c r="G69" s="57" t="s">
        <v>206</v>
      </c>
    </row>
    <row r="70" spans="1:8" ht="28.5" hidden="1" customHeight="1" x14ac:dyDescent="0.2">
      <c r="A70" s="61"/>
      <c r="B70" s="52"/>
      <c r="C70" s="47"/>
      <c r="D70" s="47"/>
      <c r="E70" s="47"/>
      <c r="F70" s="47"/>
      <c r="G70" s="47"/>
    </row>
    <row r="71" spans="1:8" ht="28.5" hidden="1" customHeight="1" x14ac:dyDescent="0.2">
      <c r="A71" s="61"/>
      <c r="B71" s="62" t="s">
        <v>99</v>
      </c>
      <c r="C71" s="63"/>
      <c r="D71" s="64">
        <f>C67*D69</f>
        <v>5.2967284984580072E-3</v>
      </c>
      <c r="E71" s="65">
        <f>C67*E69</f>
        <v>4.6735839692276532E-3</v>
      </c>
      <c r="F71" s="66">
        <f>C67*F69</f>
        <v>6.1691308393805018E-3</v>
      </c>
      <c r="G71" s="47"/>
    </row>
    <row r="72" spans="1:8" ht="28.5" hidden="1" customHeight="1" x14ac:dyDescent="0.2">
      <c r="A72" s="61"/>
      <c r="B72" s="52"/>
      <c r="C72" s="47"/>
      <c r="D72" s="47"/>
      <c r="E72" s="47"/>
      <c r="F72" s="47"/>
      <c r="G72" s="47"/>
    </row>
    <row r="73" spans="1:8" ht="28.5" hidden="1" customHeight="1" x14ac:dyDescent="0.2">
      <c r="A73" s="61"/>
      <c r="B73" s="67"/>
      <c r="C73" s="68" t="s">
        <v>16</v>
      </c>
      <c r="D73" s="69">
        <f>C67-D71</f>
        <v>9.3471679384553048E-4</v>
      </c>
      <c r="E73" s="70">
        <f>C67-F71</f>
        <v>6.2314452923035828E-5</v>
      </c>
      <c r="F73" s="71">
        <f>C67-E71</f>
        <v>1.5578613230758844E-3</v>
      </c>
      <c r="G73" s="47"/>
    </row>
    <row r="74" spans="1:8" ht="28.5" hidden="1" customHeight="1" x14ac:dyDescent="0.2">
      <c r="A74" s="61"/>
      <c r="B74" s="72"/>
      <c r="C74" s="73" t="s">
        <v>17</v>
      </c>
      <c r="D74" s="74">
        <f>1/D73</f>
        <v>1069.8427658348653</v>
      </c>
      <c r="E74" s="75">
        <f>1/F73</f>
        <v>641.90565950091911</v>
      </c>
      <c r="F74" s="76">
        <f>1/E73</f>
        <v>16047.641487522862</v>
      </c>
      <c r="G74" s="47"/>
    </row>
    <row r="75" spans="1:8" ht="28.5" hidden="1" customHeight="1" x14ac:dyDescent="0.2">
      <c r="A75" s="61"/>
      <c r="B75" s="52"/>
      <c r="C75" s="57"/>
      <c r="D75" s="57"/>
      <c r="E75" s="57"/>
      <c r="F75" s="57"/>
      <c r="G75" s="47"/>
    </row>
    <row r="76" spans="1:8" ht="28.5" hidden="1" customHeight="1" x14ac:dyDescent="0.2">
      <c r="A76" s="61"/>
      <c r="B76" s="77" t="s">
        <v>31</v>
      </c>
      <c r="C76" s="78" t="s">
        <v>32</v>
      </c>
      <c r="D76" s="79">
        <f>D74</f>
        <v>1069.8427658348653</v>
      </c>
      <c r="E76" s="79">
        <f>E74</f>
        <v>641.90565950091911</v>
      </c>
      <c r="F76" s="79">
        <f>F74</f>
        <v>16047.641487522862</v>
      </c>
      <c r="G76" s="47"/>
    </row>
    <row r="77" spans="1:8" ht="28.5" hidden="1" customHeight="1" x14ac:dyDescent="0.2">
      <c r="A77" s="61"/>
      <c r="B77" s="80"/>
      <c r="C77" s="81" t="s">
        <v>33</v>
      </c>
      <c r="D77" s="82">
        <f>(1-C67)*D74</f>
        <v>1063.1760991681986</v>
      </c>
      <c r="E77" s="82">
        <f>(1-C67)*E74</f>
        <v>637.90565950091911</v>
      </c>
      <c r="F77" s="82">
        <f>(1-C67)*F74</f>
        <v>15947.641487522862</v>
      </c>
      <c r="G77" s="83"/>
    </row>
    <row r="78" spans="1:8" ht="28.5" hidden="1" customHeight="1" x14ac:dyDescent="0.2">
      <c r="A78" s="61"/>
      <c r="B78" s="84"/>
      <c r="C78" s="85" t="s">
        <v>34</v>
      </c>
      <c r="D78" s="86">
        <f>D74*D73</f>
        <v>0.99999999999999989</v>
      </c>
      <c r="E78" s="86">
        <f>E74*F73</f>
        <v>1</v>
      </c>
      <c r="F78" s="86">
        <f>F74*E73</f>
        <v>1</v>
      </c>
      <c r="G78" s="83"/>
    </row>
    <row r="79" spans="1:8" ht="28.5" hidden="1" customHeight="1" x14ac:dyDescent="0.2">
      <c r="A79" s="61"/>
      <c r="B79" s="87"/>
      <c r="C79" s="88" t="s">
        <v>35</v>
      </c>
      <c r="D79" s="89">
        <f>(C67-D73)*D74</f>
        <v>5.6666666666666679</v>
      </c>
      <c r="E79" s="89">
        <f>(C67-F73)*E74</f>
        <v>3</v>
      </c>
      <c r="F79" s="89">
        <f>(C67-E73)*F74</f>
        <v>98.999999999999275</v>
      </c>
      <c r="G79" s="83"/>
    </row>
    <row r="80" spans="1:8" ht="28.5" hidden="1" customHeight="1" x14ac:dyDescent="0.2">
      <c r="A80" s="61"/>
      <c r="B80" s="90"/>
      <c r="C80" s="91"/>
      <c r="D80" s="92"/>
      <c r="E80" s="92"/>
      <c r="F80" s="92"/>
      <c r="G80" s="83"/>
    </row>
    <row r="81" spans="1:7" ht="28.5" hidden="1" customHeight="1" x14ac:dyDescent="0.2">
      <c r="A81" s="61"/>
      <c r="B81" s="77" t="s">
        <v>36</v>
      </c>
      <c r="C81" s="78" t="s">
        <v>37</v>
      </c>
      <c r="D81" s="79">
        <f>D74</f>
        <v>1069.8427658348653</v>
      </c>
      <c r="E81" s="79">
        <f>E74</f>
        <v>641.90565950091911</v>
      </c>
      <c r="F81" s="79">
        <f>F74</f>
        <v>16047.641487522862</v>
      </c>
      <c r="G81" s="83"/>
    </row>
    <row r="82" spans="1:7" ht="28.5" hidden="1" customHeight="1" x14ac:dyDescent="0.2">
      <c r="A82" s="61"/>
      <c r="B82" s="80"/>
      <c r="C82" s="93" t="s">
        <v>33</v>
      </c>
      <c r="D82" s="82">
        <f>ABS((1-(C67-D73))*D74)</f>
        <v>1064.1760991681988</v>
      </c>
      <c r="E82" s="82">
        <f>ABS((1-(C67-F73))*E74)</f>
        <v>638.90565950091911</v>
      </c>
      <c r="F82" s="82">
        <f>ABS((1-(C67-E73))*F74)</f>
        <v>15948.641487522862</v>
      </c>
      <c r="G82" s="47"/>
    </row>
    <row r="83" spans="1:7" ht="28.5" hidden="1" customHeight="1" x14ac:dyDescent="0.2">
      <c r="A83" s="61"/>
      <c r="B83" s="94"/>
      <c r="C83" s="95" t="s">
        <v>38</v>
      </c>
      <c r="D83" s="96">
        <f>D74*D73</f>
        <v>0.99999999999999989</v>
      </c>
      <c r="E83" s="96">
        <f>E74*F73</f>
        <v>1</v>
      </c>
      <c r="F83" s="96">
        <f>F74*E73</f>
        <v>1</v>
      </c>
      <c r="G83" s="47"/>
    </row>
    <row r="84" spans="1:7" ht="28.5" hidden="1" customHeight="1" x14ac:dyDescent="0.2">
      <c r="A84" s="61"/>
      <c r="B84" s="97"/>
      <c r="C84" s="88" t="s">
        <v>39</v>
      </c>
      <c r="D84" s="89">
        <f>ABS(C67*D74)</f>
        <v>6.6666666666666679</v>
      </c>
      <c r="E84" s="89">
        <f>ABS(C67*E74)</f>
        <v>4</v>
      </c>
      <c r="F84" s="89">
        <f>ABS(C67*F74)</f>
        <v>99.999999999999275</v>
      </c>
      <c r="G84" s="47"/>
    </row>
    <row r="85" spans="1:7" ht="28.5" hidden="1" customHeight="1" x14ac:dyDescent="0.2">
      <c r="A85" s="61"/>
      <c r="B85" s="98"/>
      <c r="C85" s="99"/>
      <c r="D85" s="100"/>
      <c r="E85" s="101"/>
      <c r="F85" s="100"/>
      <c r="G85" s="102"/>
    </row>
    <row r="86" spans="1:7" ht="28.5" hidden="1" customHeight="1" x14ac:dyDescent="0.2">
      <c r="A86" s="61"/>
      <c r="B86" s="103" t="s">
        <v>40</v>
      </c>
      <c r="C86" s="104"/>
      <c r="D86" s="104"/>
      <c r="E86" s="105">
        <f>ROUND(D69,2)</f>
        <v>0.85</v>
      </c>
      <c r="F86" s="106">
        <f>ROUND(D73,4)</f>
        <v>8.9999999999999998E-4</v>
      </c>
      <c r="G86" s="107">
        <f>ROUND(D74,0)</f>
        <v>1070</v>
      </c>
    </row>
    <row r="87" spans="1:7" ht="28.5" hidden="1" customHeight="1" x14ac:dyDescent="0.2">
      <c r="A87" s="61"/>
      <c r="B87" s="108" t="s">
        <v>41</v>
      </c>
      <c r="C87" s="109">
        <f>ROUND(D71,4)</f>
        <v>5.3E-3</v>
      </c>
      <c r="D87" s="110">
        <f>ROUND(C67,4)</f>
        <v>6.1999999999999998E-3</v>
      </c>
      <c r="E87" s="111">
        <f>ROUND(E69,2)</f>
        <v>0.75</v>
      </c>
      <c r="F87" s="112">
        <f>ROUND(E73,4)</f>
        <v>1E-4</v>
      </c>
      <c r="G87" s="113">
        <f>ROUND(E74,0)</f>
        <v>642</v>
      </c>
    </row>
    <row r="88" spans="1:7" ht="28.5" hidden="1" customHeight="1" x14ac:dyDescent="0.2">
      <c r="A88" s="61"/>
      <c r="B88" s="108" t="s">
        <v>42</v>
      </c>
      <c r="C88" s="114"/>
      <c r="D88" s="114"/>
      <c r="E88" s="111">
        <f>ROUND(F69,2)</f>
        <v>0.99</v>
      </c>
      <c r="F88" s="112">
        <f>ROUND(F73,4)</f>
        <v>1.6000000000000001E-3</v>
      </c>
      <c r="G88" s="113">
        <f>ROUND(F74,0)</f>
        <v>16048</v>
      </c>
    </row>
    <row r="89" spans="1:7" ht="28.5" hidden="1" customHeight="1" x14ac:dyDescent="0.2">
      <c r="A89" s="61"/>
      <c r="B89" s="108" t="s">
        <v>43</v>
      </c>
      <c r="C89" s="115" t="s">
        <v>100</v>
      </c>
      <c r="D89" s="115" t="s">
        <v>44</v>
      </c>
      <c r="E89" s="116" t="s">
        <v>45</v>
      </c>
      <c r="F89" s="116" t="s">
        <v>46</v>
      </c>
      <c r="G89" s="115" t="s">
        <v>17</v>
      </c>
    </row>
    <row r="90" spans="1:7" ht="28.5" hidden="1" customHeight="1" x14ac:dyDescent="0.2">
      <c r="A90" s="61"/>
      <c r="B90" s="117" t="s">
        <v>47</v>
      </c>
      <c r="C90" s="115" t="str">
        <f>CONCATENATE(C87*100,B89)</f>
        <v>0,53%</v>
      </c>
      <c r="D90" s="115" t="str">
        <f>CONCATENATE(D87*100,B89)</f>
        <v>0,62%</v>
      </c>
      <c r="E90" s="115" t="str">
        <f>CONCATENATE(E86," ",B86,E87,B87,E88,B88)</f>
        <v>0,85 (0,75-0,99)</v>
      </c>
      <c r="F90" s="115" t="str">
        <f>CONCATENATE(F86*100,B89," ",B86,F87*100,B89," ",B90," ",F88*100,B89,B88)</f>
        <v>0,09% (0,01% a 0,16%)</v>
      </c>
      <c r="G90" s="115" t="str">
        <f>CONCATENATE(G86," ",B86,G87," ",B90," ",G88,B88)</f>
        <v>1070 (642 a 16048)</v>
      </c>
    </row>
    <row r="91" spans="1:7" ht="28.5" hidden="1" customHeight="1" x14ac:dyDescent="0.2">
      <c r="A91" s="118"/>
      <c r="B91" s="119"/>
      <c r="C91" s="120"/>
      <c r="D91" s="120"/>
      <c r="E91" s="120"/>
      <c r="F91" s="120"/>
      <c r="G91" s="120"/>
    </row>
    <row r="92" spans="1:7" ht="28.5" customHeight="1" x14ac:dyDescent="0.2">
      <c r="A92" s="51">
        <f>A68*A69</f>
        <v>1.2312361313259875E-2</v>
      </c>
      <c r="B92" s="52" t="s">
        <v>51</v>
      </c>
      <c r="C92" s="47"/>
      <c r="D92" s="47"/>
      <c r="E92" s="47"/>
      <c r="F92" s="47"/>
      <c r="G92" s="47"/>
    </row>
    <row r="93" spans="1:7" ht="28.5" customHeight="1" x14ac:dyDescent="0.2">
      <c r="A93" s="121"/>
      <c r="B93" s="47"/>
      <c r="C93" s="163" t="s">
        <v>55</v>
      </c>
      <c r="D93" s="163" t="s">
        <v>44</v>
      </c>
      <c r="E93" s="163" t="s">
        <v>45</v>
      </c>
      <c r="F93" s="163" t="s">
        <v>16</v>
      </c>
      <c r="G93" s="163" t="s">
        <v>17</v>
      </c>
    </row>
    <row r="94" spans="1:7" ht="28.5" customHeight="1" x14ac:dyDescent="0.2">
      <c r="A94" s="158">
        <f>E110</f>
        <v>1.6987460699601541E-3</v>
      </c>
      <c r="B94" s="146" t="s">
        <v>138</v>
      </c>
      <c r="C94" s="122" t="str">
        <f>C90</f>
        <v>0,53%</v>
      </c>
      <c r="D94" s="122" t="str">
        <f>D90</f>
        <v>0,62%</v>
      </c>
      <c r="E94" s="122" t="str">
        <f>E90</f>
        <v>0,85 (0,75-0,99)</v>
      </c>
      <c r="F94" s="122" t="str">
        <f>F90</f>
        <v>0,09% (0,01% a 0,16%)</v>
      </c>
      <c r="G94" s="122" t="str">
        <f>G90</f>
        <v>1070 (642 a 16048)</v>
      </c>
    </row>
    <row r="95" spans="1:7" ht="12" customHeight="1" x14ac:dyDescent="0.2"/>
    <row r="96" spans="1:7" ht="12" customHeight="1" x14ac:dyDescent="0.2">
      <c r="B96" s="227" t="s">
        <v>123</v>
      </c>
      <c r="C96" s="228" t="s">
        <v>123</v>
      </c>
      <c r="E96" s="227" t="s">
        <v>123</v>
      </c>
    </row>
    <row r="97" spans="1:5" ht="12" customHeight="1" x14ac:dyDescent="0.2">
      <c r="A97" s="215" t="s">
        <v>124</v>
      </c>
      <c r="B97" s="209" t="s">
        <v>122</v>
      </c>
      <c r="C97" s="214" t="s">
        <v>139</v>
      </c>
      <c r="D97" s="40"/>
      <c r="E97" s="226" t="s">
        <v>43</v>
      </c>
    </row>
    <row r="98" spans="1:5" ht="12" customHeight="1" x14ac:dyDescent="0.2">
      <c r="A98" s="224" t="s">
        <v>120</v>
      </c>
      <c r="B98" s="229">
        <v>37685217</v>
      </c>
      <c r="C98" s="210">
        <v>509</v>
      </c>
      <c r="D98" s="40"/>
      <c r="E98" s="230">
        <f>C98/B98</f>
        <v>1.3506622503991419E-5</v>
      </c>
    </row>
    <row r="99" spans="1:5" ht="12" customHeight="1" x14ac:dyDescent="0.2">
      <c r="A99" s="224" t="s">
        <v>104</v>
      </c>
      <c r="B99" s="229">
        <v>36795460</v>
      </c>
      <c r="C99" s="210">
        <v>166</v>
      </c>
      <c r="D99" s="40"/>
      <c r="E99" s="230">
        <f t="shared" ref="E99:E116" si="15">C99/B99</f>
        <v>4.5114261378985342E-6</v>
      </c>
    </row>
    <row r="100" spans="1:5" ht="12" customHeight="1" x14ac:dyDescent="0.2">
      <c r="A100" s="224" t="s">
        <v>105</v>
      </c>
      <c r="B100" s="229">
        <v>36560981</v>
      </c>
      <c r="C100" s="210">
        <v>298</v>
      </c>
      <c r="D100" s="40"/>
      <c r="E100" s="230">
        <f t="shared" si="15"/>
        <v>8.1507659764381051E-6</v>
      </c>
    </row>
    <row r="101" spans="1:5" ht="12" customHeight="1" x14ac:dyDescent="0.2">
      <c r="A101" s="224" t="s">
        <v>106</v>
      </c>
      <c r="B101" s="229">
        <v>39505275</v>
      </c>
      <c r="C101" s="210">
        <v>641</v>
      </c>
      <c r="D101" s="40"/>
      <c r="E101" s="230">
        <f t="shared" si="15"/>
        <v>1.6225681253959123E-5</v>
      </c>
    </row>
    <row r="102" spans="1:5" ht="12" customHeight="1" x14ac:dyDescent="0.2">
      <c r="A102" s="224" t="s">
        <v>107</v>
      </c>
      <c r="B102" s="229">
        <v>47444002</v>
      </c>
      <c r="C102" s="210">
        <v>1194</v>
      </c>
      <c r="D102" s="40"/>
      <c r="E102" s="230">
        <f t="shared" si="15"/>
        <v>2.5166511037580684E-5</v>
      </c>
    </row>
    <row r="103" spans="1:5" ht="12" customHeight="1" x14ac:dyDescent="0.2">
      <c r="A103" s="224" t="s">
        <v>108</v>
      </c>
      <c r="B103" s="229">
        <v>56552631</v>
      </c>
      <c r="C103" s="210">
        <v>2023</v>
      </c>
      <c r="D103" s="40"/>
      <c r="E103" s="230">
        <f t="shared" si="15"/>
        <v>3.5771987336893308E-5</v>
      </c>
    </row>
    <row r="104" spans="1:5" ht="12" customHeight="1" x14ac:dyDescent="0.2">
      <c r="A104" s="224" t="s">
        <v>109</v>
      </c>
      <c r="B104" s="229">
        <v>62025959</v>
      </c>
      <c r="C104" s="210">
        <v>3803</v>
      </c>
      <c r="D104" s="40"/>
      <c r="E104" s="230">
        <f t="shared" si="15"/>
        <v>6.1313038303849527E-5</v>
      </c>
    </row>
    <row r="105" spans="1:5" ht="12" customHeight="1" x14ac:dyDescent="0.2">
      <c r="A105" s="224" t="s">
        <v>110</v>
      </c>
      <c r="B105" s="229">
        <v>62557259</v>
      </c>
      <c r="C105" s="210">
        <v>7172</v>
      </c>
      <c r="D105" s="40"/>
      <c r="E105" s="230">
        <f t="shared" si="15"/>
        <v>1.146469668691846E-4</v>
      </c>
    </row>
    <row r="106" spans="1:5" ht="12" customHeight="1" x14ac:dyDescent="0.2">
      <c r="A106" s="224" t="s">
        <v>111</v>
      </c>
      <c r="B106" s="229">
        <v>58832662</v>
      </c>
      <c r="C106" s="210">
        <v>13028</v>
      </c>
      <c r="D106" s="40"/>
      <c r="E106" s="230">
        <f t="shared" si="15"/>
        <v>2.2144162030268152E-4</v>
      </c>
    </row>
    <row r="107" spans="1:5" ht="12" customHeight="1" x14ac:dyDescent="0.2">
      <c r="A107" s="224" t="s">
        <v>112</v>
      </c>
      <c r="B107" s="229">
        <v>53670753</v>
      </c>
      <c r="C107" s="210">
        <v>21758</v>
      </c>
      <c r="D107" s="40"/>
      <c r="E107" s="230">
        <f t="shared" si="15"/>
        <v>4.0539770328916383E-4</v>
      </c>
    </row>
    <row r="108" spans="1:5" ht="12" customHeight="1" x14ac:dyDescent="0.2">
      <c r="A108" s="224" t="s">
        <v>113</v>
      </c>
      <c r="B108" s="229">
        <v>48132738</v>
      </c>
      <c r="C108" s="210">
        <v>31988</v>
      </c>
      <c r="D108" s="40"/>
      <c r="E108" s="230">
        <f t="shared" si="15"/>
        <v>6.6457885691023849E-4</v>
      </c>
    </row>
    <row r="109" spans="1:5" ht="12" customHeight="1" x14ac:dyDescent="0.2">
      <c r="A109" s="224" t="s">
        <v>114</v>
      </c>
      <c r="B109" s="229">
        <v>42681696</v>
      </c>
      <c r="C109" s="210">
        <v>44857</v>
      </c>
      <c r="D109" s="40"/>
      <c r="E109" s="230">
        <f t="shared" si="15"/>
        <v>1.0509657348199096E-3</v>
      </c>
    </row>
    <row r="110" spans="1:5" ht="12" customHeight="1" x14ac:dyDescent="0.2">
      <c r="A110" s="225" t="s">
        <v>115</v>
      </c>
      <c r="B110" s="231">
        <v>37879705</v>
      </c>
      <c r="C110" s="217">
        <v>64348</v>
      </c>
      <c r="D110" s="232"/>
      <c r="E110" s="233">
        <f t="shared" si="15"/>
        <v>1.6987460699601541E-3</v>
      </c>
    </row>
    <row r="111" spans="1:5" ht="12" customHeight="1" x14ac:dyDescent="0.2">
      <c r="A111" s="224" t="s">
        <v>116</v>
      </c>
      <c r="B111" s="229">
        <v>35045728</v>
      </c>
      <c r="C111" s="210">
        <v>103446</v>
      </c>
      <c r="D111" s="40"/>
      <c r="E111" s="230">
        <f t="shared" si="15"/>
        <v>2.9517435049430277E-3</v>
      </c>
    </row>
    <row r="112" spans="1:5" ht="12" customHeight="1" x14ac:dyDescent="0.2">
      <c r="A112" s="224" t="s">
        <v>117</v>
      </c>
      <c r="B112" s="229">
        <v>31377686</v>
      </c>
      <c r="C112" s="210">
        <v>173492</v>
      </c>
      <c r="D112" s="40"/>
      <c r="E112" s="230">
        <f t="shared" si="15"/>
        <v>5.5291521497155653E-3</v>
      </c>
    </row>
    <row r="113" spans="1:5" ht="12" customHeight="1" x14ac:dyDescent="0.2">
      <c r="A113" s="224" t="s">
        <v>118</v>
      </c>
      <c r="B113" s="229">
        <v>26729572</v>
      </c>
      <c r="C113" s="212">
        <v>286951</v>
      </c>
      <c r="D113" s="40"/>
      <c r="E113" s="230">
        <f t="shared" si="15"/>
        <v>1.0735338373543729E-2</v>
      </c>
    </row>
    <row r="114" spans="1:5" ht="12" customHeight="1" x14ac:dyDescent="0.2">
      <c r="A114" s="224" t="s">
        <v>119</v>
      </c>
      <c r="B114" s="229">
        <v>19242853</v>
      </c>
      <c r="C114" s="210">
        <v>413389</v>
      </c>
      <c r="D114" s="40"/>
      <c r="E114" s="230">
        <f t="shared" si="15"/>
        <v>2.1482729198211929E-2</v>
      </c>
    </row>
    <row r="115" spans="1:5" ht="12" customHeight="1" x14ac:dyDescent="0.2">
      <c r="A115" s="224" t="s">
        <v>121</v>
      </c>
      <c r="B115" s="229">
        <v>15894575</v>
      </c>
      <c r="C115" s="210">
        <v>925539</v>
      </c>
      <c r="D115" s="40"/>
      <c r="E115" s="230">
        <f t="shared" si="15"/>
        <v>5.8229867737891704E-2</v>
      </c>
    </row>
    <row r="116" spans="1:5" ht="12" customHeight="1" x14ac:dyDescent="0.2">
      <c r="A116" s="216" t="s">
        <v>54</v>
      </c>
      <c r="B116" s="234">
        <f>SUM(B98:B115)</f>
        <v>748614752</v>
      </c>
      <c r="C116" s="213">
        <f>SUM(C98:C115)</f>
        <v>2094602</v>
      </c>
      <c r="D116" s="40"/>
      <c r="E116" s="235">
        <f t="shared" si="15"/>
        <v>2.7979705107387463E-3</v>
      </c>
    </row>
    <row r="117" spans="1:5" ht="12" customHeight="1" x14ac:dyDescent="0.2">
      <c r="A117" s="218"/>
      <c r="C117" s="211"/>
    </row>
    <row r="118" spans="1:5" ht="12" customHeight="1" x14ac:dyDescent="0.2">
      <c r="A118" s="219"/>
      <c r="C118" s="209"/>
    </row>
  </sheetData>
  <mergeCells count="23">
    <mergeCell ref="B3:D3"/>
    <mergeCell ref="E3:F3"/>
    <mergeCell ref="H3:J3"/>
    <mergeCell ref="K3:L3"/>
    <mergeCell ref="A19:O19"/>
    <mergeCell ref="D67:F67"/>
    <mergeCell ref="A39:A40"/>
    <mergeCell ref="F20:F21"/>
    <mergeCell ref="G20:G21"/>
    <mergeCell ref="H20:H21"/>
    <mergeCell ref="A20:A21"/>
    <mergeCell ref="B20:B21"/>
    <mergeCell ref="C20:C21"/>
    <mergeCell ref="D20:D21"/>
    <mergeCell ref="E20:E21"/>
    <mergeCell ref="L20:O20"/>
    <mergeCell ref="A22:A32"/>
    <mergeCell ref="B35:I35"/>
    <mergeCell ref="A36:A37"/>
    <mergeCell ref="B42:I42"/>
    <mergeCell ref="I20:I21"/>
    <mergeCell ref="J20:J21"/>
    <mergeCell ref="K20:K21"/>
  </mergeCells>
  <pageMargins left="0.7" right="0.7" top="0.75" bottom="0.75" header="0.3" footer="0.3"/>
  <pageSetup paperSize="9" orientation="portrait" horizontalDpi="0" verticalDpi="0" r:id="rId1"/>
  <ignoredErrors>
    <ignoredError sqref="G16" formula="1"/>
    <ignoredError sqref="J36:K4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6"/>
  <sheetViews>
    <sheetView topLeftCell="A32" zoomScale="90" zoomScaleNormal="90" workbookViewId="0">
      <selection activeCell="A37" sqref="A37:A38"/>
    </sheetView>
  </sheetViews>
  <sheetFormatPr baseColWidth="10" defaultColWidth="16" defaultRowHeight="28.5" customHeight="1" x14ac:dyDescent="0.2"/>
  <cols>
    <col min="1" max="1" width="25.28515625" style="1" customWidth="1"/>
    <col min="2" max="2" width="26.140625" style="2" customWidth="1"/>
    <col min="3" max="3" width="12.28515625" style="2" customWidth="1"/>
    <col min="4" max="4" width="10.85546875" style="1" customWidth="1"/>
    <col min="5" max="5" width="12.140625" style="1" customWidth="1"/>
    <col min="6" max="6" width="13" style="1" customWidth="1"/>
    <col min="7" max="7" width="12" style="1" customWidth="1"/>
    <col min="8" max="8" width="14.140625" style="1" customWidth="1"/>
    <col min="9" max="9" width="12.7109375" style="1" customWidth="1"/>
    <col min="10" max="10" width="16.140625" style="1" customWidth="1"/>
    <col min="11" max="11" width="15.28515625" style="1" customWidth="1"/>
    <col min="12" max="12" width="20.85546875" style="1" customWidth="1"/>
    <col min="13" max="13" width="23.28515625" style="1" customWidth="1"/>
    <col min="14" max="14" width="20.5703125" style="1" customWidth="1"/>
    <col min="15" max="15" width="16.7109375" style="1" customWidth="1"/>
    <col min="16" max="16" width="16" style="1"/>
    <col min="17" max="17" width="11.7109375" style="1" customWidth="1"/>
    <col min="18" max="257" width="16" style="1"/>
    <col min="258" max="258" width="10.42578125" style="1" customWidth="1"/>
    <col min="259" max="259" width="26.140625" style="1" customWidth="1"/>
    <col min="260" max="260" width="12.28515625" style="1" customWidth="1"/>
    <col min="261" max="261" width="9.42578125" style="1" customWidth="1"/>
    <col min="262" max="262" width="18.28515625" style="1" customWidth="1"/>
    <col min="263" max="263" width="10.5703125" style="1" customWidth="1"/>
    <col min="264" max="264" width="18.42578125" style="1" customWidth="1"/>
    <col min="265" max="265" width="10.7109375" style="1" customWidth="1"/>
    <col min="266" max="266" width="12" style="1" customWidth="1"/>
    <col min="267" max="267" width="18.85546875" style="1" customWidth="1"/>
    <col min="268" max="268" width="17.85546875" style="1" customWidth="1"/>
    <col min="269" max="269" width="20.28515625" style="1" customWidth="1"/>
    <col min="270" max="270" width="15.5703125" style="1" customWidth="1"/>
    <col min="271" max="272" width="16" style="1"/>
    <col min="273" max="273" width="23.140625" style="1" customWidth="1"/>
    <col min="274" max="513" width="16" style="1"/>
    <col min="514" max="514" width="10.42578125" style="1" customWidth="1"/>
    <col min="515" max="515" width="26.140625" style="1" customWidth="1"/>
    <col min="516" max="516" width="12.28515625" style="1" customWidth="1"/>
    <col min="517" max="517" width="9.42578125" style="1" customWidth="1"/>
    <col min="518" max="518" width="18.28515625" style="1" customWidth="1"/>
    <col min="519" max="519" width="10.5703125" style="1" customWidth="1"/>
    <col min="520" max="520" width="18.42578125" style="1" customWidth="1"/>
    <col min="521" max="521" width="10.7109375" style="1" customWidth="1"/>
    <col min="522" max="522" width="12" style="1" customWidth="1"/>
    <col min="523" max="523" width="18.85546875" style="1" customWidth="1"/>
    <col min="524" max="524" width="17.85546875" style="1" customWidth="1"/>
    <col min="525" max="525" width="20.28515625" style="1" customWidth="1"/>
    <col min="526" max="526" width="15.5703125" style="1" customWidth="1"/>
    <col min="527" max="528" width="16" style="1"/>
    <col min="529" max="529" width="23.140625" style="1" customWidth="1"/>
    <col min="530" max="769" width="16" style="1"/>
    <col min="770" max="770" width="10.42578125" style="1" customWidth="1"/>
    <col min="771" max="771" width="26.140625" style="1" customWidth="1"/>
    <col min="772" max="772" width="12.28515625" style="1" customWidth="1"/>
    <col min="773" max="773" width="9.42578125" style="1" customWidth="1"/>
    <col min="774" max="774" width="18.28515625" style="1" customWidth="1"/>
    <col min="775" max="775" width="10.5703125" style="1" customWidth="1"/>
    <col min="776" max="776" width="18.42578125" style="1" customWidth="1"/>
    <col min="777" max="777" width="10.7109375" style="1" customWidth="1"/>
    <col min="778" max="778" width="12" style="1" customWidth="1"/>
    <col min="779" max="779" width="18.85546875" style="1" customWidth="1"/>
    <col min="780" max="780" width="17.85546875" style="1" customWidth="1"/>
    <col min="781" max="781" width="20.28515625" style="1" customWidth="1"/>
    <col min="782" max="782" width="15.5703125" style="1" customWidth="1"/>
    <col min="783" max="784" width="16" style="1"/>
    <col min="785" max="785" width="23.140625" style="1" customWidth="1"/>
    <col min="786" max="1025" width="16" style="1"/>
    <col min="1026" max="1026" width="10.42578125" style="1" customWidth="1"/>
    <col min="1027" max="1027" width="26.140625" style="1" customWidth="1"/>
    <col min="1028" max="1028" width="12.28515625" style="1" customWidth="1"/>
    <col min="1029" max="1029" width="9.42578125" style="1" customWidth="1"/>
    <col min="1030" max="1030" width="18.28515625" style="1" customWidth="1"/>
    <col min="1031" max="1031" width="10.5703125" style="1" customWidth="1"/>
    <col min="1032" max="1032" width="18.42578125" style="1" customWidth="1"/>
    <col min="1033" max="1033" width="10.7109375" style="1" customWidth="1"/>
    <col min="1034" max="1034" width="12" style="1" customWidth="1"/>
    <col min="1035" max="1035" width="18.85546875" style="1" customWidth="1"/>
    <col min="1036" max="1036" width="17.85546875" style="1" customWidth="1"/>
    <col min="1037" max="1037" width="20.28515625" style="1" customWidth="1"/>
    <col min="1038" max="1038" width="15.5703125" style="1" customWidth="1"/>
    <col min="1039" max="1040" width="16" style="1"/>
    <col min="1041" max="1041" width="23.140625" style="1" customWidth="1"/>
    <col min="1042" max="1281" width="16" style="1"/>
    <col min="1282" max="1282" width="10.42578125" style="1" customWidth="1"/>
    <col min="1283" max="1283" width="26.140625" style="1" customWidth="1"/>
    <col min="1284" max="1284" width="12.28515625" style="1" customWidth="1"/>
    <col min="1285" max="1285" width="9.42578125" style="1" customWidth="1"/>
    <col min="1286" max="1286" width="18.28515625" style="1" customWidth="1"/>
    <col min="1287" max="1287" width="10.5703125" style="1" customWidth="1"/>
    <col min="1288" max="1288" width="18.42578125" style="1" customWidth="1"/>
    <col min="1289" max="1289" width="10.7109375" style="1" customWidth="1"/>
    <col min="1290" max="1290" width="12" style="1" customWidth="1"/>
    <col min="1291" max="1291" width="18.85546875" style="1" customWidth="1"/>
    <col min="1292" max="1292" width="17.85546875" style="1" customWidth="1"/>
    <col min="1293" max="1293" width="20.28515625" style="1" customWidth="1"/>
    <col min="1294" max="1294" width="15.5703125" style="1" customWidth="1"/>
    <col min="1295" max="1296" width="16" style="1"/>
    <col min="1297" max="1297" width="23.140625" style="1" customWidth="1"/>
    <col min="1298" max="1537" width="16" style="1"/>
    <col min="1538" max="1538" width="10.42578125" style="1" customWidth="1"/>
    <col min="1539" max="1539" width="26.140625" style="1" customWidth="1"/>
    <col min="1540" max="1540" width="12.28515625" style="1" customWidth="1"/>
    <col min="1541" max="1541" width="9.42578125" style="1" customWidth="1"/>
    <col min="1542" max="1542" width="18.28515625" style="1" customWidth="1"/>
    <col min="1543" max="1543" width="10.5703125" style="1" customWidth="1"/>
    <col min="1544" max="1544" width="18.42578125" style="1" customWidth="1"/>
    <col min="1545" max="1545" width="10.7109375" style="1" customWidth="1"/>
    <col min="1546" max="1546" width="12" style="1" customWidth="1"/>
    <col min="1547" max="1547" width="18.85546875" style="1" customWidth="1"/>
    <col min="1548" max="1548" width="17.85546875" style="1" customWidth="1"/>
    <col min="1549" max="1549" width="20.28515625" style="1" customWidth="1"/>
    <col min="1550" max="1550" width="15.5703125" style="1" customWidth="1"/>
    <col min="1551" max="1552" width="16" style="1"/>
    <col min="1553" max="1553" width="23.140625" style="1" customWidth="1"/>
    <col min="1554" max="1793" width="16" style="1"/>
    <col min="1794" max="1794" width="10.42578125" style="1" customWidth="1"/>
    <col min="1795" max="1795" width="26.140625" style="1" customWidth="1"/>
    <col min="1796" max="1796" width="12.28515625" style="1" customWidth="1"/>
    <col min="1797" max="1797" width="9.42578125" style="1" customWidth="1"/>
    <col min="1798" max="1798" width="18.28515625" style="1" customWidth="1"/>
    <col min="1799" max="1799" width="10.5703125" style="1" customWidth="1"/>
    <col min="1800" max="1800" width="18.42578125" style="1" customWidth="1"/>
    <col min="1801" max="1801" width="10.7109375" style="1" customWidth="1"/>
    <col min="1802" max="1802" width="12" style="1" customWidth="1"/>
    <col min="1803" max="1803" width="18.85546875" style="1" customWidth="1"/>
    <col min="1804" max="1804" width="17.85546875" style="1" customWidth="1"/>
    <col min="1805" max="1805" width="20.28515625" style="1" customWidth="1"/>
    <col min="1806" max="1806" width="15.5703125" style="1" customWidth="1"/>
    <col min="1807" max="1808" width="16" style="1"/>
    <col min="1809" max="1809" width="23.140625" style="1" customWidth="1"/>
    <col min="1810" max="2049" width="16" style="1"/>
    <col min="2050" max="2050" width="10.42578125" style="1" customWidth="1"/>
    <col min="2051" max="2051" width="26.140625" style="1" customWidth="1"/>
    <col min="2052" max="2052" width="12.28515625" style="1" customWidth="1"/>
    <col min="2053" max="2053" width="9.42578125" style="1" customWidth="1"/>
    <col min="2054" max="2054" width="18.28515625" style="1" customWidth="1"/>
    <col min="2055" max="2055" width="10.5703125" style="1" customWidth="1"/>
    <col min="2056" max="2056" width="18.42578125" style="1" customWidth="1"/>
    <col min="2057" max="2057" width="10.7109375" style="1" customWidth="1"/>
    <col min="2058" max="2058" width="12" style="1" customWidth="1"/>
    <col min="2059" max="2059" width="18.85546875" style="1" customWidth="1"/>
    <col min="2060" max="2060" width="17.85546875" style="1" customWidth="1"/>
    <col min="2061" max="2061" width="20.28515625" style="1" customWidth="1"/>
    <col min="2062" max="2062" width="15.5703125" style="1" customWidth="1"/>
    <col min="2063" max="2064" width="16" style="1"/>
    <col min="2065" max="2065" width="23.140625" style="1" customWidth="1"/>
    <col min="2066" max="2305" width="16" style="1"/>
    <col min="2306" max="2306" width="10.42578125" style="1" customWidth="1"/>
    <col min="2307" max="2307" width="26.140625" style="1" customWidth="1"/>
    <col min="2308" max="2308" width="12.28515625" style="1" customWidth="1"/>
    <col min="2309" max="2309" width="9.42578125" style="1" customWidth="1"/>
    <col min="2310" max="2310" width="18.28515625" style="1" customWidth="1"/>
    <col min="2311" max="2311" width="10.5703125" style="1" customWidth="1"/>
    <col min="2312" max="2312" width="18.42578125" style="1" customWidth="1"/>
    <col min="2313" max="2313" width="10.7109375" style="1" customWidth="1"/>
    <col min="2314" max="2314" width="12" style="1" customWidth="1"/>
    <col min="2315" max="2315" width="18.85546875" style="1" customWidth="1"/>
    <col min="2316" max="2316" width="17.85546875" style="1" customWidth="1"/>
    <col min="2317" max="2317" width="20.28515625" style="1" customWidth="1"/>
    <col min="2318" max="2318" width="15.5703125" style="1" customWidth="1"/>
    <col min="2319" max="2320" width="16" style="1"/>
    <col min="2321" max="2321" width="23.140625" style="1" customWidth="1"/>
    <col min="2322" max="2561" width="16" style="1"/>
    <col min="2562" max="2562" width="10.42578125" style="1" customWidth="1"/>
    <col min="2563" max="2563" width="26.140625" style="1" customWidth="1"/>
    <col min="2564" max="2564" width="12.28515625" style="1" customWidth="1"/>
    <col min="2565" max="2565" width="9.42578125" style="1" customWidth="1"/>
    <col min="2566" max="2566" width="18.28515625" style="1" customWidth="1"/>
    <col min="2567" max="2567" width="10.5703125" style="1" customWidth="1"/>
    <col min="2568" max="2568" width="18.42578125" style="1" customWidth="1"/>
    <col min="2569" max="2569" width="10.7109375" style="1" customWidth="1"/>
    <col min="2570" max="2570" width="12" style="1" customWidth="1"/>
    <col min="2571" max="2571" width="18.85546875" style="1" customWidth="1"/>
    <col min="2572" max="2572" width="17.85546875" style="1" customWidth="1"/>
    <col min="2573" max="2573" width="20.28515625" style="1" customWidth="1"/>
    <col min="2574" max="2574" width="15.5703125" style="1" customWidth="1"/>
    <col min="2575" max="2576" width="16" style="1"/>
    <col min="2577" max="2577" width="23.140625" style="1" customWidth="1"/>
    <col min="2578" max="2817" width="16" style="1"/>
    <col min="2818" max="2818" width="10.42578125" style="1" customWidth="1"/>
    <col min="2819" max="2819" width="26.140625" style="1" customWidth="1"/>
    <col min="2820" max="2820" width="12.28515625" style="1" customWidth="1"/>
    <col min="2821" max="2821" width="9.42578125" style="1" customWidth="1"/>
    <col min="2822" max="2822" width="18.28515625" style="1" customWidth="1"/>
    <col min="2823" max="2823" width="10.5703125" style="1" customWidth="1"/>
    <col min="2824" max="2824" width="18.42578125" style="1" customWidth="1"/>
    <col min="2825" max="2825" width="10.7109375" style="1" customWidth="1"/>
    <col min="2826" max="2826" width="12" style="1" customWidth="1"/>
    <col min="2827" max="2827" width="18.85546875" style="1" customWidth="1"/>
    <col min="2828" max="2828" width="17.85546875" style="1" customWidth="1"/>
    <col min="2829" max="2829" width="20.28515625" style="1" customWidth="1"/>
    <col min="2830" max="2830" width="15.5703125" style="1" customWidth="1"/>
    <col min="2831" max="2832" width="16" style="1"/>
    <col min="2833" max="2833" width="23.140625" style="1" customWidth="1"/>
    <col min="2834" max="3073" width="16" style="1"/>
    <col min="3074" max="3074" width="10.42578125" style="1" customWidth="1"/>
    <col min="3075" max="3075" width="26.140625" style="1" customWidth="1"/>
    <col min="3076" max="3076" width="12.28515625" style="1" customWidth="1"/>
    <col min="3077" max="3077" width="9.42578125" style="1" customWidth="1"/>
    <col min="3078" max="3078" width="18.28515625" style="1" customWidth="1"/>
    <col min="3079" max="3079" width="10.5703125" style="1" customWidth="1"/>
    <col min="3080" max="3080" width="18.42578125" style="1" customWidth="1"/>
    <col min="3081" max="3081" width="10.7109375" style="1" customWidth="1"/>
    <col min="3082" max="3082" width="12" style="1" customWidth="1"/>
    <col min="3083" max="3083" width="18.85546875" style="1" customWidth="1"/>
    <col min="3084" max="3084" width="17.85546875" style="1" customWidth="1"/>
    <col min="3085" max="3085" width="20.28515625" style="1" customWidth="1"/>
    <col min="3086" max="3086" width="15.5703125" style="1" customWidth="1"/>
    <col min="3087" max="3088" width="16" style="1"/>
    <col min="3089" max="3089" width="23.140625" style="1" customWidth="1"/>
    <col min="3090" max="3329" width="16" style="1"/>
    <col min="3330" max="3330" width="10.42578125" style="1" customWidth="1"/>
    <col min="3331" max="3331" width="26.140625" style="1" customWidth="1"/>
    <col min="3332" max="3332" width="12.28515625" style="1" customWidth="1"/>
    <col min="3333" max="3333" width="9.42578125" style="1" customWidth="1"/>
    <col min="3334" max="3334" width="18.28515625" style="1" customWidth="1"/>
    <col min="3335" max="3335" width="10.5703125" style="1" customWidth="1"/>
    <col min="3336" max="3336" width="18.42578125" style="1" customWidth="1"/>
    <col min="3337" max="3337" width="10.7109375" style="1" customWidth="1"/>
    <col min="3338" max="3338" width="12" style="1" customWidth="1"/>
    <col min="3339" max="3339" width="18.85546875" style="1" customWidth="1"/>
    <col min="3340" max="3340" width="17.85546875" style="1" customWidth="1"/>
    <col min="3341" max="3341" width="20.28515625" style="1" customWidth="1"/>
    <col min="3342" max="3342" width="15.5703125" style="1" customWidth="1"/>
    <col min="3343" max="3344" width="16" style="1"/>
    <col min="3345" max="3345" width="23.140625" style="1" customWidth="1"/>
    <col min="3346" max="3585" width="16" style="1"/>
    <col min="3586" max="3586" width="10.42578125" style="1" customWidth="1"/>
    <col min="3587" max="3587" width="26.140625" style="1" customWidth="1"/>
    <col min="3588" max="3588" width="12.28515625" style="1" customWidth="1"/>
    <col min="3589" max="3589" width="9.42578125" style="1" customWidth="1"/>
    <col min="3590" max="3590" width="18.28515625" style="1" customWidth="1"/>
    <col min="3591" max="3591" width="10.5703125" style="1" customWidth="1"/>
    <col min="3592" max="3592" width="18.42578125" style="1" customWidth="1"/>
    <col min="3593" max="3593" width="10.7109375" style="1" customWidth="1"/>
    <col min="3594" max="3594" width="12" style="1" customWidth="1"/>
    <col min="3595" max="3595" width="18.85546875" style="1" customWidth="1"/>
    <col min="3596" max="3596" width="17.85546875" style="1" customWidth="1"/>
    <col min="3597" max="3597" width="20.28515625" style="1" customWidth="1"/>
    <col min="3598" max="3598" width="15.5703125" style="1" customWidth="1"/>
    <col min="3599" max="3600" width="16" style="1"/>
    <col min="3601" max="3601" width="23.140625" style="1" customWidth="1"/>
    <col min="3602" max="3841" width="16" style="1"/>
    <col min="3842" max="3842" width="10.42578125" style="1" customWidth="1"/>
    <col min="3843" max="3843" width="26.140625" style="1" customWidth="1"/>
    <col min="3844" max="3844" width="12.28515625" style="1" customWidth="1"/>
    <col min="3845" max="3845" width="9.42578125" style="1" customWidth="1"/>
    <col min="3846" max="3846" width="18.28515625" style="1" customWidth="1"/>
    <col min="3847" max="3847" width="10.5703125" style="1" customWidth="1"/>
    <col min="3848" max="3848" width="18.42578125" style="1" customWidth="1"/>
    <col min="3849" max="3849" width="10.7109375" style="1" customWidth="1"/>
    <col min="3850" max="3850" width="12" style="1" customWidth="1"/>
    <col min="3851" max="3851" width="18.85546875" style="1" customWidth="1"/>
    <col min="3852" max="3852" width="17.85546875" style="1" customWidth="1"/>
    <col min="3853" max="3853" width="20.28515625" style="1" customWidth="1"/>
    <col min="3854" max="3854" width="15.5703125" style="1" customWidth="1"/>
    <col min="3855" max="3856" width="16" style="1"/>
    <col min="3857" max="3857" width="23.140625" style="1" customWidth="1"/>
    <col min="3858" max="4097" width="16" style="1"/>
    <col min="4098" max="4098" width="10.42578125" style="1" customWidth="1"/>
    <col min="4099" max="4099" width="26.140625" style="1" customWidth="1"/>
    <col min="4100" max="4100" width="12.28515625" style="1" customWidth="1"/>
    <col min="4101" max="4101" width="9.42578125" style="1" customWidth="1"/>
    <col min="4102" max="4102" width="18.28515625" style="1" customWidth="1"/>
    <col min="4103" max="4103" width="10.5703125" style="1" customWidth="1"/>
    <col min="4104" max="4104" width="18.42578125" style="1" customWidth="1"/>
    <col min="4105" max="4105" width="10.7109375" style="1" customWidth="1"/>
    <col min="4106" max="4106" width="12" style="1" customWidth="1"/>
    <col min="4107" max="4107" width="18.85546875" style="1" customWidth="1"/>
    <col min="4108" max="4108" width="17.85546875" style="1" customWidth="1"/>
    <col min="4109" max="4109" width="20.28515625" style="1" customWidth="1"/>
    <col min="4110" max="4110" width="15.5703125" style="1" customWidth="1"/>
    <col min="4111" max="4112" width="16" style="1"/>
    <col min="4113" max="4113" width="23.140625" style="1" customWidth="1"/>
    <col min="4114" max="4353" width="16" style="1"/>
    <col min="4354" max="4354" width="10.42578125" style="1" customWidth="1"/>
    <col min="4355" max="4355" width="26.140625" style="1" customWidth="1"/>
    <col min="4356" max="4356" width="12.28515625" style="1" customWidth="1"/>
    <col min="4357" max="4357" width="9.42578125" style="1" customWidth="1"/>
    <col min="4358" max="4358" width="18.28515625" style="1" customWidth="1"/>
    <col min="4359" max="4359" width="10.5703125" style="1" customWidth="1"/>
    <col min="4360" max="4360" width="18.42578125" style="1" customWidth="1"/>
    <col min="4361" max="4361" width="10.7109375" style="1" customWidth="1"/>
    <col min="4362" max="4362" width="12" style="1" customWidth="1"/>
    <col min="4363" max="4363" width="18.85546875" style="1" customWidth="1"/>
    <col min="4364" max="4364" width="17.85546875" style="1" customWidth="1"/>
    <col min="4365" max="4365" width="20.28515625" style="1" customWidth="1"/>
    <col min="4366" max="4366" width="15.5703125" style="1" customWidth="1"/>
    <col min="4367" max="4368" width="16" style="1"/>
    <col min="4369" max="4369" width="23.140625" style="1" customWidth="1"/>
    <col min="4370" max="4609" width="16" style="1"/>
    <col min="4610" max="4610" width="10.42578125" style="1" customWidth="1"/>
    <col min="4611" max="4611" width="26.140625" style="1" customWidth="1"/>
    <col min="4612" max="4612" width="12.28515625" style="1" customWidth="1"/>
    <col min="4613" max="4613" width="9.42578125" style="1" customWidth="1"/>
    <col min="4614" max="4614" width="18.28515625" style="1" customWidth="1"/>
    <col min="4615" max="4615" width="10.5703125" style="1" customWidth="1"/>
    <col min="4616" max="4616" width="18.42578125" style="1" customWidth="1"/>
    <col min="4617" max="4617" width="10.7109375" style="1" customWidth="1"/>
    <col min="4618" max="4618" width="12" style="1" customWidth="1"/>
    <col min="4619" max="4619" width="18.85546875" style="1" customWidth="1"/>
    <col min="4620" max="4620" width="17.85546875" style="1" customWidth="1"/>
    <col min="4621" max="4621" width="20.28515625" style="1" customWidth="1"/>
    <col min="4622" max="4622" width="15.5703125" style="1" customWidth="1"/>
    <col min="4623" max="4624" width="16" style="1"/>
    <col min="4625" max="4625" width="23.140625" style="1" customWidth="1"/>
    <col min="4626" max="4865" width="16" style="1"/>
    <col min="4866" max="4866" width="10.42578125" style="1" customWidth="1"/>
    <col min="4867" max="4867" width="26.140625" style="1" customWidth="1"/>
    <col min="4868" max="4868" width="12.28515625" style="1" customWidth="1"/>
    <col min="4869" max="4869" width="9.42578125" style="1" customWidth="1"/>
    <col min="4870" max="4870" width="18.28515625" style="1" customWidth="1"/>
    <col min="4871" max="4871" width="10.5703125" style="1" customWidth="1"/>
    <col min="4872" max="4872" width="18.42578125" style="1" customWidth="1"/>
    <col min="4873" max="4873" width="10.7109375" style="1" customWidth="1"/>
    <col min="4874" max="4874" width="12" style="1" customWidth="1"/>
    <col min="4875" max="4875" width="18.85546875" style="1" customWidth="1"/>
    <col min="4876" max="4876" width="17.85546875" style="1" customWidth="1"/>
    <col min="4877" max="4877" width="20.28515625" style="1" customWidth="1"/>
    <col min="4878" max="4878" width="15.5703125" style="1" customWidth="1"/>
    <col min="4879" max="4880" width="16" style="1"/>
    <col min="4881" max="4881" width="23.140625" style="1" customWidth="1"/>
    <col min="4882" max="5121" width="16" style="1"/>
    <col min="5122" max="5122" width="10.42578125" style="1" customWidth="1"/>
    <col min="5123" max="5123" width="26.140625" style="1" customWidth="1"/>
    <col min="5124" max="5124" width="12.28515625" style="1" customWidth="1"/>
    <col min="5125" max="5125" width="9.42578125" style="1" customWidth="1"/>
    <col min="5126" max="5126" width="18.28515625" style="1" customWidth="1"/>
    <col min="5127" max="5127" width="10.5703125" style="1" customWidth="1"/>
    <col min="5128" max="5128" width="18.42578125" style="1" customWidth="1"/>
    <col min="5129" max="5129" width="10.7109375" style="1" customWidth="1"/>
    <col min="5130" max="5130" width="12" style="1" customWidth="1"/>
    <col min="5131" max="5131" width="18.85546875" style="1" customWidth="1"/>
    <col min="5132" max="5132" width="17.85546875" style="1" customWidth="1"/>
    <col min="5133" max="5133" width="20.28515625" style="1" customWidth="1"/>
    <col min="5134" max="5134" width="15.5703125" style="1" customWidth="1"/>
    <col min="5135" max="5136" width="16" style="1"/>
    <col min="5137" max="5137" width="23.140625" style="1" customWidth="1"/>
    <col min="5138" max="5377" width="16" style="1"/>
    <col min="5378" max="5378" width="10.42578125" style="1" customWidth="1"/>
    <col min="5379" max="5379" width="26.140625" style="1" customWidth="1"/>
    <col min="5380" max="5380" width="12.28515625" style="1" customWidth="1"/>
    <col min="5381" max="5381" width="9.42578125" style="1" customWidth="1"/>
    <col min="5382" max="5382" width="18.28515625" style="1" customWidth="1"/>
    <col min="5383" max="5383" width="10.5703125" style="1" customWidth="1"/>
    <col min="5384" max="5384" width="18.42578125" style="1" customWidth="1"/>
    <col min="5385" max="5385" width="10.7109375" style="1" customWidth="1"/>
    <col min="5386" max="5386" width="12" style="1" customWidth="1"/>
    <col min="5387" max="5387" width="18.85546875" style="1" customWidth="1"/>
    <col min="5388" max="5388" width="17.85546875" style="1" customWidth="1"/>
    <col min="5389" max="5389" width="20.28515625" style="1" customWidth="1"/>
    <col min="5390" max="5390" width="15.5703125" style="1" customWidth="1"/>
    <col min="5391" max="5392" width="16" style="1"/>
    <col min="5393" max="5393" width="23.140625" style="1" customWidth="1"/>
    <col min="5394" max="5633" width="16" style="1"/>
    <col min="5634" max="5634" width="10.42578125" style="1" customWidth="1"/>
    <col min="5635" max="5635" width="26.140625" style="1" customWidth="1"/>
    <col min="5636" max="5636" width="12.28515625" style="1" customWidth="1"/>
    <col min="5637" max="5637" width="9.42578125" style="1" customWidth="1"/>
    <col min="5638" max="5638" width="18.28515625" style="1" customWidth="1"/>
    <col min="5639" max="5639" width="10.5703125" style="1" customWidth="1"/>
    <col min="5640" max="5640" width="18.42578125" style="1" customWidth="1"/>
    <col min="5641" max="5641" width="10.7109375" style="1" customWidth="1"/>
    <col min="5642" max="5642" width="12" style="1" customWidth="1"/>
    <col min="5643" max="5643" width="18.85546875" style="1" customWidth="1"/>
    <col min="5644" max="5644" width="17.85546875" style="1" customWidth="1"/>
    <col min="5645" max="5645" width="20.28515625" style="1" customWidth="1"/>
    <col min="5646" max="5646" width="15.5703125" style="1" customWidth="1"/>
    <col min="5647" max="5648" width="16" style="1"/>
    <col min="5649" max="5649" width="23.140625" style="1" customWidth="1"/>
    <col min="5650" max="5889" width="16" style="1"/>
    <col min="5890" max="5890" width="10.42578125" style="1" customWidth="1"/>
    <col min="5891" max="5891" width="26.140625" style="1" customWidth="1"/>
    <col min="5892" max="5892" width="12.28515625" style="1" customWidth="1"/>
    <col min="5893" max="5893" width="9.42578125" style="1" customWidth="1"/>
    <col min="5894" max="5894" width="18.28515625" style="1" customWidth="1"/>
    <col min="5895" max="5895" width="10.5703125" style="1" customWidth="1"/>
    <col min="5896" max="5896" width="18.42578125" style="1" customWidth="1"/>
    <col min="5897" max="5897" width="10.7109375" style="1" customWidth="1"/>
    <col min="5898" max="5898" width="12" style="1" customWidth="1"/>
    <col min="5899" max="5899" width="18.85546875" style="1" customWidth="1"/>
    <col min="5900" max="5900" width="17.85546875" style="1" customWidth="1"/>
    <col min="5901" max="5901" width="20.28515625" style="1" customWidth="1"/>
    <col min="5902" max="5902" width="15.5703125" style="1" customWidth="1"/>
    <col min="5903" max="5904" width="16" style="1"/>
    <col min="5905" max="5905" width="23.140625" style="1" customWidth="1"/>
    <col min="5906" max="6145" width="16" style="1"/>
    <col min="6146" max="6146" width="10.42578125" style="1" customWidth="1"/>
    <col min="6147" max="6147" width="26.140625" style="1" customWidth="1"/>
    <col min="6148" max="6148" width="12.28515625" style="1" customWidth="1"/>
    <col min="6149" max="6149" width="9.42578125" style="1" customWidth="1"/>
    <col min="6150" max="6150" width="18.28515625" style="1" customWidth="1"/>
    <col min="6151" max="6151" width="10.5703125" style="1" customWidth="1"/>
    <col min="6152" max="6152" width="18.42578125" style="1" customWidth="1"/>
    <col min="6153" max="6153" width="10.7109375" style="1" customWidth="1"/>
    <col min="6154" max="6154" width="12" style="1" customWidth="1"/>
    <col min="6155" max="6155" width="18.85546875" style="1" customWidth="1"/>
    <col min="6156" max="6156" width="17.85546875" style="1" customWidth="1"/>
    <col min="6157" max="6157" width="20.28515625" style="1" customWidth="1"/>
    <col min="6158" max="6158" width="15.5703125" style="1" customWidth="1"/>
    <col min="6159" max="6160" width="16" style="1"/>
    <col min="6161" max="6161" width="23.140625" style="1" customWidth="1"/>
    <col min="6162" max="6401" width="16" style="1"/>
    <col min="6402" max="6402" width="10.42578125" style="1" customWidth="1"/>
    <col min="6403" max="6403" width="26.140625" style="1" customWidth="1"/>
    <col min="6404" max="6404" width="12.28515625" style="1" customWidth="1"/>
    <col min="6405" max="6405" width="9.42578125" style="1" customWidth="1"/>
    <col min="6406" max="6406" width="18.28515625" style="1" customWidth="1"/>
    <col min="6407" max="6407" width="10.5703125" style="1" customWidth="1"/>
    <col min="6408" max="6408" width="18.42578125" style="1" customWidth="1"/>
    <col min="6409" max="6409" width="10.7109375" style="1" customWidth="1"/>
    <col min="6410" max="6410" width="12" style="1" customWidth="1"/>
    <col min="6411" max="6411" width="18.85546875" style="1" customWidth="1"/>
    <col min="6412" max="6412" width="17.85546875" style="1" customWidth="1"/>
    <col min="6413" max="6413" width="20.28515625" style="1" customWidth="1"/>
    <col min="6414" max="6414" width="15.5703125" style="1" customWidth="1"/>
    <col min="6415" max="6416" width="16" style="1"/>
    <col min="6417" max="6417" width="23.140625" style="1" customWidth="1"/>
    <col min="6418" max="6657" width="16" style="1"/>
    <col min="6658" max="6658" width="10.42578125" style="1" customWidth="1"/>
    <col min="6659" max="6659" width="26.140625" style="1" customWidth="1"/>
    <col min="6660" max="6660" width="12.28515625" style="1" customWidth="1"/>
    <col min="6661" max="6661" width="9.42578125" style="1" customWidth="1"/>
    <col min="6662" max="6662" width="18.28515625" style="1" customWidth="1"/>
    <col min="6663" max="6663" width="10.5703125" style="1" customWidth="1"/>
    <col min="6664" max="6664" width="18.42578125" style="1" customWidth="1"/>
    <col min="6665" max="6665" width="10.7109375" style="1" customWidth="1"/>
    <col min="6666" max="6666" width="12" style="1" customWidth="1"/>
    <col min="6667" max="6667" width="18.85546875" style="1" customWidth="1"/>
    <col min="6668" max="6668" width="17.85546875" style="1" customWidth="1"/>
    <col min="6669" max="6669" width="20.28515625" style="1" customWidth="1"/>
    <col min="6670" max="6670" width="15.5703125" style="1" customWidth="1"/>
    <col min="6671" max="6672" width="16" style="1"/>
    <col min="6673" max="6673" width="23.140625" style="1" customWidth="1"/>
    <col min="6674" max="6913" width="16" style="1"/>
    <col min="6914" max="6914" width="10.42578125" style="1" customWidth="1"/>
    <col min="6915" max="6915" width="26.140625" style="1" customWidth="1"/>
    <col min="6916" max="6916" width="12.28515625" style="1" customWidth="1"/>
    <col min="6917" max="6917" width="9.42578125" style="1" customWidth="1"/>
    <col min="6918" max="6918" width="18.28515625" style="1" customWidth="1"/>
    <col min="6919" max="6919" width="10.5703125" style="1" customWidth="1"/>
    <col min="6920" max="6920" width="18.42578125" style="1" customWidth="1"/>
    <col min="6921" max="6921" width="10.7109375" style="1" customWidth="1"/>
    <col min="6922" max="6922" width="12" style="1" customWidth="1"/>
    <col min="6923" max="6923" width="18.85546875" style="1" customWidth="1"/>
    <col min="6924" max="6924" width="17.85546875" style="1" customWidth="1"/>
    <col min="6925" max="6925" width="20.28515625" style="1" customWidth="1"/>
    <col min="6926" max="6926" width="15.5703125" style="1" customWidth="1"/>
    <col min="6927" max="6928" width="16" style="1"/>
    <col min="6929" max="6929" width="23.140625" style="1" customWidth="1"/>
    <col min="6930" max="7169" width="16" style="1"/>
    <col min="7170" max="7170" width="10.42578125" style="1" customWidth="1"/>
    <col min="7171" max="7171" width="26.140625" style="1" customWidth="1"/>
    <col min="7172" max="7172" width="12.28515625" style="1" customWidth="1"/>
    <col min="7173" max="7173" width="9.42578125" style="1" customWidth="1"/>
    <col min="7174" max="7174" width="18.28515625" style="1" customWidth="1"/>
    <col min="7175" max="7175" width="10.5703125" style="1" customWidth="1"/>
    <col min="7176" max="7176" width="18.42578125" style="1" customWidth="1"/>
    <col min="7177" max="7177" width="10.7109375" style="1" customWidth="1"/>
    <col min="7178" max="7178" width="12" style="1" customWidth="1"/>
    <col min="7179" max="7179" width="18.85546875" style="1" customWidth="1"/>
    <col min="7180" max="7180" width="17.85546875" style="1" customWidth="1"/>
    <col min="7181" max="7181" width="20.28515625" style="1" customWidth="1"/>
    <col min="7182" max="7182" width="15.5703125" style="1" customWidth="1"/>
    <col min="7183" max="7184" width="16" style="1"/>
    <col min="7185" max="7185" width="23.140625" style="1" customWidth="1"/>
    <col min="7186" max="7425" width="16" style="1"/>
    <col min="7426" max="7426" width="10.42578125" style="1" customWidth="1"/>
    <col min="7427" max="7427" width="26.140625" style="1" customWidth="1"/>
    <col min="7428" max="7428" width="12.28515625" style="1" customWidth="1"/>
    <col min="7429" max="7429" width="9.42578125" style="1" customWidth="1"/>
    <col min="7430" max="7430" width="18.28515625" style="1" customWidth="1"/>
    <col min="7431" max="7431" width="10.5703125" style="1" customWidth="1"/>
    <col min="7432" max="7432" width="18.42578125" style="1" customWidth="1"/>
    <col min="7433" max="7433" width="10.7109375" style="1" customWidth="1"/>
    <col min="7434" max="7434" width="12" style="1" customWidth="1"/>
    <col min="7435" max="7435" width="18.85546875" style="1" customWidth="1"/>
    <col min="7436" max="7436" width="17.85546875" style="1" customWidth="1"/>
    <col min="7437" max="7437" width="20.28515625" style="1" customWidth="1"/>
    <col min="7438" max="7438" width="15.5703125" style="1" customWidth="1"/>
    <col min="7439" max="7440" width="16" style="1"/>
    <col min="7441" max="7441" width="23.140625" style="1" customWidth="1"/>
    <col min="7442" max="7681" width="16" style="1"/>
    <col min="7682" max="7682" width="10.42578125" style="1" customWidth="1"/>
    <col min="7683" max="7683" width="26.140625" style="1" customWidth="1"/>
    <col min="7684" max="7684" width="12.28515625" style="1" customWidth="1"/>
    <col min="7685" max="7685" width="9.42578125" style="1" customWidth="1"/>
    <col min="7686" max="7686" width="18.28515625" style="1" customWidth="1"/>
    <col min="7687" max="7687" width="10.5703125" style="1" customWidth="1"/>
    <col min="7688" max="7688" width="18.42578125" style="1" customWidth="1"/>
    <col min="7689" max="7689" width="10.7109375" style="1" customWidth="1"/>
    <col min="7690" max="7690" width="12" style="1" customWidth="1"/>
    <col min="7691" max="7691" width="18.85546875" style="1" customWidth="1"/>
    <col min="7692" max="7692" width="17.85546875" style="1" customWidth="1"/>
    <col min="7693" max="7693" width="20.28515625" style="1" customWidth="1"/>
    <col min="7694" max="7694" width="15.5703125" style="1" customWidth="1"/>
    <col min="7695" max="7696" width="16" style="1"/>
    <col min="7697" max="7697" width="23.140625" style="1" customWidth="1"/>
    <col min="7698" max="7937" width="16" style="1"/>
    <col min="7938" max="7938" width="10.42578125" style="1" customWidth="1"/>
    <col min="7939" max="7939" width="26.140625" style="1" customWidth="1"/>
    <col min="7940" max="7940" width="12.28515625" style="1" customWidth="1"/>
    <col min="7941" max="7941" width="9.42578125" style="1" customWidth="1"/>
    <col min="7942" max="7942" width="18.28515625" style="1" customWidth="1"/>
    <col min="7943" max="7943" width="10.5703125" style="1" customWidth="1"/>
    <col min="7944" max="7944" width="18.42578125" style="1" customWidth="1"/>
    <col min="7945" max="7945" width="10.7109375" style="1" customWidth="1"/>
    <col min="7946" max="7946" width="12" style="1" customWidth="1"/>
    <col min="7947" max="7947" width="18.85546875" style="1" customWidth="1"/>
    <col min="7948" max="7948" width="17.85546875" style="1" customWidth="1"/>
    <col min="7949" max="7949" width="20.28515625" style="1" customWidth="1"/>
    <col min="7950" max="7950" width="15.5703125" style="1" customWidth="1"/>
    <col min="7951" max="7952" width="16" style="1"/>
    <col min="7953" max="7953" width="23.140625" style="1" customWidth="1"/>
    <col min="7954" max="8193" width="16" style="1"/>
    <col min="8194" max="8194" width="10.42578125" style="1" customWidth="1"/>
    <col min="8195" max="8195" width="26.140625" style="1" customWidth="1"/>
    <col min="8196" max="8196" width="12.28515625" style="1" customWidth="1"/>
    <col min="8197" max="8197" width="9.42578125" style="1" customWidth="1"/>
    <col min="8198" max="8198" width="18.28515625" style="1" customWidth="1"/>
    <col min="8199" max="8199" width="10.5703125" style="1" customWidth="1"/>
    <col min="8200" max="8200" width="18.42578125" style="1" customWidth="1"/>
    <col min="8201" max="8201" width="10.7109375" style="1" customWidth="1"/>
    <col min="8202" max="8202" width="12" style="1" customWidth="1"/>
    <col min="8203" max="8203" width="18.85546875" style="1" customWidth="1"/>
    <col min="8204" max="8204" width="17.85546875" style="1" customWidth="1"/>
    <col min="8205" max="8205" width="20.28515625" style="1" customWidth="1"/>
    <col min="8206" max="8206" width="15.5703125" style="1" customWidth="1"/>
    <col min="8207" max="8208" width="16" style="1"/>
    <col min="8209" max="8209" width="23.140625" style="1" customWidth="1"/>
    <col min="8210" max="8449" width="16" style="1"/>
    <col min="8450" max="8450" width="10.42578125" style="1" customWidth="1"/>
    <col min="8451" max="8451" width="26.140625" style="1" customWidth="1"/>
    <col min="8452" max="8452" width="12.28515625" style="1" customWidth="1"/>
    <col min="8453" max="8453" width="9.42578125" style="1" customWidth="1"/>
    <col min="8454" max="8454" width="18.28515625" style="1" customWidth="1"/>
    <col min="8455" max="8455" width="10.5703125" style="1" customWidth="1"/>
    <col min="8456" max="8456" width="18.42578125" style="1" customWidth="1"/>
    <col min="8457" max="8457" width="10.7109375" style="1" customWidth="1"/>
    <col min="8458" max="8458" width="12" style="1" customWidth="1"/>
    <col min="8459" max="8459" width="18.85546875" style="1" customWidth="1"/>
    <col min="8460" max="8460" width="17.85546875" style="1" customWidth="1"/>
    <col min="8461" max="8461" width="20.28515625" style="1" customWidth="1"/>
    <col min="8462" max="8462" width="15.5703125" style="1" customWidth="1"/>
    <col min="8463" max="8464" width="16" style="1"/>
    <col min="8465" max="8465" width="23.140625" style="1" customWidth="1"/>
    <col min="8466" max="8705" width="16" style="1"/>
    <col min="8706" max="8706" width="10.42578125" style="1" customWidth="1"/>
    <col min="8707" max="8707" width="26.140625" style="1" customWidth="1"/>
    <col min="8708" max="8708" width="12.28515625" style="1" customWidth="1"/>
    <col min="8709" max="8709" width="9.42578125" style="1" customWidth="1"/>
    <col min="8710" max="8710" width="18.28515625" style="1" customWidth="1"/>
    <col min="8711" max="8711" width="10.5703125" style="1" customWidth="1"/>
    <col min="8712" max="8712" width="18.42578125" style="1" customWidth="1"/>
    <col min="8713" max="8713" width="10.7109375" style="1" customWidth="1"/>
    <col min="8714" max="8714" width="12" style="1" customWidth="1"/>
    <col min="8715" max="8715" width="18.85546875" style="1" customWidth="1"/>
    <col min="8716" max="8716" width="17.85546875" style="1" customWidth="1"/>
    <col min="8717" max="8717" width="20.28515625" style="1" customWidth="1"/>
    <col min="8718" max="8718" width="15.5703125" style="1" customWidth="1"/>
    <col min="8719" max="8720" width="16" style="1"/>
    <col min="8721" max="8721" width="23.140625" style="1" customWidth="1"/>
    <col min="8722" max="8961" width="16" style="1"/>
    <col min="8962" max="8962" width="10.42578125" style="1" customWidth="1"/>
    <col min="8963" max="8963" width="26.140625" style="1" customWidth="1"/>
    <col min="8964" max="8964" width="12.28515625" style="1" customWidth="1"/>
    <col min="8965" max="8965" width="9.42578125" style="1" customWidth="1"/>
    <col min="8966" max="8966" width="18.28515625" style="1" customWidth="1"/>
    <col min="8967" max="8967" width="10.5703125" style="1" customWidth="1"/>
    <col min="8968" max="8968" width="18.42578125" style="1" customWidth="1"/>
    <col min="8969" max="8969" width="10.7109375" style="1" customWidth="1"/>
    <col min="8970" max="8970" width="12" style="1" customWidth="1"/>
    <col min="8971" max="8971" width="18.85546875" style="1" customWidth="1"/>
    <col min="8972" max="8972" width="17.85546875" style="1" customWidth="1"/>
    <col min="8973" max="8973" width="20.28515625" style="1" customWidth="1"/>
    <col min="8974" max="8974" width="15.5703125" style="1" customWidth="1"/>
    <col min="8975" max="8976" width="16" style="1"/>
    <col min="8977" max="8977" width="23.140625" style="1" customWidth="1"/>
    <col min="8978" max="9217" width="16" style="1"/>
    <col min="9218" max="9218" width="10.42578125" style="1" customWidth="1"/>
    <col min="9219" max="9219" width="26.140625" style="1" customWidth="1"/>
    <col min="9220" max="9220" width="12.28515625" style="1" customWidth="1"/>
    <col min="9221" max="9221" width="9.42578125" style="1" customWidth="1"/>
    <col min="9222" max="9222" width="18.28515625" style="1" customWidth="1"/>
    <col min="9223" max="9223" width="10.5703125" style="1" customWidth="1"/>
    <col min="9224" max="9224" width="18.42578125" style="1" customWidth="1"/>
    <col min="9225" max="9225" width="10.7109375" style="1" customWidth="1"/>
    <col min="9226" max="9226" width="12" style="1" customWidth="1"/>
    <col min="9227" max="9227" width="18.85546875" style="1" customWidth="1"/>
    <col min="9228" max="9228" width="17.85546875" style="1" customWidth="1"/>
    <col min="9229" max="9229" width="20.28515625" style="1" customWidth="1"/>
    <col min="9230" max="9230" width="15.5703125" style="1" customWidth="1"/>
    <col min="9231" max="9232" width="16" style="1"/>
    <col min="9233" max="9233" width="23.140625" style="1" customWidth="1"/>
    <col min="9234" max="9473" width="16" style="1"/>
    <col min="9474" max="9474" width="10.42578125" style="1" customWidth="1"/>
    <col min="9475" max="9475" width="26.140625" style="1" customWidth="1"/>
    <col min="9476" max="9476" width="12.28515625" style="1" customWidth="1"/>
    <col min="9477" max="9477" width="9.42578125" style="1" customWidth="1"/>
    <col min="9478" max="9478" width="18.28515625" style="1" customWidth="1"/>
    <col min="9479" max="9479" width="10.5703125" style="1" customWidth="1"/>
    <col min="9480" max="9480" width="18.42578125" style="1" customWidth="1"/>
    <col min="9481" max="9481" width="10.7109375" style="1" customWidth="1"/>
    <col min="9482" max="9482" width="12" style="1" customWidth="1"/>
    <col min="9483" max="9483" width="18.85546875" style="1" customWidth="1"/>
    <col min="9484" max="9484" width="17.85546875" style="1" customWidth="1"/>
    <col min="9485" max="9485" width="20.28515625" style="1" customWidth="1"/>
    <col min="9486" max="9486" width="15.5703125" style="1" customWidth="1"/>
    <col min="9487" max="9488" width="16" style="1"/>
    <col min="9489" max="9489" width="23.140625" style="1" customWidth="1"/>
    <col min="9490" max="9729" width="16" style="1"/>
    <col min="9730" max="9730" width="10.42578125" style="1" customWidth="1"/>
    <col min="9731" max="9731" width="26.140625" style="1" customWidth="1"/>
    <col min="9732" max="9732" width="12.28515625" style="1" customWidth="1"/>
    <col min="9733" max="9733" width="9.42578125" style="1" customWidth="1"/>
    <col min="9734" max="9734" width="18.28515625" style="1" customWidth="1"/>
    <col min="9735" max="9735" width="10.5703125" style="1" customWidth="1"/>
    <col min="9736" max="9736" width="18.42578125" style="1" customWidth="1"/>
    <col min="9737" max="9737" width="10.7109375" style="1" customWidth="1"/>
    <col min="9738" max="9738" width="12" style="1" customWidth="1"/>
    <col min="9739" max="9739" width="18.85546875" style="1" customWidth="1"/>
    <col min="9740" max="9740" width="17.85546875" style="1" customWidth="1"/>
    <col min="9741" max="9741" width="20.28515625" style="1" customWidth="1"/>
    <col min="9742" max="9742" width="15.5703125" style="1" customWidth="1"/>
    <col min="9743" max="9744" width="16" style="1"/>
    <col min="9745" max="9745" width="23.140625" style="1" customWidth="1"/>
    <col min="9746" max="9985" width="16" style="1"/>
    <col min="9986" max="9986" width="10.42578125" style="1" customWidth="1"/>
    <col min="9987" max="9987" width="26.140625" style="1" customWidth="1"/>
    <col min="9988" max="9988" width="12.28515625" style="1" customWidth="1"/>
    <col min="9989" max="9989" width="9.42578125" style="1" customWidth="1"/>
    <col min="9990" max="9990" width="18.28515625" style="1" customWidth="1"/>
    <col min="9991" max="9991" width="10.5703125" style="1" customWidth="1"/>
    <col min="9992" max="9992" width="18.42578125" style="1" customWidth="1"/>
    <col min="9993" max="9993" width="10.7109375" style="1" customWidth="1"/>
    <col min="9994" max="9994" width="12" style="1" customWidth="1"/>
    <col min="9995" max="9995" width="18.85546875" style="1" customWidth="1"/>
    <col min="9996" max="9996" width="17.85546875" style="1" customWidth="1"/>
    <col min="9997" max="9997" width="20.28515625" style="1" customWidth="1"/>
    <col min="9998" max="9998" width="15.5703125" style="1" customWidth="1"/>
    <col min="9999" max="10000" width="16" style="1"/>
    <col min="10001" max="10001" width="23.140625" style="1" customWidth="1"/>
    <col min="10002" max="10241" width="16" style="1"/>
    <col min="10242" max="10242" width="10.42578125" style="1" customWidth="1"/>
    <col min="10243" max="10243" width="26.140625" style="1" customWidth="1"/>
    <col min="10244" max="10244" width="12.28515625" style="1" customWidth="1"/>
    <col min="10245" max="10245" width="9.42578125" style="1" customWidth="1"/>
    <col min="10246" max="10246" width="18.28515625" style="1" customWidth="1"/>
    <col min="10247" max="10247" width="10.5703125" style="1" customWidth="1"/>
    <col min="10248" max="10248" width="18.42578125" style="1" customWidth="1"/>
    <col min="10249" max="10249" width="10.7109375" style="1" customWidth="1"/>
    <col min="10250" max="10250" width="12" style="1" customWidth="1"/>
    <col min="10251" max="10251" width="18.85546875" style="1" customWidth="1"/>
    <col min="10252" max="10252" width="17.85546875" style="1" customWidth="1"/>
    <col min="10253" max="10253" width="20.28515625" style="1" customWidth="1"/>
    <col min="10254" max="10254" width="15.5703125" style="1" customWidth="1"/>
    <col min="10255" max="10256" width="16" style="1"/>
    <col min="10257" max="10257" width="23.140625" style="1" customWidth="1"/>
    <col min="10258" max="10497" width="16" style="1"/>
    <col min="10498" max="10498" width="10.42578125" style="1" customWidth="1"/>
    <col min="10499" max="10499" width="26.140625" style="1" customWidth="1"/>
    <col min="10500" max="10500" width="12.28515625" style="1" customWidth="1"/>
    <col min="10501" max="10501" width="9.42578125" style="1" customWidth="1"/>
    <col min="10502" max="10502" width="18.28515625" style="1" customWidth="1"/>
    <col min="10503" max="10503" width="10.5703125" style="1" customWidth="1"/>
    <col min="10504" max="10504" width="18.42578125" style="1" customWidth="1"/>
    <col min="10505" max="10505" width="10.7109375" style="1" customWidth="1"/>
    <col min="10506" max="10506" width="12" style="1" customWidth="1"/>
    <col min="10507" max="10507" width="18.85546875" style="1" customWidth="1"/>
    <col min="10508" max="10508" width="17.85546875" style="1" customWidth="1"/>
    <col min="10509" max="10509" width="20.28515625" style="1" customWidth="1"/>
    <col min="10510" max="10510" width="15.5703125" style="1" customWidth="1"/>
    <col min="10511" max="10512" width="16" style="1"/>
    <col min="10513" max="10513" width="23.140625" style="1" customWidth="1"/>
    <col min="10514" max="10753" width="16" style="1"/>
    <col min="10754" max="10754" width="10.42578125" style="1" customWidth="1"/>
    <col min="10755" max="10755" width="26.140625" style="1" customWidth="1"/>
    <col min="10756" max="10756" width="12.28515625" style="1" customWidth="1"/>
    <col min="10757" max="10757" width="9.42578125" style="1" customWidth="1"/>
    <col min="10758" max="10758" width="18.28515625" style="1" customWidth="1"/>
    <col min="10759" max="10759" width="10.5703125" style="1" customWidth="1"/>
    <col min="10760" max="10760" width="18.42578125" style="1" customWidth="1"/>
    <col min="10761" max="10761" width="10.7109375" style="1" customWidth="1"/>
    <col min="10762" max="10762" width="12" style="1" customWidth="1"/>
    <col min="10763" max="10763" width="18.85546875" style="1" customWidth="1"/>
    <col min="10764" max="10764" width="17.85546875" style="1" customWidth="1"/>
    <col min="10765" max="10765" width="20.28515625" style="1" customWidth="1"/>
    <col min="10766" max="10766" width="15.5703125" style="1" customWidth="1"/>
    <col min="10767" max="10768" width="16" style="1"/>
    <col min="10769" max="10769" width="23.140625" style="1" customWidth="1"/>
    <col min="10770" max="11009" width="16" style="1"/>
    <col min="11010" max="11010" width="10.42578125" style="1" customWidth="1"/>
    <col min="11011" max="11011" width="26.140625" style="1" customWidth="1"/>
    <col min="11012" max="11012" width="12.28515625" style="1" customWidth="1"/>
    <col min="11013" max="11013" width="9.42578125" style="1" customWidth="1"/>
    <col min="11014" max="11014" width="18.28515625" style="1" customWidth="1"/>
    <col min="11015" max="11015" width="10.5703125" style="1" customWidth="1"/>
    <col min="11016" max="11016" width="18.42578125" style="1" customWidth="1"/>
    <col min="11017" max="11017" width="10.7109375" style="1" customWidth="1"/>
    <col min="11018" max="11018" width="12" style="1" customWidth="1"/>
    <col min="11019" max="11019" width="18.85546875" style="1" customWidth="1"/>
    <col min="11020" max="11020" width="17.85546875" style="1" customWidth="1"/>
    <col min="11021" max="11021" width="20.28515625" style="1" customWidth="1"/>
    <col min="11022" max="11022" width="15.5703125" style="1" customWidth="1"/>
    <col min="11023" max="11024" width="16" style="1"/>
    <col min="11025" max="11025" width="23.140625" style="1" customWidth="1"/>
    <col min="11026" max="11265" width="16" style="1"/>
    <col min="11266" max="11266" width="10.42578125" style="1" customWidth="1"/>
    <col min="11267" max="11267" width="26.140625" style="1" customWidth="1"/>
    <col min="11268" max="11268" width="12.28515625" style="1" customWidth="1"/>
    <col min="11269" max="11269" width="9.42578125" style="1" customWidth="1"/>
    <col min="11270" max="11270" width="18.28515625" style="1" customWidth="1"/>
    <col min="11271" max="11271" width="10.5703125" style="1" customWidth="1"/>
    <col min="11272" max="11272" width="18.42578125" style="1" customWidth="1"/>
    <col min="11273" max="11273" width="10.7109375" style="1" customWidth="1"/>
    <col min="11274" max="11274" width="12" style="1" customWidth="1"/>
    <col min="11275" max="11275" width="18.85546875" style="1" customWidth="1"/>
    <col min="11276" max="11276" width="17.85546875" style="1" customWidth="1"/>
    <col min="11277" max="11277" width="20.28515625" style="1" customWidth="1"/>
    <col min="11278" max="11278" width="15.5703125" style="1" customWidth="1"/>
    <col min="11279" max="11280" width="16" style="1"/>
    <col min="11281" max="11281" width="23.140625" style="1" customWidth="1"/>
    <col min="11282" max="11521" width="16" style="1"/>
    <col min="11522" max="11522" width="10.42578125" style="1" customWidth="1"/>
    <col min="11523" max="11523" width="26.140625" style="1" customWidth="1"/>
    <col min="11524" max="11524" width="12.28515625" style="1" customWidth="1"/>
    <col min="11525" max="11525" width="9.42578125" style="1" customWidth="1"/>
    <col min="11526" max="11526" width="18.28515625" style="1" customWidth="1"/>
    <col min="11527" max="11527" width="10.5703125" style="1" customWidth="1"/>
    <col min="11528" max="11528" width="18.42578125" style="1" customWidth="1"/>
    <col min="11529" max="11529" width="10.7109375" style="1" customWidth="1"/>
    <col min="11530" max="11530" width="12" style="1" customWidth="1"/>
    <col min="11531" max="11531" width="18.85546875" style="1" customWidth="1"/>
    <col min="11532" max="11532" width="17.85546875" style="1" customWidth="1"/>
    <col min="11533" max="11533" width="20.28515625" style="1" customWidth="1"/>
    <col min="11534" max="11534" width="15.5703125" style="1" customWidth="1"/>
    <col min="11535" max="11536" width="16" style="1"/>
    <col min="11537" max="11537" width="23.140625" style="1" customWidth="1"/>
    <col min="11538" max="11777" width="16" style="1"/>
    <col min="11778" max="11778" width="10.42578125" style="1" customWidth="1"/>
    <col min="11779" max="11779" width="26.140625" style="1" customWidth="1"/>
    <col min="11780" max="11780" width="12.28515625" style="1" customWidth="1"/>
    <col min="11781" max="11781" width="9.42578125" style="1" customWidth="1"/>
    <col min="11782" max="11782" width="18.28515625" style="1" customWidth="1"/>
    <col min="11783" max="11783" width="10.5703125" style="1" customWidth="1"/>
    <col min="11784" max="11784" width="18.42578125" style="1" customWidth="1"/>
    <col min="11785" max="11785" width="10.7109375" style="1" customWidth="1"/>
    <col min="11786" max="11786" width="12" style="1" customWidth="1"/>
    <col min="11787" max="11787" width="18.85546875" style="1" customWidth="1"/>
    <col min="11788" max="11788" width="17.85546875" style="1" customWidth="1"/>
    <col min="11789" max="11789" width="20.28515625" style="1" customWidth="1"/>
    <col min="11790" max="11790" width="15.5703125" style="1" customWidth="1"/>
    <col min="11791" max="11792" width="16" style="1"/>
    <col min="11793" max="11793" width="23.140625" style="1" customWidth="1"/>
    <col min="11794" max="12033" width="16" style="1"/>
    <col min="12034" max="12034" width="10.42578125" style="1" customWidth="1"/>
    <col min="12035" max="12035" width="26.140625" style="1" customWidth="1"/>
    <col min="12036" max="12036" width="12.28515625" style="1" customWidth="1"/>
    <col min="12037" max="12037" width="9.42578125" style="1" customWidth="1"/>
    <col min="12038" max="12038" width="18.28515625" style="1" customWidth="1"/>
    <col min="12039" max="12039" width="10.5703125" style="1" customWidth="1"/>
    <col min="12040" max="12040" width="18.42578125" style="1" customWidth="1"/>
    <col min="12041" max="12041" width="10.7109375" style="1" customWidth="1"/>
    <col min="12042" max="12042" width="12" style="1" customWidth="1"/>
    <col min="12043" max="12043" width="18.85546875" style="1" customWidth="1"/>
    <col min="12044" max="12044" width="17.85546875" style="1" customWidth="1"/>
    <col min="12045" max="12045" width="20.28515625" style="1" customWidth="1"/>
    <col min="12046" max="12046" width="15.5703125" style="1" customWidth="1"/>
    <col min="12047" max="12048" width="16" style="1"/>
    <col min="12049" max="12049" width="23.140625" style="1" customWidth="1"/>
    <col min="12050" max="12289" width="16" style="1"/>
    <col min="12290" max="12290" width="10.42578125" style="1" customWidth="1"/>
    <col min="12291" max="12291" width="26.140625" style="1" customWidth="1"/>
    <col min="12292" max="12292" width="12.28515625" style="1" customWidth="1"/>
    <col min="12293" max="12293" width="9.42578125" style="1" customWidth="1"/>
    <col min="12294" max="12294" width="18.28515625" style="1" customWidth="1"/>
    <col min="12295" max="12295" width="10.5703125" style="1" customWidth="1"/>
    <col min="12296" max="12296" width="18.42578125" style="1" customWidth="1"/>
    <col min="12297" max="12297" width="10.7109375" style="1" customWidth="1"/>
    <col min="12298" max="12298" width="12" style="1" customWidth="1"/>
    <col min="12299" max="12299" width="18.85546875" style="1" customWidth="1"/>
    <col min="12300" max="12300" width="17.85546875" style="1" customWidth="1"/>
    <col min="12301" max="12301" width="20.28515625" style="1" customWidth="1"/>
    <col min="12302" max="12302" width="15.5703125" style="1" customWidth="1"/>
    <col min="12303" max="12304" width="16" style="1"/>
    <col min="12305" max="12305" width="23.140625" style="1" customWidth="1"/>
    <col min="12306" max="12545" width="16" style="1"/>
    <col min="12546" max="12546" width="10.42578125" style="1" customWidth="1"/>
    <col min="12547" max="12547" width="26.140625" style="1" customWidth="1"/>
    <col min="12548" max="12548" width="12.28515625" style="1" customWidth="1"/>
    <col min="12549" max="12549" width="9.42578125" style="1" customWidth="1"/>
    <col min="12550" max="12550" width="18.28515625" style="1" customWidth="1"/>
    <col min="12551" max="12551" width="10.5703125" style="1" customWidth="1"/>
    <col min="12552" max="12552" width="18.42578125" style="1" customWidth="1"/>
    <col min="12553" max="12553" width="10.7109375" style="1" customWidth="1"/>
    <col min="12554" max="12554" width="12" style="1" customWidth="1"/>
    <col min="12555" max="12555" width="18.85546875" style="1" customWidth="1"/>
    <col min="12556" max="12556" width="17.85546875" style="1" customWidth="1"/>
    <col min="12557" max="12557" width="20.28515625" style="1" customWidth="1"/>
    <col min="12558" max="12558" width="15.5703125" style="1" customWidth="1"/>
    <col min="12559" max="12560" width="16" style="1"/>
    <col min="12561" max="12561" width="23.140625" style="1" customWidth="1"/>
    <col min="12562" max="12801" width="16" style="1"/>
    <col min="12802" max="12802" width="10.42578125" style="1" customWidth="1"/>
    <col min="12803" max="12803" width="26.140625" style="1" customWidth="1"/>
    <col min="12804" max="12804" width="12.28515625" style="1" customWidth="1"/>
    <col min="12805" max="12805" width="9.42578125" style="1" customWidth="1"/>
    <col min="12806" max="12806" width="18.28515625" style="1" customWidth="1"/>
    <col min="12807" max="12807" width="10.5703125" style="1" customWidth="1"/>
    <col min="12808" max="12808" width="18.42578125" style="1" customWidth="1"/>
    <col min="12809" max="12809" width="10.7109375" style="1" customWidth="1"/>
    <col min="12810" max="12810" width="12" style="1" customWidth="1"/>
    <col min="12811" max="12811" width="18.85546875" style="1" customWidth="1"/>
    <col min="12812" max="12812" width="17.85546875" style="1" customWidth="1"/>
    <col min="12813" max="12813" width="20.28515625" style="1" customWidth="1"/>
    <col min="12814" max="12814" width="15.5703125" style="1" customWidth="1"/>
    <col min="12815" max="12816" width="16" style="1"/>
    <col min="12817" max="12817" width="23.140625" style="1" customWidth="1"/>
    <col min="12818" max="13057" width="16" style="1"/>
    <col min="13058" max="13058" width="10.42578125" style="1" customWidth="1"/>
    <col min="13059" max="13059" width="26.140625" style="1" customWidth="1"/>
    <col min="13060" max="13060" width="12.28515625" style="1" customWidth="1"/>
    <col min="13061" max="13061" width="9.42578125" style="1" customWidth="1"/>
    <col min="13062" max="13062" width="18.28515625" style="1" customWidth="1"/>
    <col min="13063" max="13063" width="10.5703125" style="1" customWidth="1"/>
    <col min="13064" max="13064" width="18.42578125" style="1" customWidth="1"/>
    <col min="13065" max="13065" width="10.7109375" style="1" customWidth="1"/>
    <col min="13066" max="13066" width="12" style="1" customWidth="1"/>
    <col min="13067" max="13067" width="18.85546875" style="1" customWidth="1"/>
    <col min="13068" max="13068" width="17.85546875" style="1" customWidth="1"/>
    <col min="13069" max="13069" width="20.28515625" style="1" customWidth="1"/>
    <col min="13070" max="13070" width="15.5703125" style="1" customWidth="1"/>
    <col min="13071" max="13072" width="16" style="1"/>
    <col min="13073" max="13073" width="23.140625" style="1" customWidth="1"/>
    <col min="13074" max="13313" width="16" style="1"/>
    <col min="13314" max="13314" width="10.42578125" style="1" customWidth="1"/>
    <col min="13315" max="13315" width="26.140625" style="1" customWidth="1"/>
    <col min="13316" max="13316" width="12.28515625" style="1" customWidth="1"/>
    <col min="13317" max="13317" width="9.42578125" style="1" customWidth="1"/>
    <col min="13318" max="13318" width="18.28515625" style="1" customWidth="1"/>
    <col min="13319" max="13319" width="10.5703125" style="1" customWidth="1"/>
    <col min="13320" max="13320" width="18.42578125" style="1" customWidth="1"/>
    <col min="13321" max="13321" width="10.7109375" style="1" customWidth="1"/>
    <col min="13322" max="13322" width="12" style="1" customWidth="1"/>
    <col min="13323" max="13323" width="18.85546875" style="1" customWidth="1"/>
    <col min="13324" max="13324" width="17.85546875" style="1" customWidth="1"/>
    <col min="13325" max="13325" width="20.28515625" style="1" customWidth="1"/>
    <col min="13326" max="13326" width="15.5703125" style="1" customWidth="1"/>
    <col min="13327" max="13328" width="16" style="1"/>
    <col min="13329" max="13329" width="23.140625" style="1" customWidth="1"/>
    <col min="13330" max="13569" width="16" style="1"/>
    <col min="13570" max="13570" width="10.42578125" style="1" customWidth="1"/>
    <col min="13571" max="13571" width="26.140625" style="1" customWidth="1"/>
    <col min="13572" max="13572" width="12.28515625" style="1" customWidth="1"/>
    <col min="13573" max="13573" width="9.42578125" style="1" customWidth="1"/>
    <col min="13574" max="13574" width="18.28515625" style="1" customWidth="1"/>
    <col min="13575" max="13575" width="10.5703125" style="1" customWidth="1"/>
    <col min="13576" max="13576" width="18.42578125" style="1" customWidth="1"/>
    <col min="13577" max="13577" width="10.7109375" style="1" customWidth="1"/>
    <col min="13578" max="13578" width="12" style="1" customWidth="1"/>
    <col min="13579" max="13579" width="18.85546875" style="1" customWidth="1"/>
    <col min="13580" max="13580" width="17.85546875" style="1" customWidth="1"/>
    <col min="13581" max="13581" width="20.28515625" style="1" customWidth="1"/>
    <col min="13582" max="13582" width="15.5703125" style="1" customWidth="1"/>
    <col min="13583" max="13584" width="16" style="1"/>
    <col min="13585" max="13585" width="23.140625" style="1" customWidth="1"/>
    <col min="13586" max="13825" width="16" style="1"/>
    <col min="13826" max="13826" width="10.42578125" style="1" customWidth="1"/>
    <col min="13827" max="13827" width="26.140625" style="1" customWidth="1"/>
    <col min="13828" max="13828" width="12.28515625" style="1" customWidth="1"/>
    <col min="13829" max="13829" width="9.42578125" style="1" customWidth="1"/>
    <col min="13830" max="13830" width="18.28515625" style="1" customWidth="1"/>
    <col min="13831" max="13831" width="10.5703125" style="1" customWidth="1"/>
    <col min="13832" max="13832" width="18.42578125" style="1" customWidth="1"/>
    <col min="13833" max="13833" width="10.7109375" style="1" customWidth="1"/>
    <col min="13834" max="13834" width="12" style="1" customWidth="1"/>
    <col min="13835" max="13835" width="18.85546875" style="1" customWidth="1"/>
    <col min="13836" max="13836" width="17.85546875" style="1" customWidth="1"/>
    <col min="13837" max="13837" width="20.28515625" style="1" customWidth="1"/>
    <col min="13838" max="13838" width="15.5703125" style="1" customWidth="1"/>
    <col min="13839" max="13840" width="16" style="1"/>
    <col min="13841" max="13841" width="23.140625" style="1" customWidth="1"/>
    <col min="13842" max="14081" width="16" style="1"/>
    <col min="14082" max="14082" width="10.42578125" style="1" customWidth="1"/>
    <col min="14083" max="14083" width="26.140625" style="1" customWidth="1"/>
    <col min="14084" max="14084" width="12.28515625" style="1" customWidth="1"/>
    <col min="14085" max="14085" width="9.42578125" style="1" customWidth="1"/>
    <col min="14086" max="14086" width="18.28515625" style="1" customWidth="1"/>
    <col min="14087" max="14087" width="10.5703125" style="1" customWidth="1"/>
    <col min="14088" max="14088" width="18.42578125" style="1" customWidth="1"/>
    <col min="14089" max="14089" width="10.7109375" style="1" customWidth="1"/>
    <col min="14090" max="14090" width="12" style="1" customWidth="1"/>
    <col min="14091" max="14091" width="18.85546875" style="1" customWidth="1"/>
    <col min="14092" max="14092" width="17.85546875" style="1" customWidth="1"/>
    <col min="14093" max="14093" width="20.28515625" style="1" customWidth="1"/>
    <col min="14094" max="14094" width="15.5703125" style="1" customWidth="1"/>
    <col min="14095" max="14096" width="16" style="1"/>
    <col min="14097" max="14097" width="23.140625" style="1" customWidth="1"/>
    <col min="14098" max="14337" width="16" style="1"/>
    <col min="14338" max="14338" width="10.42578125" style="1" customWidth="1"/>
    <col min="14339" max="14339" width="26.140625" style="1" customWidth="1"/>
    <col min="14340" max="14340" width="12.28515625" style="1" customWidth="1"/>
    <col min="14341" max="14341" width="9.42578125" style="1" customWidth="1"/>
    <col min="14342" max="14342" width="18.28515625" style="1" customWidth="1"/>
    <col min="14343" max="14343" width="10.5703125" style="1" customWidth="1"/>
    <col min="14344" max="14344" width="18.42578125" style="1" customWidth="1"/>
    <col min="14345" max="14345" width="10.7109375" style="1" customWidth="1"/>
    <col min="14346" max="14346" width="12" style="1" customWidth="1"/>
    <col min="14347" max="14347" width="18.85546875" style="1" customWidth="1"/>
    <col min="14348" max="14348" width="17.85546875" style="1" customWidth="1"/>
    <col min="14349" max="14349" width="20.28515625" style="1" customWidth="1"/>
    <col min="14350" max="14350" width="15.5703125" style="1" customWidth="1"/>
    <col min="14351" max="14352" width="16" style="1"/>
    <col min="14353" max="14353" width="23.140625" style="1" customWidth="1"/>
    <col min="14354" max="14593" width="16" style="1"/>
    <col min="14594" max="14594" width="10.42578125" style="1" customWidth="1"/>
    <col min="14595" max="14595" width="26.140625" style="1" customWidth="1"/>
    <col min="14596" max="14596" width="12.28515625" style="1" customWidth="1"/>
    <col min="14597" max="14597" width="9.42578125" style="1" customWidth="1"/>
    <col min="14598" max="14598" width="18.28515625" style="1" customWidth="1"/>
    <col min="14599" max="14599" width="10.5703125" style="1" customWidth="1"/>
    <col min="14600" max="14600" width="18.42578125" style="1" customWidth="1"/>
    <col min="14601" max="14601" width="10.7109375" style="1" customWidth="1"/>
    <col min="14602" max="14602" width="12" style="1" customWidth="1"/>
    <col min="14603" max="14603" width="18.85546875" style="1" customWidth="1"/>
    <col min="14604" max="14604" width="17.85546875" style="1" customWidth="1"/>
    <col min="14605" max="14605" width="20.28515625" style="1" customWidth="1"/>
    <col min="14606" max="14606" width="15.5703125" style="1" customWidth="1"/>
    <col min="14607" max="14608" width="16" style="1"/>
    <col min="14609" max="14609" width="23.140625" style="1" customWidth="1"/>
    <col min="14610" max="14849" width="16" style="1"/>
    <col min="14850" max="14850" width="10.42578125" style="1" customWidth="1"/>
    <col min="14851" max="14851" width="26.140625" style="1" customWidth="1"/>
    <col min="14852" max="14852" width="12.28515625" style="1" customWidth="1"/>
    <col min="14853" max="14853" width="9.42578125" style="1" customWidth="1"/>
    <col min="14854" max="14854" width="18.28515625" style="1" customWidth="1"/>
    <col min="14855" max="14855" width="10.5703125" style="1" customWidth="1"/>
    <col min="14856" max="14856" width="18.42578125" style="1" customWidth="1"/>
    <col min="14857" max="14857" width="10.7109375" style="1" customWidth="1"/>
    <col min="14858" max="14858" width="12" style="1" customWidth="1"/>
    <col min="14859" max="14859" width="18.85546875" style="1" customWidth="1"/>
    <col min="14860" max="14860" width="17.85546875" style="1" customWidth="1"/>
    <col min="14861" max="14861" width="20.28515625" style="1" customWidth="1"/>
    <col min="14862" max="14862" width="15.5703125" style="1" customWidth="1"/>
    <col min="14863" max="14864" width="16" style="1"/>
    <col min="14865" max="14865" width="23.140625" style="1" customWidth="1"/>
    <col min="14866" max="15105" width="16" style="1"/>
    <col min="15106" max="15106" width="10.42578125" style="1" customWidth="1"/>
    <col min="15107" max="15107" width="26.140625" style="1" customWidth="1"/>
    <col min="15108" max="15108" width="12.28515625" style="1" customWidth="1"/>
    <col min="15109" max="15109" width="9.42578125" style="1" customWidth="1"/>
    <col min="15110" max="15110" width="18.28515625" style="1" customWidth="1"/>
    <col min="15111" max="15111" width="10.5703125" style="1" customWidth="1"/>
    <col min="15112" max="15112" width="18.42578125" style="1" customWidth="1"/>
    <col min="15113" max="15113" width="10.7109375" style="1" customWidth="1"/>
    <col min="15114" max="15114" width="12" style="1" customWidth="1"/>
    <col min="15115" max="15115" width="18.85546875" style="1" customWidth="1"/>
    <col min="15116" max="15116" width="17.85546875" style="1" customWidth="1"/>
    <col min="15117" max="15117" width="20.28515625" style="1" customWidth="1"/>
    <col min="15118" max="15118" width="15.5703125" style="1" customWidth="1"/>
    <col min="15119" max="15120" width="16" style="1"/>
    <col min="15121" max="15121" width="23.140625" style="1" customWidth="1"/>
    <col min="15122" max="15361" width="16" style="1"/>
    <col min="15362" max="15362" width="10.42578125" style="1" customWidth="1"/>
    <col min="15363" max="15363" width="26.140625" style="1" customWidth="1"/>
    <col min="15364" max="15364" width="12.28515625" style="1" customWidth="1"/>
    <col min="15365" max="15365" width="9.42578125" style="1" customWidth="1"/>
    <col min="15366" max="15366" width="18.28515625" style="1" customWidth="1"/>
    <col min="15367" max="15367" width="10.5703125" style="1" customWidth="1"/>
    <col min="15368" max="15368" width="18.42578125" style="1" customWidth="1"/>
    <col min="15369" max="15369" width="10.7109375" style="1" customWidth="1"/>
    <col min="15370" max="15370" width="12" style="1" customWidth="1"/>
    <col min="15371" max="15371" width="18.85546875" style="1" customWidth="1"/>
    <col min="15372" max="15372" width="17.85546875" style="1" customWidth="1"/>
    <col min="15373" max="15373" width="20.28515625" style="1" customWidth="1"/>
    <col min="15374" max="15374" width="15.5703125" style="1" customWidth="1"/>
    <col min="15375" max="15376" width="16" style="1"/>
    <col min="15377" max="15377" width="23.140625" style="1" customWidth="1"/>
    <col min="15378" max="15617" width="16" style="1"/>
    <col min="15618" max="15618" width="10.42578125" style="1" customWidth="1"/>
    <col min="15619" max="15619" width="26.140625" style="1" customWidth="1"/>
    <col min="15620" max="15620" width="12.28515625" style="1" customWidth="1"/>
    <col min="15621" max="15621" width="9.42578125" style="1" customWidth="1"/>
    <col min="15622" max="15622" width="18.28515625" style="1" customWidth="1"/>
    <col min="15623" max="15623" width="10.5703125" style="1" customWidth="1"/>
    <col min="15624" max="15624" width="18.42578125" style="1" customWidth="1"/>
    <col min="15625" max="15625" width="10.7109375" style="1" customWidth="1"/>
    <col min="15626" max="15626" width="12" style="1" customWidth="1"/>
    <col min="15627" max="15627" width="18.85546875" style="1" customWidth="1"/>
    <col min="15628" max="15628" width="17.85546875" style="1" customWidth="1"/>
    <col min="15629" max="15629" width="20.28515625" style="1" customWidth="1"/>
    <col min="15630" max="15630" width="15.5703125" style="1" customWidth="1"/>
    <col min="15631" max="15632" width="16" style="1"/>
    <col min="15633" max="15633" width="23.140625" style="1" customWidth="1"/>
    <col min="15634" max="15873" width="16" style="1"/>
    <col min="15874" max="15874" width="10.42578125" style="1" customWidth="1"/>
    <col min="15875" max="15875" width="26.140625" style="1" customWidth="1"/>
    <col min="15876" max="15876" width="12.28515625" style="1" customWidth="1"/>
    <col min="15877" max="15877" width="9.42578125" style="1" customWidth="1"/>
    <col min="15878" max="15878" width="18.28515625" style="1" customWidth="1"/>
    <col min="15879" max="15879" width="10.5703125" style="1" customWidth="1"/>
    <col min="15880" max="15880" width="18.42578125" style="1" customWidth="1"/>
    <col min="15881" max="15881" width="10.7109375" style="1" customWidth="1"/>
    <col min="15882" max="15882" width="12" style="1" customWidth="1"/>
    <col min="15883" max="15883" width="18.85546875" style="1" customWidth="1"/>
    <col min="15884" max="15884" width="17.85546875" style="1" customWidth="1"/>
    <col min="15885" max="15885" width="20.28515625" style="1" customWidth="1"/>
    <col min="15886" max="15886" width="15.5703125" style="1" customWidth="1"/>
    <col min="15887" max="15888" width="16" style="1"/>
    <col min="15889" max="15889" width="23.140625" style="1" customWidth="1"/>
    <col min="15890" max="16129" width="16" style="1"/>
    <col min="16130" max="16130" width="10.42578125" style="1" customWidth="1"/>
    <col min="16131" max="16131" width="26.140625" style="1" customWidth="1"/>
    <col min="16132" max="16132" width="12.28515625" style="1" customWidth="1"/>
    <col min="16133" max="16133" width="9.42578125" style="1" customWidth="1"/>
    <col min="16134" max="16134" width="18.28515625" style="1" customWidth="1"/>
    <col min="16135" max="16135" width="10.5703125" style="1" customWidth="1"/>
    <col min="16136" max="16136" width="18.42578125" style="1" customWidth="1"/>
    <col min="16137" max="16137" width="10.7109375" style="1" customWidth="1"/>
    <col min="16138" max="16138" width="12" style="1" customWidth="1"/>
    <col min="16139" max="16139" width="18.85546875" style="1" customWidth="1"/>
    <col min="16140" max="16140" width="17.85546875" style="1" customWidth="1"/>
    <col min="16141" max="16141" width="20.28515625" style="1" customWidth="1"/>
    <col min="16142" max="16142" width="15.5703125" style="1" customWidth="1"/>
    <col min="16143" max="16144" width="16" style="1"/>
    <col min="16145" max="16145" width="23.140625" style="1" customWidth="1"/>
    <col min="16146" max="16384" width="16" style="1"/>
  </cols>
  <sheetData>
    <row r="1" spans="1:17" ht="11.25" customHeight="1" x14ac:dyDescent="0.2"/>
    <row r="2" spans="1:17" ht="30" customHeight="1" x14ac:dyDescent="0.2">
      <c r="A2" s="3" t="s">
        <v>166</v>
      </c>
      <c r="B2" s="123"/>
      <c r="C2" s="123"/>
      <c r="O2" s="124"/>
      <c r="P2" s="6"/>
      <c r="Q2" s="40"/>
    </row>
    <row r="3" spans="1:17" ht="30" customHeight="1" x14ac:dyDescent="0.2">
      <c r="A3" s="4"/>
      <c r="B3" s="316" t="s">
        <v>0</v>
      </c>
      <c r="C3" s="318"/>
      <c r="D3" s="317"/>
      <c r="E3" s="316" t="s">
        <v>1</v>
      </c>
      <c r="F3" s="317"/>
      <c r="G3" s="5" t="s">
        <v>2</v>
      </c>
      <c r="H3" s="316" t="s">
        <v>3</v>
      </c>
      <c r="I3" s="318"/>
      <c r="J3" s="317"/>
      <c r="K3" s="316" t="s">
        <v>4</v>
      </c>
      <c r="L3" s="317"/>
      <c r="M3" s="5" t="s">
        <v>5</v>
      </c>
      <c r="N3" s="6"/>
    </row>
    <row r="4" spans="1:17" ht="30" customHeight="1" x14ac:dyDescent="0.2">
      <c r="A4" s="4" t="s">
        <v>6</v>
      </c>
      <c r="B4" s="7" t="s">
        <v>95</v>
      </c>
      <c r="C4" s="7" t="s">
        <v>141</v>
      </c>
      <c r="D4" s="7" t="s">
        <v>7</v>
      </c>
      <c r="E4" s="7" t="s">
        <v>95</v>
      </c>
      <c r="F4" s="7" t="s">
        <v>141</v>
      </c>
      <c r="G4" s="8" t="s">
        <v>8</v>
      </c>
      <c r="H4" s="9" t="s">
        <v>95</v>
      </c>
      <c r="I4" s="9" t="s">
        <v>141</v>
      </c>
      <c r="J4" s="9" t="s">
        <v>7</v>
      </c>
      <c r="K4" s="7" t="s">
        <v>95</v>
      </c>
      <c r="L4" s="7" t="s">
        <v>141</v>
      </c>
      <c r="M4" s="8" t="s">
        <v>8</v>
      </c>
      <c r="N4" s="6"/>
      <c r="O4" s="1" t="s">
        <v>9</v>
      </c>
      <c r="P4" s="1" t="s">
        <v>9</v>
      </c>
    </row>
    <row r="5" spans="1:17" ht="18" customHeight="1" x14ac:dyDescent="0.2">
      <c r="A5" s="291" t="s">
        <v>323</v>
      </c>
      <c r="B5" s="223">
        <v>460</v>
      </c>
      <c r="C5" s="223">
        <v>459</v>
      </c>
      <c r="D5" s="10">
        <f t="shared" ref="D5:D14" si="0">B5+C5</f>
        <v>919</v>
      </c>
      <c r="E5" s="184">
        <v>0</v>
      </c>
      <c r="F5" s="184">
        <v>4</v>
      </c>
      <c r="G5" s="11">
        <v>2.83</v>
      </c>
      <c r="H5" s="12">
        <f t="shared" ref="H5:H14" si="1">B5*G5</f>
        <v>1301.8</v>
      </c>
      <c r="I5" s="12">
        <f t="shared" ref="I5:I14" si="2">C5*G5</f>
        <v>1298.97</v>
      </c>
      <c r="J5" s="12">
        <f>H5+I5</f>
        <v>2600.77</v>
      </c>
      <c r="K5" s="13">
        <f>E5/H5</f>
        <v>0</v>
      </c>
      <c r="L5" s="13">
        <f>F5/I5</f>
        <v>3.0793628798201651E-3</v>
      </c>
      <c r="M5" s="14">
        <v>62</v>
      </c>
      <c r="N5" s="125">
        <f t="shared" ref="N5:N14" si="3">M5*D5</f>
        <v>56978</v>
      </c>
      <c r="O5" s="15" t="str">
        <f t="shared" ref="O5:O15" si="4">CONCATENATE(E5," ",$O$4," ",B5)</f>
        <v>0 / 460</v>
      </c>
      <c r="P5" s="15" t="str">
        <f t="shared" ref="P5:P15" si="5">CONCATENATE(F5," ",$P$4," ",C5)</f>
        <v>4 / 459</v>
      </c>
    </row>
    <row r="6" spans="1:17" ht="18" customHeight="1" x14ac:dyDescent="0.2">
      <c r="A6" s="291" t="s">
        <v>324</v>
      </c>
      <c r="B6" s="223">
        <v>3304</v>
      </c>
      <c r="C6" s="223">
        <v>3301</v>
      </c>
      <c r="D6" s="10">
        <f t="shared" si="0"/>
        <v>6605</v>
      </c>
      <c r="E6" s="184">
        <v>11</v>
      </c>
      <c r="F6" s="184">
        <v>15</v>
      </c>
      <c r="G6" s="11">
        <v>5.2</v>
      </c>
      <c r="H6" s="12">
        <f t="shared" si="1"/>
        <v>17180.8</v>
      </c>
      <c r="I6" s="12">
        <f t="shared" si="2"/>
        <v>17165.2</v>
      </c>
      <c r="J6" s="12">
        <f t="shared" ref="J6:J14" si="6">H6+I6</f>
        <v>34346</v>
      </c>
      <c r="K6" s="13">
        <f t="shared" ref="K6:L14" si="7">E6/H6</f>
        <v>6.4024958092754702E-4</v>
      </c>
      <c r="L6" s="13">
        <f t="shared" si="7"/>
        <v>8.7386106774170989E-4</v>
      </c>
      <c r="M6" s="14">
        <v>58.2</v>
      </c>
      <c r="N6" s="125">
        <f t="shared" si="3"/>
        <v>384411</v>
      </c>
      <c r="O6" s="15" t="str">
        <f t="shared" si="4"/>
        <v>11 / 3304</v>
      </c>
      <c r="P6" s="15" t="str">
        <f t="shared" si="5"/>
        <v>15 / 3301</v>
      </c>
    </row>
    <row r="7" spans="1:17" ht="18" customHeight="1" x14ac:dyDescent="0.2">
      <c r="A7" s="291" t="s">
        <v>326</v>
      </c>
      <c r="B7" s="223">
        <v>151</v>
      </c>
      <c r="C7" s="223">
        <v>154</v>
      </c>
      <c r="D7" s="10">
        <f t="shared" si="0"/>
        <v>305</v>
      </c>
      <c r="E7" s="185">
        <v>1</v>
      </c>
      <c r="F7" s="185">
        <v>0</v>
      </c>
      <c r="G7" s="164">
        <v>3</v>
      </c>
      <c r="H7" s="12">
        <f t="shared" si="1"/>
        <v>453</v>
      </c>
      <c r="I7" s="12">
        <f t="shared" si="2"/>
        <v>462</v>
      </c>
      <c r="J7" s="12">
        <f t="shared" si="6"/>
        <v>915</v>
      </c>
      <c r="K7" s="13">
        <f t="shared" si="7"/>
        <v>2.2075055187637969E-3</v>
      </c>
      <c r="L7" s="13">
        <f t="shared" si="7"/>
        <v>0</v>
      </c>
      <c r="M7" s="14">
        <v>55</v>
      </c>
      <c r="N7" s="125">
        <f t="shared" si="3"/>
        <v>16775</v>
      </c>
      <c r="O7" s="15" t="str">
        <f t="shared" si="4"/>
        <v>1 / 151</v>
      </c>
      <c r="P7" s="15" t="str">
        <f t="shared" si="5"/>
        <v>0 / 154</v>
      </c>
    </row>
    <row r="8" spans="1:17" ht="18" customHeight="1" x14ac:dyDescent="0.2">
      <c r="A8" s="291" t="s">
        <v>327</v>
      </c>
      <c r="B8" s="223">
        <v>1429</v>
      </c>
      <c r="C8" s="223">
        <v>1412</v>
      </c>
      <c r="D8" s="10">
        <f t="shared" si="0"/>
        <v>2841</v>
      </c>
      <c r="E8" s="184">
        <v>18</v>
      </c>
      <c r="F8" s="184">
        <v>24</v>
      </c>
      <c r="G8" s="11">
        <v>4</v>
      </c>
      <c r="H8" s="12">
        <f t="shared" si="1"/>
        <v>5716</v>
      </c>
      <c r="I8" s="12">
        <f t="shared" si="2"/>
        <v>5648</v>
      </c>
      <c r="J8" s="12">
        <f t="shared" si="6"/>
        <v>11364</v>
      </c>
      <c r="K8" s="13">
        <f t="shared" si="7"/>
        <v>3.1490552834149755E-3</v>
      </c>
      <c r="L8" s="13">
        <f t="shared" si="7"/>
        <v>4.24929178470255E-3</v>
      </c>
      <c r="M8" s="14">
        <v>61.5</v>
      </c>
      <c r="N8" s="125">
        <f t="shared" si="3"/>
        <v>174721.5</v>
      </c>
      <c r="O8" s="15" t="str">
        <f t="shared" si="4"/>
        <v>18 / 1429</v>
      </c>
      <c r="P8" s="15" t="str">
        <f t="shared" si="5"/>
        <v>24 / 1412</v>
      </c>
    </row>
    <row r="9" spans="1:17" ht="18" customHeight="1" x14ac:dyDescent="0.2">
      <c r="A9" s="291" t="s">
        <v>330</v>
      </c>
      <c r="B9" s="223">
        <v>8901</v>
      </c>
      <c r="C9" s="223">
        <v>8901</v>
      </c>
      <c r="D9" s="10">
        <f t="shared" si="0"/>
        <v>17802</v>
      </c>
      <c r="E9" s="184">
        <v>9</v>
      </c>
      <c r="F9" s="184">
        <v>6</v>
      </c>
      <c r="G9" s="11">
        <v>1.9</v>
      </c>
      <c r="H9" s="12">
        <f t="shared" si="1"/>
        <v>16911.899999999998</v>
      </c>
      <c r="I9" s="12">
        <f t="shared" si="2"/>
        <v>16911.899999999998</v>
      </c>
      <c r="J9" s="12">
        <f t="shared" si="6"/>
        <v>33823.799999999996</v>
      </c>
      <c r="K9" s="13">
        <f t="shared" si="7"/>
        <v>5.3216965568623283E-4</v>
      </c>
      <c r="L9" s="13">
        <f t="shared" si="7"/>
        <v>3.5477977045748855E-4</v>
      </c>
      <c r="M9" s="14">
        <v>66</v>
      </c>
      <c r="N9" s="125">
        <f t="shared" si="3"/>
        <v>1174932</v>
      </c>
      <c r="O9" s="15" t="str">
        <f t="shared" si="4"/>
        <v>9 / 8901</v>
      </c>
      <c r="P9" s="15" t="str">
        <f t="shared" si="5"/>
        <v>6 / 8901</v>
      </c>
    </row>
    <row r="10" spans="1:17" ht="18" customHeight="1" x14ac:dyDescent="0.2">
      <c r="A10" s="291" t="s">
        <v>331</v>
      </c>
      <c r="B10" s="223">
        <v>24</v>
      </c>
      <c r="C10" s="223">
        <v>212</v>
      </c>
      <c r="D10" s="10">
        <f t="shared" si="0"/>
        <v>236</v>
      </c>
      <c r="E10" s="184">
        <v>2</v>
      </c>
      <c r="F10" s="184">
        <v>2</v>
      </c>
      <c r="G10" s="11">
        <v>3</v>
      </c>
      <c r="H10" s="12">
        <f t="shared" si="1"/>
        <v>72</v>
      </c>
      <c r="I10" s="12">
        <f t="shared" si="2"/>
        <v>636</v>
      </c>
      <c r="J10" s="12">
        <f t="shared" si="6"/>
        <v>708</v>
      </c>
      <c r="K10" s="13">
        <f t="shared" si="7"/>
        <v>2.7777777777777776E-2</v>
      </c>
      <c r="L10" s="13">
        <f t="shared" si="7"/>
        <v>3.1446540880503146E-3</v>
      </c>
      <c r="M10" s="14">
        <v>57</v>
      </c>
      <c r="N10" s="125">
        <f t="shared" si="3"/>
        <v>13452</v>
      </c>
      <c r="O10" s="15" t="str">
        <f t="shared" si="4"/>
        <v>2 / 24</v>
      </c>
      <c r="P10" s="15" t="str">
        <f t="shared" si="5"/>
        <v>2 / 212</v>
      </c>
      <c r="Q10" s="145"/>
    </row>
    <row r="11" spans="1:17" ht="18" customHeight="1" x14ac:dyDescent="0.2">
      <c r="A11" s="291" t="s">
        <v>332</v>
      </c>
      <c r="B11" s="223">
        <v>3866</v>
      </c>
      <c r="C11" s="223">
        <v>3966</v>
      </c>
      <c r="D11" s="10">
        <f t="shared" si="0"/>
        <v>7832</v>
      </c>
      <c r="E11" s="184">
        <v>7</v>
      </c>
      <c r="F11" s="184">
        <v>13</v>
      </c>
      <c r="G11" s="11">
        <v>5.3</v>
      </c>
      <c r="H11" s="12">
        <f t="shared" si="1"/>
        <v>20489.8</v>
      </c>
      <c r="I11" s="12">
        <f t="shared" si="2"/>
        <v>21019.8</v>
      </c>
      <c r="J11" s="12">
        <f t="shared" si="6"/>
        <v>41509.599999999999</v>
      </c>
      <c r="K11" s="13">
        <f t="shared" si="7"/>
        <v>3.4163339808099643E-4</v>
      </c>
      <c r="L11" s="13">
        <f t="shared" si="7"/>
        <v>6.1846449538054593E-4</v>
      </c>
      <c r="M11" s="14">
        <v>58.3</v>
      </c>
      <c r="N11" s="125">
        <f t="shared" si="3"/>
        <v>456605.6</v>
      </c>
      <c r="O11" s="15" t="str">
        <f t="shared" si="4"/>
        <v>7 / 3866</v>
      </c>
      <c r="P11" s="15" t="str">
        <f t="shared" si="5"/>
        <v>13 / 3966</v>
      </c>
    </row>
    <row r="12" spans="1:17" ht="18" customHeight="1" x14ac:dyDescent="0.2">
      <c r="A12" s="291" t="s">
        <v>335</v>
      </c>
      <c r="B12" s="223">
        <v>433</v>
      </c>
      <c r="C12" s="223">
        <v>431</v>
      </c>
      <c r="D12" s="10">
        <f t="shared" si="0"/>
        <v>864</v>
      </c>
      <c r="E12" s="184">
        <v>9</v>
      </c>
      <c r="F12" s="184">
        <v>16</v>
      </c>
      <c r="G12" s="11">
        <v>3.8</v>
      </c>
      <c r="H12" s="12">
        <f t="shared" si="1"/>
        <v>1645.3999999999999</v>
      </c>
      <c r="I12" s="12">
        <f t="shared" si="2"/>
        <v>1637.8</v>
      </c>
      <c r="J12" s="12">
        <f t="shared" si="6"/>
        <v>3283.2</v>
      </c>
      <c r="K12" s="13">
        <f t="shared" si="7"/>
        <v>5.4697945788258181E-3</v>
      </c>
      <c r="L12" s="13">
        <f t="shared" si="7"/>
        <v>9.7692025888386855E-3</v>
      </c>
      <c r="M12" s="14">
        <v>51.3</v>
      </c>
      <c r="N12" s="125">
        <f t="shared" si="3"/>
        <v>44323.199999999997</v>
      </c>
      <c r="O12" s="15" t="str">
        <f t="shared" si="4"/>
        <v>9 / 433</v>
      </c>
      <c r="P12" s="15" t="str">
        <f t="shared" si="5"/>
        <v>16 / 431</v>
      </c>
    </row>
    <row r="13" spans="1:17" ht="18" customHeight="1" x14ac:dyDescent="0.2">
      <c r="A13" s="291" t="s">
        <v>336</v>
      </c>
      <c r="B13" s="223">
        <v>959</v>
      </c>
      <c r="C13" s="223">
        <v>946</v>
      </c>
      <c r="D13" s="10">
        <f t="shared" si="0"/>
        <v>1905</v>
      </c>
      <c r="E13" s="184">
        <v>24</v>
      </c>
      <c r="F13" s="184">
        <v>19</v>
      </c>
      <c r="G13" s="11">
        <v>2.4</v>
      </c>
      <c r="H13" s="12">
        <f t="shared" si="1"/>
        <v>2301.6</v>
      </c>
      <c r="I13" s="12">
        <f t="shared" si="2"/>
        <v>2270.4</v>
      </c>
      <c r="J13" s="12">
        <f t="shared" si="6"/>
        <v>4572</v>
      </c>
      <c r="K13" s="13">
        <f t="shared" si="7"/>
        <v>1.0427528675703859E-2</v>
      </c>
      <c r="L13" s="13">
        <f t="shared" si="7"/>
        <v>8.3685694150810435E-3</v>
      </c>
      <c r="M13" s="14">
        <v>60.4</v>
      </c>
      <c r="N13" s="125">
        <f t="shared" si="3"/>
        <v>115062</v>
      </c>
      <c r="O13" s="15" t="str">
        <f t="shared" si="4"/>
        <v>24 / 959</v>
      </c>
      <c r="P13" s="15" t="str">
        <f t="shared" si="5"/>
        <v>19 / 946</v>
      </c>
    </row>
    <row r="14" spans="1:17" ht="18" customHeight="1" x14ac:dyDescent="0.2">
      <c r="A14" s="291" t="s">
        <v>337</v>
      </c>
      <c r="B14" s="223">
        <v>3302</v>
      </c>
      <c r="C14" s="223">
        <v>3293</v>
      </c>
      <c r="D14" s="10">
        <f t="shared" si="0"/>
        <v>6595</v>
      </c>
      <c r="E14" s="184">
        <v>38</v>
      </c>
      <c r="F14" s="184">
        <v>52</v>
      </c>
      <c r="G14" s="11">
        <v>4.9000000000000004</v>
      </c>
      <c r="H14" s="12">
        <f t="shared" si="1"/>
        <v>16179.800000000001</v>
      </c>
      <c r="I14" s="12">
        <f t="shared" si="2"/>
        <v>16135.7</v>
      </c>
      <c r="J14" s="12">
        <f t="shared" si="6"/>
        <v>32315.5</v>
      </c>
      <c r="K14" s="13">
        <f t="shared" si="7"/>
        <v>2.3486075229607285E-3</v>
      </c>
      <c r="L14" s="13">
        <f t="shared" si="7"/>
        <v>3.2226677491525003E-3</v>
      </c>
      <c r="M14" s="14">
        <v>55.2</v>
      </c>
      <c r="N14" s="125">
        <f t="shared" si="3"/>
        <v>364044</v>
      </c>
      <c r="O14" s="15" t="str">
        <f t="shared" si="4"/>
        <v>38 / 3302</v>
      </c>
      <c r="P14" s="15" t="str">
        <f t="shared" si="5"/>
        <v>52 / 3293</v>
      </c>
    </row>
    <row r="15" spans="1:17" ht="18" customHeight="1" x14ac:dyDescent="0.2">
      <c r="A15" s="126">
        <f>COUNT(B5:B14)</f>
        <v>10</v>
      </c>
      <c r="B15" s="16">
        <f>SUM(B5:B14)</f>
        <v>22829</v>
      </c>
      <c r="C15" s="16">
        <f>SUM(C5:C14)</f>
        <v>23075</v>
      </c>
      <c r="D15" s="16">
        <f>SUM(D5:D14)</f>
        <v>45904</v>
      </c>
      <c r="E15" s="186">
        <f>SUM(E5:E14)</f>
        <v>119</v>
      </c>
      <c r="F15" s="186">
        <f>SUM(F5:F14)</f>
        <v>151</v>
      </c>
      <c r="G15" s="195">
        <f>J15/D15</f>
        <v>3.6039968194492853</v>
      </c>
      <c r="H15" s="17">
        <f>SUM(H5:H14)</f>
        <v>82252.100000000006</v>
      </c>
      <c r="I15" s="17">
        <f>SUM(I5:I14)</f>
        <v>83185.76999999999</v>
      </c>
      <c r="J15" s="17">
        <f>SUM(J5:J14)</f>
        <v>165437.87</v>
      </c>
      <c r="K15" s="18">
        <f>E15/H15</f>
        <v>1.4467715717896563E-3</v>
      </c>
      <c r="L15" s="127">
        <f>F15/I15</f>
        <v>1.8152143088896095E-3</v>
      </c>
      <c r="M15" s="19">
        <f>N15/D15</f>
        <v>61.025276664342982</v>
      </c>
      <c r="N15" s="20">
        <f>SUM(N5:N14)</f>
        <v>2801304.3000000003</v>
      </c>
      <c r="O15" s="21" t="str">
        <f t="shared" si="4"/>
        <v>119 / 22829</v>
      </c>
      <c r="P15" s="21" t="str">
        <f t="shared" si="5"/>
        <v>151 / 23075</v>
      </c>
    </row>
    <row r="16" spans="1:17" ht="21" customHeight="1" x14ac:dyDescent="0.2">
      <c r="D16" s="25"/>
      <c r="E16" s="25"/>
      <c r="F16" s="128"/>
    </row>
    <row r="17" spans="1:18" ht="21" customHeight="1" thickBot="1" x14ac:dyDescent="0.25">
      <c r="D17" s="25"/>
      <c r="E17" s="25"/>
    </row>
    <row r="18" spans="1:18" ht="30" customHeight="1" thickBot="1" x14ac:dyDescent="0.25">
      <c r="A18" s="332" t="s">
        <v>299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4"/>
    </row>
    <row r="19" spans="1:18" ht="38.25" customHeight="1" thickBot="1" x14ac:dyDescent="0.25">
      <c r="A19" s="327" t="s">
        <v>53</v>
      </c>
      <c r="B19" s="327" t="s">
        <v>10</v>
      </c>
      <c r="C19" s="335" t="s">
        <v>11</v>
      </c>
      <c r="D19" s="327" t="s">
        <v>48</v>
      </c>
      <c r="E19" s="327" t="s">
        <v>12</v>
      </c>
      <c r="F19" s="327" t="s">
        <v>96</v>
      </c>
      <c r="G19" s="327" t="s">
        <v>97</v>
      </c>
      <c r="H19" s="327" t="s">
        <v>142</v>
      </c>
      <c r="I19" s="327" t="s">
        <v>143</v>
      </c>
      <c r="J19" s="327" t="s">
        <v>52</v>
      </c>
      <c r="K19" s="327" t="s">
        <v>13</v>
      </c>
      <c r="L19" s="329" t="s">
        <v>14</v>
      </c>
      <c r="M19" s="330"/>
      <c r="N19" s="330"/>
      <c r="O19" s="331"/>
    </row>
    <row r="20" spans="1:18" ht="40.5" customHeight="1" thickBot="1" x14ac:dyDescent="0.25">
      <c r="A20" s="328"/>
      <c r="B20" s="328"/>
      <c r="C20" s="336"/>
      <c r="D20" s="328"/>
      <c r="E20" s="328"/>
      <c r="F20" s="328"/>
      <c r="G20" s="328"/>
      <c r="H20" s="328"/>
      <c r="I20" s="328"/>
      <c r="J20" s="328"/>
      <c r="K20" s="328"/>
      <c r="L20" s="22" t="s">
        <v>15</v>
      </c>
      <c r="M20" s="129" t="s">
        <v>16</v>
      </c>
      <c r="N20" s="130" t="s">
        <v>17</v>
      </c>
      <c r="O20" s="131" t="s">
        <v>258</v>
      </c>
    </row>
    <row r="21" spans="1:18" ht="30" customHeight="1" x14ac:dyDescent="0.25">
      <c r="A21" s="322">
        <v>9</v>
      </c>
      <c r="B21" s="292" t="s">
        <v>308</v>
      </c>
      <c r="C21" s="149" t="s">
        <v>18</v>
      </c>
      <c r="D21" s="147"/>
      <c r="E21" s="144">
        <f t="shared" ref="E21:E31" si="8">G5</f>
        <v>2.83</v>
      </c>
      <c r="F21" s="132" t="str">
        <f t="shared" ref="F21:F31" si="9">O5</f>
        <v>0 / 460</v>
      </c>
      <c r="G21" s="133">
        <f t="shared" ref="G21:G31" si="10">K5</f>
        <v>0</v>
      </c>
      <c r="H21" s="132" t="str">
        <f t="shared" ref="H21:H31" si="11">P5</f>
        <v>4 / 459</v>
      </c>
      <c r="I21" s="133">
        <f t="shared" ref="I21:I31" si="12">L5</f>
        <v>3.0793628798201651E-3</v>
      </c>
      <c r="J21" s="144">
        <f t="shared" ref="J21:J31" si="13">M5</f>
        <v>62</v>
      </c>
      <c r="K21" s="134">
        <v>1.2999999999999999E-2</v>
      </c>
      <c r="L21" s="135" t="s">
        <v>168</v>
      </c>
      <c r="M21" s="136"/>
      <c r="N21" s="136"/>
      <c r="O21" s="277" t="s">
        <v>259</v>
      </c>
      <c r="Q21" s="145">
        <v>3</v>
      </c>
      <c r="R21" s="282">
        <f t="shared" ref="R21:R28" si="14">Q21*K21</f>
        <v>3.9E-2</v>
      </c>
    </row>
    <row r="22" spans="1:18" ht="30" customHeight="1" x14ac:dyDescent="0.25">
      <c r="A22" s="323"/>
      <c r="B22" s="289" t="s">
        <v>309</v>
      </c>
      <c r="C22" s="149" t="s">
        <v>18</v>
      </c>
      <c r="D22" s="147"/>
      <c r="E22" s="144">
        <f t="shared" si="8"/>
        <v>5.2</v>
      </c>
      <c r="F22" s="132" t="str">
        <f t="shared" si="9"/>
        <v>11 / 3304</v>
      </c>
      <c r="G22" s="133">
        <f t="shared" si="10"/>
        <v>6.4024958092754702E-4</v>
      </c>
      <c r="H22" s="132" t="str">
        <f t="shared" si="11"/>
        <v>15 / 3301</v>
      </c>
      <c r="I22" s="133">
        <f t="shared" si="12"/>
        <v>8.7386106774170989E-4</v>
      </c>
      <c r="J22" s="144">
        <f t="shared" si="13"/>
        <v>58.2</v>
      </c>
      <c r="K22" s="134">
        <v>0.11899999999999999</v>
      </c>
      <c r="L22" s="135" t="s">
        <v>169</v>
      </c>
      <c r="M22" s="136"/>
      <c r="N22" s="136"/>
      <c r="O22" s="277" t="s">
        <v>259</v>
      </c>
      <c r="Q22" s="145">
        <v>3</v>
      </c>
      <c r="R22" s="282">
        <f t="shared" si="14"/>
        <v>0.35699999999999998</v>
      </c>
    </row>
    <row r="23" spans="1:18" ht="30" customHeight="1" x14ac:dyDescent="0.25">
      <c r="A23" s="323"/>
      <c r="B23" s="289" t="s">
        <v>311</v>
      </c>
      <c r="C23" s="149" t="s">
        <v>18</v>
      </c>
      <c r="D23" s="147"/>
      <c r="E23" s="144">
        <f t="shared" si="8"/>
        <v>3</v>
      </c>
      <c r="F23" s="132" t="str">
        <f t="shared" si="9"/>
        <v>1 / 151</v>
      </c>
      <c r="G23" s="133">
        <f t="shared" si="10"/>
        <v>2.2075055187637969E-3</v>
      </c>
      <c r="H23" s="132" t="str">
        <f t="shared" si="11"/>
        <v>0 / 154</v>
      </c>
      <c r="I23" s="133">
        <f t="shared" si="12"/>
        <v>0</v>
      </c>
      <c r="J23" s="144">
        <f t="shared" si="13"/>
        <v>55</v>
      </c>
      <c r="K23" s="165">
        <v>1.0999999999999999E-2</v>
      </c>
      <c r="L23" s="166" t="s">
        <v>81</v>
      </c>
      <c r="M23" s="167"/>
      <c r="N23" s="167"/>
      <c r="O23" s="278" t="s">
        <v>261</v>
      </c>
      <c r="Q23" s="145">
        <v>2.5</v>
      </c>
      <c r="R23" s="282">
        <f t="shared" si="14"/>
        <v>2.7499999999999997E-2</v>
      </c>
    </row>
    <row r="24" spans="1:18" ht="30" customHeight="1" x14ac:dyDescent="0.25">
      <c r="A24" s="323"/>
      <c r="B24" s="289" t="s">
        <v>312</v>
      </c>
      <c r="C24" s="149" t="s">
        <v>18</v>
      </c>
      <c r="D24" s="147"/>
      <c r="E24" s="144">
        <f t="shared" si="8"/>
        <v>4</v>
      </c>
      <c r="F24" s="132" t="str">
        <f t="shared" si="9"/>
        <v>18 / 1429</v>
      </c>
      <c r="G24" s="133">
        <f t="shared" si="10"/>
        <v>3.1490552834149755E-3</v>
      </c>
      <c r="H24" s="132" t="str">
        <f t="shared" si="11"/>
        <v>24 / 1412</v>
      </c>
      <c r="I24" s="133">
        <f t="shared" si="12"/>
        <v>4.24929178470255E-3</v>
      </c>
      <c r="J24" s="144">
        <f t="shared" si="13"/>
        <v>61.5</v>
      </c>
      <c r="K24" s="134">
        <v>0.159</v>
      </c>
      <c r="L24" s="135" t="s">
        <v>170</v>
      </c>
      <c r="M24" s="136"/>
      <c r="N24" s="136"/>
      <c r="O24" s="277" t="s">
        <v>262</v>
      </c>
      <c r="Q24" s="145">
        <v>4</v>
      </c>
      <c r="R24" s="282">
        <f t="shared" si="14"/>
        <v>0.63600000000000001</v>
      </c>
    </row>
    <row r="25" spans="1:18" ht="30" customHeight="1" x14ac:dyDescent="0.25">
      <c r="A25" s="323"/>
      <c r="B25" s="289" t="s">
        <v>315</v>
      </c>
      <c r="C25" s="149" t="s">
        <v>18</v>
      </c>
      <c r="D25" s="147"/>
      <c r="E25" s="144">
        <f t="shared" si="8"/>
        <v>1.9</v>
      </c>
      <c r="F25" s="132" t="str">
        <f t="shared" si="9"/>
        <v>9 / 8901</v>
      </c>
      <c r="G25" s="133">
        <f t="shared" si="10"/>
        <v>5.3216965568623283E-4</v>
      </c>
      <c r="H25" s="132" t="str">
        <f t="shared" si="11"/>
        <v>6 / 8901</v>
      </c>
      <c r="I25" s="133">
        <f t="shared" si="12"/>
        <v>3.5477977045748855E-4</v>
      </c>
      <c r="J25" s="144">
        <f t="shared" si="13"/>
        <v>66</v>
      </c>
      <c r="K25" s="134">
        <v>0.08</v>
      </c>
      <c r="L25" s="135" t="s">
        <v>171</v>
      </c>
      <c r="M25" s="136"/>
      <c r="N25" s="136"/>
      <c r="O25" s="277" t="s">
        <v>259</v>
      </c>
      <c r="Q25" s="145">
        <v>3</v>
      </c>
      <c r="R25" s="282">
        <f t="shared" si="14"/>
        <v>0.24</v>
      </c>
    </row>
    <row r="26" spans="1:18" ht="30" customHeight="1" x14ac:dyDescent="0.25">
      <c r="A26" s="323"/>
      <c r="B26" s="289" t="s">
        <v>316</v>
      </c>
      <c r="C26" s="149" t="s">
        <v>18</v>
      </c>
      <c r="D26" s="147"/>
      <c r="E26" s="144">
        <f t="shared" si="8"/>
        <v>3</v>
      </c>
      <c r="F26" s="132" t="str">
        <f t="shared" si="9"/>
        <v>2 / 24</v>
      </c>
      <c r="G26" s="133">
        <f t="shared" si="10"/>
        <v>2.7777777777777776E-2</v>
      </c>
      <c r="H26" s="132" t="str">
        <f t="shared" si="11"/>
        <v>2 / 212</v>
      </c>
      <c r="I26" s="133">
        <f t="shared" si="12"/>
        <v>3.1446540880503146E-3</v>
      </c>
      <c r="J26" s="144">
        <f t="shared" si="13"/>
        <v>57</v>
      </c>
      <c r="K26" s="134">
        <v>2.8000000000000001E-2</v>
      </c>
      <c r="L26" s="135" t="s">
        <v>172</v>
      </c>
      <c r="M26" s="136"/>
      <c r="N26" s="136"/>
      <c r="O26" s="277" t="s">
        <v>260</v>
      </c>
      <c r="Q26" s="145">
        <v>2</v>
      </c>
      <c r="R26" s="282">
        <f t="shared" si="14"/>
        <v>5.6000000000000001E-2</v>
      </c>
    </row>
    <row r="27" spans="1:18" ht="30" customHeight="1" x14ac:dyDescent="0.25">
      <c r="A27" s="323"/>
      <c r="B27" s="289" t="s">
        <v>317</v>
      </c>
      <c r="C27" s="149" t="s">
        <v>18</v>
      </c>
      <c r="D27" s="147"/>
      <c r="E27" s="144">
        <f t="shared" si="8"/>
        <v>5.3</v>
      </c>
      <c r="F27" s="132" t="str">
        <f t="shared" si="9"/>
        <v>7 / 3866</v>
      </c>
      <c r="G27" s="133">
        <f t="shared" si="10"/>
        <v>3.4163339808099643E-4</v>
      </c>
      <c r="H27" s="132" t="str">
        <f t="shared" si="11"/>
        <v>13 / 3966</v>
      </c>
      <c r="I27" s="133">
        <f t="shared" si="12"/>
        <v>6.1846449538054593E-4</v>
      </c>
      <c r="J27" s="144">
        <f t="shared" si="13"/>
        <v>58.3</v>
      </c>
      <c r="K27" s="134">
        <v>9.5000000000000001E-2</v>
      </c>
      <c r="L27" s="135" t="s">
        <v>173</v>
      </c>
      <c r="M27" s="136"/>
      <c r="N27" s="136"/>
      <c r="O27" s="277" t="s">
        <v>259</v>
      </c>
      <c r="Q27" s="145">
        <v>3</v>
      </c>
      <c r="R27" s="282">
        <f t="shared" si="14"/>
        <v>0.28500000000000003</v>
      </c>
    </row>
    <row r="28" spans="1:18" ht="30" customHeight="1" x14ac:dyDescent="0.25">
      <c r="A28" s="323"/>
      <c r="B28" s="289" t="s">
        <v>320</v>
      </c>
      <c r="C28" s="149" t="s">
        <v>18</v>
      </c>
      <c r="D28" s="147"/>
      <c r="E28" s="144">
        <f t="shared" si="8"/>
        <v>3.8</v>
      </c>
      <c r="F28" s="132" t="str">
        <f t="shared" si="9"/>
        <v>9 / 433</v>
      </c>
      <c r="G28" s="133">
        <f t="shared" si="10"/>
        <v>5.4697945788258181E-3</v>
      </c>
      <c r="H28" s="132" t="str">
        <f t="shared" si="11"/>
        <v>16 / 431</v>
      </c>
      <c r="I28" s="222">
        <f t="shared" si="12"/>
        <v>9.7692025888386855E-3</v>
      </c>
      <c r="J28" s="144">
        <f t="shared" si="13"/>
        <v>51.3</v>
      </c>
      <c r="K28" s="134">
        <v>0.114</v>
      </c>
      <c r="L28" s="135" t="s">
        <v>174</v>
      </c>
      <c r="M28" s="136"/>
      <c r="N28" s="136"/>
      <c r="O28" s="277" t="s">
        <v>262</v>
      </c>
      <c r="Q28" s="145">
        <v>4</v>
      </c>
      <c r="R28" s="282">
        <f t="shared" si="14"/>
        <v>0.45600000000000002</v>
      </c>
    </row>
    <row r="29" spans="1:18" ht="30" customHeight="1" x14ac:dyDescent="0.25">
      <c r="A29" s="323"/>
      <c r="B29" s="289" t="s">
        <v>321</v>
      </c>
      <c r="C29" s="149" t="s">
        <v>18</v>
      </c>
      <c r="D29" s="147"/>
      <c r="E29" s="144">
        <f t="shared" si="8"/>
        <v>2.4</v>
      </c>
      <c r="F29" s="132" t="str">
        <f t="shared" si="9"/>
        <v>24 / 959</v>
      </c>
      <c r="G29" s="133">
        <f t="shared" si="10"/>
        <v>1.0427528675703859E-2</v>
      </c>
      <c r="H29" s="132" t="str">
        <f t="shared" si="11"/>
        <v>19 / 946</v>
      </c>
      <c r="I29" s="222">
        <f t="shared" si="12"/>
        <v>8.3685694150810435E-3</v>
      </c>
      <c r="J29" s="144">
        <f t="shared" si="13"/>
        <v>60.4</v>
      </c>
      <c r="K29" s="134">
        <v>0.16200000000000001</v>
      </c>
      <c r="L29" s="135" t="s">
        <v>135</v>
      </c>
      <c r="M29" s="136"/>
      <c r="N29" s="136"/>
      <c r="O29" s="277" t="s">
        <v>263</v>
      </c>
      <c r="Q29" s="1">
        <v>3.5</v>
      </c>
      <c r="R29" s="282">
        <f t="shared" ref="R29:R30" si="15">Q29*K29</f>
        <v>0.56700000000000006</v>
      </c>
    </row>
    <row r="30" spans="1:18" ht="30" customHeight="1" x14ac:dyDescent="0.25">
      <c r="A30" s="323"/>
      <c r="B30" s="289" t="s">
        <v>322</v>
      </c>
      <c r="C30" s="149" t="s">
        <v>18</v>
      </c>
      <c r="D30" s="147"/>
      <c r="E30" s="144">
        <f t="shared" si="8"/>
        <v>4.9000000000000004</v>
      </c>
      <c r="F30" s="132" t="str">
        <f t="shared" si="9"/>
        <v>38 / 3302</v>
      </c>
      <c r="G30" s="133">
        <f t="shared" si="10"/>
        <v>2.3486075229607285E-3</v>
      </c>
      <c r="H30" s="132" t="str">
        <f t="shared" si="11"/>
        <v>52 / 3293</v>
      </c>
      <c r="I30" s="133">
        <f t="shared" si="12"/>
        <v>3.2226677491525003E-3</v>
      </c>
      <c r="J30" s="144">
        <f t="shared" si="13"/>
        <v>55.2</v>
      </c>
      <c r="K30" s="134">
        <v>0.22</v>
      </c>
      <c r="L30" s="135" t="s">
        <v>175</v>
      </c>
      <c r="M30" s="136"/>
      <c r="N30" s="136"/>
      <c r="O30" s="277" t="s">
        <v>262</v>
      </c>
      <c r="Q30" s="1">
        <v>4</v>
      </c>
      <c r="R30" s="282">
        <f t="shared" si="15"/>
        <v>0.88</v>
      </c>
    </row>
    <row r="31" spans="1:18" ht="30" customHeight="1" x14ac:dyDescent="0.2">
      <c r="A31" s="23" t="s">
        <v>19</v>
      </c>
      <c r="B31" s="24">
        <f>COUNT(E21:E30)</f>
        <v>10</v>
      </c>
      <c r="C31" s="138"/>
      <c r="D31" s="260" t="s">
        <v>176</v>
      </c>
      <c r="E31" s="148">
        <f t="shared" si="8"/>
        <v>3.6039968194492853</v>
      </c>
      <c r="F31" s="139" t="str">
        <f t="shared" si="9"/>
        <v>119 / 22829</v>
      </c>
      <c r="G31" s="140">
        <f t="shared" si="10"/>
        <v>1.4467715717896563E-3</v>
      </c>
      <c r="H31" s="139" t="str">
        <f t="shared" si="11"/>
        <v>151 / 23075</v>
      </c>
      <c r="I31" s="140">
        <f t="shared" si="12"/>
        <v>1.8152143088896095E-3</v>
      </c>
      <c r="J31" s="148">
        <f t="shared" si="13"/>
        <v>61.025276664342982</v>
      </c>
      <c r="K31" s="141">
        <v>1</v>
      </c>
      <c r="L31" s="261" t="s">
        <v>227</v>
      </c>
      <c r="M31" s="25"/>
      <c r="N31" s="33"/>
      <c r="O31" s="284" t="s">
        <v>263</v>
      </c>
      <c r="R31" s="283">
        <f>SUM(R21:R30)</f>
        <v>3.5434999999999999</v>
      </c>
    </row>
    <row r="32" spans="1:18" ht="7.5" customHeight="1" thickBot="1" x14ac:dyDescent="0.25">
      <c r="A32" s="26"/>
      <c r="B32" s="26"/>
      <c r="C32" s="27"/>
      <c r="D32" s="28"/>
      <c r="E32" s="15"/>
      <c r="F32" s="29"/>
      <c r="G32" s="30"/>
      <c r="H32" s="29"/>
      <c r="I32" s="31"/>
      <c r="J32" s="32"/>
      <c r="L32" s="25"/>
      <c r="M32" s="33"/>
      <c r="N32" s="33"/>
    </row>
    <row r="33" spans="1:15" s="40" customFormat="1" ht="46.5" customHeight="1" thickBot="1" x14ac:dyDescent="0.25">
      <c r="A33" s="34"/>
      <c r="B33" s="324" t="s">
        <v>167</v>
      </c>
      <c r="C33" s="325"/>
      <c r="D33" s="325"/>
      <c r="E33" s="325"/>
      <c r="F33" s="325"/>
      <c r="G33" s="325"/>
      <c r="H33" s="325"/>
      <c r="I33" s="326"/>
      <c r="J33" s="35" t="s">
        <v>98</v>
      </c>
      <c r="K33" s="36" t="s">
        <v>144</v>
      </c>
      <c r="L33" s="37" t="s">
        <v>15</v>
      </c>
      <c r="M33" s="38" t="s">
        <v>16</v>
      </c>
      <c r="N33" s="39" t="s">
        <v>17</v>
      </c>
      <c r="O33" s="33"/>
    </row>
    <row r="34" spans="1:15" ht="24.95" customHeight="1" x14ac:dyDescent="0.2">
      <c r="A34" s="314" t="s">
        <v>20</v>
      </c>
      <c r="B34" s="173" t="s">
        <v>57</v>
      </c>
      <c r="C34" s="174">
        <f>I31</f>
        <v>1.8152143088896095E-3</v>
      </c>
      <c r="D34" s="175" t="s">
        <v>56</v>
      </c>
      <c r="E34" s="175"/>
      <c r="F34" s="175"/>
      <c r="G34" s="175"/>
      <c r="H34" s="176">
        <f>J31</f>
        <v>61.025276664342982</v>
      </c>
      <c r="I34" s="177" t="s">
        <v>59</v>
      </c>
      <c r="J34" s="205" t="s">
        <v>264</v>
      </c>
      <c r="K34" s="206" t="s">
        <v>265</v>
      </c>
      <c r="L34" s="265" t="s">
        <v>227</v>
      </c>
      <c r="M34" s="45" t="s">
        <v>266</v>
      </c>
      <c r="N34" s="45" t="s">
        <v>267</v>
      </c>
      <c r="O34" s="159" t="s">
        <v>21</v>
      </c>
    </row>
    <row r="35" spans="1:15" ht="24.95" customHeight="1" thickBot="1" x14ac:dyDescent="0.25">
      <c r="A35" s="315"/>
      <c r="B35" s="178" t="s">
        <v>57</v>
      </c>
      <c r="C35" s="179">
        <f>I31*E31</f>
        <v>6.5420265958569855E-3</v>
      </c>
      <c r="D35" s="180" t="s">
        <v>58</v>
      </c>
      <c r="E35" s="181"/>
      <c r="F35" s="182"/>
      <c r="G35" s="189">
        <f>E31</f>
        <v>3.6039968194492853</v>
      </c>
      <c r="H35" s="180" t="s">
        <v>60</v>
      </c>
      <c r="I35" s="183"/>
      <c r="J35" s="207" t="s">
        <v>244</v>
      </c>
      <c r="K35" s="208" t="s">
        <v>271</v>
      </c>
      <c r="L35" s="266" t="s">
        <v>227</v>
      </c>
      <c r="M35" s="152" t="s">
        <v>272</v>
      </c>
      <c r="N35" s="152" t="s">
        <v>273</v>
      </c>
      <c r="O35" s="160" t="s">
        <v>268</v>
      </c>
    </row>
    <row r="36" spans="1:15" ht="9" customHeight="1" thickBot="1" x14ac:dyDescent="0.35">
      <c r="A36" s="2"/>
      <c r="C36" s="1"/>
      <c r="L36" s="143"/>
      <c r="M36" s="153"/>
      <c r="O36" s="43"/>
    </row>
    <row r="37" spans="1:15" ht="30.75" customHeight="1" x14ac:dyDescent="0.2">
      <c r="A37" s="338" t="s">
        <v>50</v>
      </c>
      <c r="B37" s="173" t="s">
        <v>57</v>
      </c>
      <c r="C37" s="240">
        <v>5.1816665414896972E-4</v>
      </c>
      <c r="D37" s="175" t="s">
        <v>56</v>
      </c>
      <c r="E37" s="175"/>
      <c r="F37" s="175"/>
      <c r="G37" s="175"/>
      <c r="H37" s="176" t="s">
        <v>125</v>
      </c>
      <c r="I37" s="177" t="s">
        <v>59</v>
      </c>
      <c r="J37" s="205" t="s">
        <v>254</v>
      </c>
      <c r="K37" s="206" t="s">
        <v>255</v>
      </c>
      <c r="L37" s="265" t="s">
        <v>227</v>
      </c>
      <c r="M37" s="45" t="s">
        <v>269</v>
      </c>
      <c r="N37" s="285" t="s">
        <v>270</v>
      </c>
      <c r="O37" s="159" t="s">
        <v>21</v>
      </c>
    </row>
    <row r="38" spans="1:15" ht="24.75" customHeight="1" thickBot="1" x14ac:dyDescent="0.25">
      <c r="A38" s="339"/>
      <c r="B38" s="178" t="s">
        <v>57</v>
      </c>
      <c r="C38" s="241">
        <f>C37*E31</f>
        <v>1.8674709734975647E-3</v>
      </c>
      <c r="D38" s="180" t="s">
        <v>58</v>
      </c>
      <c r="E38" s="181"/>
      <c r="F38" s="182"/>
      <c r="G38" s="189">
        <f>E31</f>
        <v>3.6039968194492853</v>
      </c>
      <c r="H38" s="180" t="s">
        <v>60</v>
      </c>
      <c r="I38" s="183"/>
      <c r="J38" s="207" t="s">
        <v>256</v>
      </c>
      <c r="K38" s="208" t="s">
        <v>257</v>
      </c>
      <c r="L38" s="266" t="s">
        <v>227</v>
      </c>
      <c r="M38" s="152" t="s">
        <v>274</v>
      </c>
      <c r="N38" s="152" t="s">
        <v>275</v>
      </c>
      <c r="O38" s="160" t="s">
        <v>268</v>
      </c>
    </row>
    <row r="39" spans="1:15" ht="8.25" customHeight="1" thickBot="1" x14ac:dyDescent="0.35">
      <c r="A39" s="2"/>
      <c r="C39" s="1"/>
      <c r="O39" s="43"/>
    </row>
    <row r="40" spans="1:15" ht="47.25" customHeight="1" thickBot="1" x14ac:dyDescent="0.35">
      <c r="A40" s="2"/>
      <c r="B40" s="319" t="s">
        <v>228</v>
      </c>
      <c r="C40" s="320"/>
      <c r="D40" s="320"/>
      <c r="E40" s="320"/>
      <c r="F40" s="320"/>
      <c r="G40" s="320"/>
      <c r="H40" s="320"/>
      <c r="I40" s="321"/>
      <c r="J40" s="35" t="s">
        <v>98</v>
      </c>
      <c r="K40" s="36" t="s">
        <v>144</v>
      </c>
      <c r="L40" s="37" t="s">
        <v>15</v>
      </c>
      <c r="M40" s="38" t="s">
        <v>16</v>
      </c>
      <c r="N40" s="39" t="s">
        <v>17</v>
      </c>
      <c r="O40" s="43"/>
    </row>
    <row r="41" spans="1:15" ht="27" customHeight="1" thickBot="1" x14ac:dyDescent="0.25">
      <c r="A41" s="151" t="s">
        <v>20</v>
      </c>
      <c r="B41" s="168" t="s">
        <v>57</v>
      </c>
      <c r="C41" s="169">
        <f>I31</f>
        <v>1.8152143088896095E-3</v>
      </c>
      <c r="D41" s="170" t="s">
        <v>56</v>
      </c>
      <c r="E41" s="170"/>
      <c r="F41" s="170"/>
      <c r="G41" s="170"/>
      <c r="H41" s="171">
        <f>J31</f>
        <v>61.025276664342982</v>
      </c>
      <c r="I41" s="172" t="s">
        <v>59</v>
      </c>
      <c r="J41" s="188" t="s">
        <v>264</v>
      </c>
      <c r="K41" s="187" t="s">
        <v>265</v>
      </c>
      <c r="L41" s="267" t="s">
        <v>276</v>
      </c>
      <c r="M41" s="44" t="s">
        <v>277</v>
      </c>
      <c r="N41" s="44" t="s">
        <v>278</v>
      </c>
      <c r="O41" s="161" t="s">
        <v>21</v>
      </c>
    </row>
    <row r="42" spans="1:15" ht="4.5" customHeight="1" thickBot="1" x14ac:dyDescent="0.25">
      <c r="A42" s="293"/>
      <c r="B42" s="294"/>
      <c r="C42" s="295"/>
      <c r="D42" s="296"/>
      <c r="E42" s="296"/>
      <c r="F42" s="296"/>
      <c r="G42" s="296"/>
      <c r="H42" s="297"/>
      <c r="I42" s="296"/>
      <c r="J42" s="298"/>
      <c r="K42" s="298"/>
      <c r="L42" s="306"/>
      <c r="M42" s="300"/>
      <c r="N42" s="300"/>
      <c r="O42" s="301"/>
    </row>
    <row r="43" spans="1:15" ht="27" customHeight="1" thickBot="1" x14ac:dyDescent="0.25">
      <c r="A43" s="293"/>
      <c r="B43" s="294"/>
      <c r="C43" s="295"/>
      <c r="D43" s="296"/>
      <c r="E43" s="296"/>
      <c r="F43" s="296"/>
      <c r="G43" s="296"/>
      <c r="H43" s="297"/>
      <c r="I43" s="302"/>
      <c r="J43" s="303"/>
      <c r="K43" s="304" t="s">
        <v>349</v>
      </c>
      <c r="L43" s="305" t="s">
        <v>305</v>
      </c>
      <c r="M43" s="300"/>
      <c r="N43" s="300"/>
      <c r="O43" s="301"/>
    </row>
    <row r="44" spans="1:15" ht="28.5" customHeight="1" x14ac:dyDescent="0.2">
      <c r="I44" s="270" t="s">
        <v>249</v>
      </c>
      <c r="J44" s="2">
        <v>3.5</v>
      </c>
      <c r="K44" s="2">
        <f>J44</f>
        <v>3.5</v>
      </c>
    </row>
    <row r="45" spans="1:15" ht="15.75" customHeight="1" x14ac:dyDescent="0.2">
      <c r="A45" s="286" t="s">
        <v>283</v>
      </c>
      <c r="B45" s="2">
        <v>0</v>
      </c>
      <c r="C45" s="196">
        <v>460</v>
      </c>
      <c r="D45" s="196">
        <v>4</v>
      </c>
      <c r="E45" s="196">
        <v>459</v>
      </c>
      <c r="F45" s="197">
        <v>1.2999999999999999E-2</v>
      </c>
      <c r="G45" s="198" t="s">
        <v>168</v>
      </c>
      <c r="H45" s="156"/>
      <c r="I45" s="270" t="s">
        <v>247</v>
      </c>
      <c r="J45" s="271">
        <f>J34*1000*J44</f>
        <v>5.25</v>
      </c>
      <c r="K45" s="271">
        <f>K34*1000*K44</f>
        <v>6.3</v>
      </c>
    </row>
    <row r="46" spans="1:15" ht="15.75" customHeight="1" x14ac:dyDescent="0.2">
      <c r="A46" s="286" t="s">
        <v>284</v>
      </c>
      <c r="B46" s="2">
        <v>11</v>
      </c>
      <c r="C46" s="196">
        <v>3304</v>
      </c>
      <c r="D46" s="196">
        <v>15</v>
      </c>
      <c r="E46" s="196">
        <v>3301</v>
      </c>
      <c r="F46" s="197">
        <v>0.11899999999999999</v>
      </c>
      <c r="G46" s="198" t="s">
        <v>169</v>
      </c>
      <c r="H46" s="156"/>
      <c r="I46" s="269" t="s">
        <v>248</v>
      </c>
      <c r="J46" s="307">
        <f>J37*1000*J44</f>
        <v>1.4000000000000001</v>
      </c>
      <c r="K46" s="307">
        <f>K37*1000*K44</f>
        <v>1.75</v>
      </c>
      <c r="L46" s="308">
        <f>((J46*H15)+(K46*I15))/J15</f>
        <v>1.5759876351164337</v>
      </c>
    </row>
    <row r="47" spans="1:15" ht="15.75" customHeight="1" x14ac:dyDescent="0.2">
      <c r="A47" s="286" t="s">
        <v>286</v>
      </c>
      <c r="B47" s="2">
        <v>1</v>
      </c>
      <c r="C47" s="196">
        <v>151</v>
      </c>
      <c r="D47" s="196">
        <v>0</v>
      </c>
      <c r="E47" s="196">
        <v>154</v>
      </c>
      <c r="F47" s="197">
        <v>1.0999999999999999E-2</v>
      </c>
      <c r="G47" s="198" t="s">
        <v>81</v>
      </c>
      <c r="H47" s="157"/>
      <c r="I47" s="46"/>
    </row>
    <row r="48" spans="1:15" ht="15.75" customHeight="1" x14ac:dyDescent="0.2">
      <c r="A48" s="286" t="s">
        <v>287</v>
      </c>
      <c r="B48" s="2">
        <v>18</v>
      </c>
      <c r="C48" s="196">
        <v>1429</v>
      </c>
      <c r="D48" s="196">
        <v>24</v>
      </c>
      <c r="E48" s="196">
        <v>1412</v>
      </c>
      <c r="F48" s="197">
        <v>0.159</v>
      </c>
      <c r="G48" s="198" t="s">
        <v>170</v>
      </c>
      <c r="H48" s="157"/>
      <c r="I48" s="46"/>
    </row>
    <row r="49" spans="1:8" ht="15.75" customHeight="1" x14ac:dyDescent="0.2">
      <c r="A49" s="286" t="s">
        <v>289</v>
      </c>
      <c r="B49" s="2">
        <v>9</v>
      </c>
      <c r="C49" s="196">
        <v>8901</v>
      </c>
      <c r="D49" s="196">
        <v>6</v>
      </c>
      <c r="E49" s="196">
        <v>8901</v>
      </c>
      <c r="F49" s="197">
        <v>0.08</v>
      </c>
      <c r="G49" s="198" t="s">
        <v>171</v>
      </c>
      <c r="H49" s="157"/>
    </row>
    <row r="50" spans="1:8" ht="15.75" customHeight="1" x14ac:dyDescent="0.2">
      <c r="A50" s="286" t="s">
        <v>290</v>
      </c>
      <c r="B50" s="2">
        <v>2</v>
      </c>
      <c r="C50" s="196">
        <v>24</v>
      </c>
      <c r="D50" s="196">
        <v>2</v>
      </c>
      <c r="E50" s="199">
        <v>212</v>
      </c>
      <c r="F50" s="200">
        <v>2.8000000000000001E-2</v>
      </c>
      <c r="G50" s="201" t="s">
        <v>172</v>
      </c>
      <c r="H50" s="155"/>
    </row>
    <row r="51" spans="1:8" ht="15.75" customHeight="1" x14ac:dyDescent="0.2">
      <c r="A51" s="286" t="s">
        <v>291</v>
      </c>
      <c r="B51" s="2">
        <v>7</v>
      </c>
      <c r="C51" s="196">
        <v>3866</v>
      </c>
      <c r="D51" s="196">
        <v>13</v>
      </c>
      <c r="E51" s="199">
        <v>3966</v>
      </c>
      <c r="F51" s="200">
        <v>9.5000000000000001E-2</v>
      </c>
      <c r="G51" s="201" t="s">
        <v>173</v>
      </c>
      <c r="H51" s="155"/>
    </row>
    <row r="52" spans="1:8" ht="15.75" customHeight="1" x14ac:dyDescent="0.2">
      <c r="A52" s="286" t="s">
        <v>294</v>
      </c>
      <c r="B52" s="2">
        <v>9</v>
      </c>
      <c r="C52" s="196">
        <v>433</v>
      </c>
      <c r="D52" s="196">
        <v>16</v>
      </c>
      <c r="E52" s="199">
        <v>431</v>
      </c>
      <c r="F52" s="200">
        <v>0.114</v>
      </c>
      <c r="G52" s="201" t="s">
        <v>174</v>
      </c>
      <c r="H52" s="155"/>
    </row>
    <row r="53" spans="1:8" ht="15.75" customHeight="1" x14ac:dyDescent="0.2">
      <c r="A53" s="286" t="s">
        <v>295</v>
      </c>
      <c r="B53" s="2">
        <v>24</v>
      </c>
      <c r="C53" s="196">
        <v>959</v>
      </c>
      <c r="D53" s="196">
        <v>19</v>
      </c>
      <c r="E53" s="199">
        <v>946</v>
      </c>
      <c r="F53" s="200">
        <v>0.16200000000000001</v>
      </c>
      <c r="G53" s="201" t="s">
        <v>135</v>
      </c>
      <c r="H53" s="155"/>
    </row>
    <row r="54" spans="1:8" ht="15.75" customHeight="1" x14ac:dyDescent="0.2">
      <c r="A54" s="286" t="s">
        <v>296</v>
      </c>
      <c r="B54" s="2">
        <v>38</v>
      </c>
      <c r="C54" s="196">
        <v>3302</v>
      </c>
      <c r="D54" s="196">
        <v>52</v>
      </c>
      <c r="E54" s="199">
        <v>3293</v>
      </c>
      <c r="F54" s="200">
        <v>0.22</v>
      </c>
      <c r="G54" s="201" t="s">
        <v>175</v>
      </c>
      <c r="H54" s="155"/>
    </row>
    <row r="55" spans="1:8" ht="15.75" customHeight="1" x14ac:dyDescent="0.2">
      <c r="A55" s="145"/>
      <c r="C55" s="199"/>
      <c r="D55" s="199"/>
      <c r="E55" s="199"/>
      <c r="F55" s="200"/>
      <c r="G55" s="201"/>
      <c r="H55" s="155"/>
    </row>
    <row r="56" spans="1:8" ht="15.75" customHeight="1" x14ac:dyDescent="0.2">
      <c r="A56" s="145" t="s">
        <v>22</v>
      </c>
      <c r="C56" s="196">
        <v>22829</v>
      </c>
      <c r="D56" s="199"/>
      <c r="E56" s="199">
        <v>23075</v>
      </c>
      <c r="F56" s="200">
        <v>1</v>
      </c>
      <c r="G56" s="202" t="s">
        <v>227</v>
      </c>
      <c r="H56" s="154"/>
    </row>
    <row r="57" spans="1:8" ht="15.75" customHeight="1" x14ac:dyDescent="0.2">
      <c r="A57" s="145" t="s">
        <v>23</v>
      </c>
      <c r="B57" s="2">
        <v>119</v>
      </c>
      <c r="C57" s="196"/>
      <c r="D57" s="199">
        <v>151</v>
      </c>
      <c r="E57" s="199"/>
      <c r="F57" s="200"/>
      <c r="G57" s="201"/>
      <c r="H57" s="154"/>
    </row>
    <row r="58" spans="1:8" ht="15.75" customHeight="1" x14ac:dyDescent="0.2">
      <c r="A58" s="1" t="s">
        <v>225</v>
      </c>
      <c r="C58" s="190"/>
      <c r="D58" s="190"/>
      <c r="E58" s="190"/>
      <c r="F58" s="190"/>
      <c r="G58" s="203"/>
      <c r="H58" s="190"/>
    </row>
    <row r="59" spans="1:8" ht="15.75" customHeight="1" x14ac:dyDescent="0.2">
      <c r="A59" s="1" t="s">
        <v>226</v>
      </c>
      <c r="B59" s="192"/>
      <c r="C59" s="192"/>
      <c r="D59" s="192"/>
      <c r="E59" s="192"/>
      <c r="F59" s="204"/>
      <c r="G59" s="191"/>
      <c r="H59" s="192"/>
    </row>
    <row r="60" spans="1:8" ht="15.75" customHeight="1" x14ac:dyDescent="0.2">
      <c r="B60" s="192"/>
      <c r="C60" s="192"/>
      <c r="D60" s="192"/>
      <c r="E60" s="192"/>
      <c r="F60" s="192"/>
      <c r="G60" s="192"/>
      <c r="H60" s="192"/>
    </row>
    <row r="61" spans="1:8" ht="15.75" customHeight="1" x14ac:dyDescent="0.2">
      <c r="B61" s="192"/>
      <c r="C61" s="192"/>
      <c r="D61" s="192"/>
      <c r="E61" s="192"/>
      <c r="F61" s="192"/>
      <c r="G61" s="192"/>
      <c r="H61" s="192"/>
    </row>
    <row r="62" spans="1:8" ht="15.75" customHeight="1" x14ac:dyDescent="0.2"/>
    <row r="63" spans="1:8" ht="15.75" customHeight="1" thickBot="1" x14ac:dyDescent="0.25"/>
    <row r="64" spans="1:8" ht="28.5" customHeight="1" thickBot="1" x14ac:dyDescent="0.25">
      <c r="A64" s="47"/>
      <c r="B64" s="48" t="s">
        <v>24</v>
      </c>
      <c r="C64" s="49">
        <v>1.8152143088896095E-3</v>
      </c>
      <c r="D64" s="311" t="s">
        <v>25</v>
      </c>
      <c r="E64" s="312"/>
      <c r="F64" s="313"/>
      <c r="H64" s="50"/>
    </row>
    <row r="65" spans="1:7" ht="28.5" customHeight="1" thickBot="1" x14ac:dyDescent="0.25">
      <c r="A65" s="51">
        <f>I31</f>
        <v>1.8152143088896095E-3</v>
      </c>
      <c r="B65" s="52" t="s">
        <v>26</v>
      </c>
      <c r="C65" s="47"/>
      <c r="D65" s="53" t="s">
        <v>27</v>
      </c>
      <c r="E65" s="54" t="s">
        <v>28</v>
      </c>
      <c r="F65" s="53" t="s">
        <v>29</v>
      </c>
    </row>
    <row r="66" spans="1:7" ht="28.5" customHeight="1" thickBot="1" x14ac:dyDescent="0.25">
      <c r="A66" s="55">
        <f>E31</f>
        <v>3.6039968194492853</v>
      </c>
      <c r="B66" s="56" t="s">
        <v>30</v>
      </c>
      <c r="C66" s="57"/>
      <c r="D66" s="58">
        <v>0.82</v>
      </c>
      <c r="E66" s="59">
        <v>0.62</v>
      </c>
      <c r="F66" s="60">
        <v>1.05</v>
      </c>
      <c r="G66" s="57" t="s">
        <v>227</v>
      </c>
    </row>
    <row r="67" spans="1:7" ht="28.5" hidden="1" customHeight="1" x14ac:dyDescent="0.2">
      <c r="A67" s="61"/>
      <c r="B67" s="52"/>
      <c r="C67" s="47"/>
      <c r="D67" s="47"/>
      <c r="E67" s="47"/>
      <c r="F67" s="47"/>
      <c r="G67" s="47"/>
    </row>
    <row r="68" spans="1:7" ht="28.5" hidden="1" customHeight="1" x14ac:dyDescent="0.2">
      <c r="A68" s="61"/>
      <c r="B68" s="62" t="s">
        <v>99</v>
      </c>
      <c r="C68" s="63"/>
      <c r="D68" s="64">
        <f>C64*D66</f>
        <v>1.4884757332894797E-3</v>
      </c>
      <c r="E68" s="65">
        <f>C64*E66</f>
        <v>1.1254328715115578E-3</v>
      </c>
      <c r="F68" s="66">
        <f>C64*F66</f>
        <v>1.9059750243340902E-3</v>
      </c>
      <c r="G68" s="47"/>
    </row>
    <row r="69" spans="1:7" ht="28.5" hidden="1" customHeight="1" x14ac:dyDescent="0.2">
      <c r="A69" s="61"/>
      <c r="B69" s="52"/>
      <c r="C69" s="47"/>
      <c r="D69" s="47"/>
      <c r="E69" s="47"/>
      <c r="F69" s="47"/>
      <c r="G69" s="47"/>
    </row>
    <row r="70" spans="1:7" ht="28.5" hidden="1" customHeight="1" x14ac:dyDescent="0.2">
      <c r="A70" s="61"/>
      <c r="B70" s="67"/>
      <c r="C70" s="68" t="s">
        <v>16</v>
      </c>
      <c r="D70" s="69">
        <f>C64-D68</f>
        <v>3.2673857560012987E-4</v>
      </c>
      <c r="E70" s="70">
        <f>C64-F68</f>
        <v>-9.0760715444480628E-5</v>
      </c>
      <c r="F70" s="71">
        <f>C64-E68</f>
        <v>6.8978143737805173E-4</v>
      </c>
      <c r="G70" s="47"/>
    </row>
    <row r="71" spans="1:7" ht="28.5" hidden="1" customHeight="1" x14ac:dyDescent="0.2">
      <c r="A71" s="61"/>
      <c r="B71" s="72"/>
      <c r="C71" s="73" t="s">
        <v>17</v>
      </c>
      <c r="D71" s="74">
        <f>1/D70</f>
        <v>3060.5507726269298</v>
      </c>
      <c r="E71" s="75">
        <f>1/F70</f>
        <v>1449.7345765074936</v>
      </c>
      <c r="F71" s="76">
        <f>1/E70</f>
        <v>-11017.982781456934</v>
      </c>
      <c r="G71" s="47"/>
    </row>
    <row r="72" spans="1:7" ht="28.5" hidden="1" customHeight="1" x14ac:dyDescent="0.2">
      <c r="A72" s="61"/>
      <c r="B72" s="52"/>
      <c r="C72" s="57"/>
      <c r="D72" s="57"/>
      <c r="E72" s="57"/>
      <c r="F72" s="57"/>
      <c r="G72" s="47"/>
    </row>
    <row r="73" spans="1:7" ht="28.5" hidden="1" customHeight="1" x14ac:dyDescent="0.2">
      <c r="A73" s="61"/>
      <c r="B73" s="77" t="s">
        <v>31</v>
      </c>
      <c r="C73" s="78" t="s">
        <v>32</v>
      </c>
      <c r="D73" s="79">
        <f>D71</f>
        <v>3060.5507726269298</v>
      </c>
      <c r="E73" s="79">
        <f>E71</f>
        <v>1449.7345765074936</v>
      </c>
      <c r="F73" s="79">
        <f>F71</f>
        <v>-11017.982781456934</v>
      </c>
      <c r="G73" s="47"/>
    </row>
    <row r="74" spans="1:7" ht="28.5" hidden="1" customHeight="1" x14ac:dyDescent="0.2">
      <c r="A74" s="61"/>
      <c r="B74" s="80"/>
      <c r="C74" s="81" t="s">
        <v>33</v>
      </c>
      <c r="D74" s="82">
        <f>(1-C64)*D71</f>
        <v>3054.9952170713741</v>
      </c>
      <c r="E74" s="82">
        <f>(1-C64)*E71</f>
        <v>1447.102997560125</v>
      </c>
      <c r="F74" s="82">
        <f>(1-C64)*F71</f>
        <v>-10997.982781456934</v>
      </c>
      <c r="G74" s="83"/>
    </row>
    <row r="75" spans="1:7" ht="28.5" hidden="1" customHeight="1" x14ac:dyDescent="0.2">
      <c r="A75" s="61"/>
      <c r="B75" s="84"/>
      <c r="C75" s="85" t="s">
        <v>34</v>
      </c>
      <c r="D75" s="86">
        <f>D71*D70</f>
        <v>1</v>
      </c>
      <c r="E75" s="86">
        <f>E71*F70</f>
        <v>1</v>
      </c>
      <c r="F75" s="86">
        <f>F71*E70</f>
        <v>1</v>
      </c>
      <c r="G75" s="83"/>
    </row>
    <row r="76" spans="1:7" ht="28.5" hidden="1" customHeight="1" x14ac:dyDescent="0.2">
      <c r="A76" s="61"/>
      <c r="B76" s="87"/>
      <c r="C76" s="88" t="s">
        <v>35</v>
      </c>
      <c r="D76" s="89">
        <f>(C64-D70)*D71</f>
        <v>4.5555555555555527</v>
      </c>
      <c r="E76" s="89">
        <f>(C64-F70)*E71</f>
        <v>1.6315789473684206</v>
      </c>
      <c r="F76" s="89">
        <f>(C64-E70)*F71</f>
        <v>-20.999999999999968</v>
      </c>
      <c r="G76" s="83"/>
    </row>
    <row r="77" spans="1:7" ht="28.5" hidden="1" customHeight="1" x14ac:dyDescent="0.2">
      <c r="A77" s="61"/>
      <c r="B77" s="90"/>
      <c r="C77" s="91"/>
      <c r="D77" s="92"/>
      <c r="E77" s="92"/>
      <c r="F77" s="92"/>
      <c r="G77" s="83"/>
    </row>
    <row r="78" spans="1:7" ht="28.5" hidden="1" customHeight="1" x14ac:dyDescent="0.2">
      <c r="A78" s="61"/>
      <c r="B78" s="77" t="s">
        <v>36</v>
      </c>
      <c r="C78" s="78" t="s">
        <v>37</v>
      </c>
      <c r="D78" s="79">
        <f>D71</f>
        <v>3060.5507726269298</v>
      </c>
      <c r="E78" s="79">
        <f>E71</f>
        <v>1449.7345765074936</v>
      </c>
      <c r="F78" s="79">
        <f>F71</f>
        <v>-11017.982781456934</v>
      </c>
      <c r="G78" s="83"/>
    </row>
    <row r="79" spans="1:7" ht="28.5" hidden="1" customHeight="1" x14ac:dyDescent="0.2">
      <c r="A79" s="61"/>
      <c r="B79" s="80"/>
      <c r="C79" s="93" t="s">
        <v>33</v>
      </c>
      <c r="D79" s="82">
        <f>ABS((1-(C64-D70))*D71)</f>
        <v>3055.9952170713741</v>
      </c>
      <c r="E79" s="82">
        <f>ABS((1-(C64-F70))*E71)</f>
        <v>1448.1029975601252</v>
      </c>
      <c r="F79" s="82">
        <f>ABS((1-(C64-E70))*F71)</f>
        <v>10996.982781456934</v>
      </c>
      <c r="G79" s="47"/>
    </row>
    <row r="80" spans="1:7" ht="28.5" hidden="1" customHeight="1" x14ac:dyDescent="0.2">
      <c r="A80" s="61"/>
      <c r="B80" s="94"/>
      <c r="C80" s="95" t="s">
        <v>38</v>
      </c>
      <c r="D80" s="96">
        <f>D71*D70</f>
        <v>1</v>
      </c>
      <c r="E80" s="96">
        <f>E71*F70</f>
        <v>1</v>
      </c>
      <c r="F80" s="96">
        <f>F71*E70</f>
        <v>1</v>
      </c>
      <c r="G80" s="47"/>
    </row>
    <row r="81" spans="1:7" ht="28.5" hidden="1" customHeight="1" x14ac:dyDescent="0.2">
      <c r="A81" s="61"/>
      <c r="B81" s="97"/>
      <c r="C81" s="88" t="s">
        <v>39</v>
      </c>
      <c r="D81" s="89">
        <f>ABS(C64*D71)</f>
        <v>5.5555555555555527</v>
      </c>
      <c r="E81" s="89">
        <f>ABS(C64*E71)</f>
        <v>2.6315789473684208</v>
      </c>
      <c r="F81" s="89">
        <f>ABS(C64*F71)</f>
        <v>19.999999999999968</v>
      </c>
      <c r="G81" s="47"/>
    </row>
    <row r="82" spans="1:7" ht="28.5" hidden="1" customHeight="1" x14ac:dyDescent="0.2">
      <c r="A82" s="61"/>
      <c r="B82" s="98"/>
      <c r="C82" s="99"/>
      <c r="D82" s="100"/>
      <c r="E82" s="101"/>
      <c r="F82" s="100"/>
      <c r="G82" s="102"/>
    </row>
    <row r="83" spans="1:7" ht="28.5" hidden="1" customHeight="1" x14ac:dyDescent="0.2">
      <c r="A83" s="61"/>
      <c r="B83" s="103" t="s">
        <v>40</v>
      </c>
      <c r="C83" s="104"/>
      <c r="D83" s="104"/>
      <c r="E83" s="105">
        <f>ROUND(D66,2)</f>
        <v>0.82</v>
      </c>
      <c r="F83" s="106">
        <f>ROUND(D70,4)</f>
        <v>2.9999999999999997E-4</v>
      </c>
      <c r="G83" s="107">
        <f>ROUND(D71,0)</f>
        <v>3061</v>
      </c>
    </row>
    <row r="84" spans="1:7" ht="28.5" hidden="1" customHeight="1" x14ac:dyDescent="0.2">
      <c r="A84" s="61"/>
      <c r="B84" s="108" t="s">
        <v>41</v>
      </c>
      <c r="C84" s="109">
        <f>ROUND(D68,4)</f>
        <v>1.5E-3</v>
      </c>
      <c r="D84" s="110">
        <f>ROUND(C64,4)</f>
        <v>1.8E-3</v>
      </c>
      <c r="E84" s="111">
        <f>ROUND(E66,2)</f>
        <v>0.62</v>
      </c>
      <c r="F84" s="112">
        <f>ROUND(E70,4)</f>
        <v>-1E-4</v>
      </c>
      <c r="G84" s="113">
        <f>ROUND(E71,0)</f>
        <v>1450</v>
      </c>
    </row>
    <row r="85" spans="1:7" ht="28.5" hidden="1" customHeight="1" x14ac:dyDescent="0.2">
      <c r="A85" s="61"/>
      <c r="B85" s="108" t="s">
        <v>42</v>
      </c>
      <c r="C85" s="114"/>
      <c r="D85" s="114"/>
      <c r="E85" s="111">
        <f>ROUND(F66,2)</f>
        <v>1.05</v>
      </c>
      <c r="F85" s="112">
        <f>ROUND(F70,4)</f>
        <v>6.9999999999999999E-4</v>
      </c>
      <c r="G85" s="113">
        <f>ROUND(F71,0)</f>
        <v>-11018</v>
      </c>
    </row>
    <row r="86" spans="1:7" ht="28.5" hidden="1" customHeight="1" x14ac:dyDescent="0.2">
      <c r="A86" s="61"/>
      <c r="B86" s="108" t="s">
        <v>43</v>
      </c>
      <c r="C86" s="115" t="s">
        <v>100</v>
      </c>
      <c r="D86" s="115" t="s">
        <v>44</v>
      </c>
      <c r="E86" s="116" t="s">
        <v>45</v>
      </c>
      <c r="F86" s="116" t="s">
        <v>46</v>
      </c>
      <c r="G86" s="115" t="s">
        <v>17</v>
      </c>
    </row>
    <row r="87" spans="1:7" ht="28.5" hidden="1" customHeight="1" x14ac:dyDescent="0.2">
      <c r="A87" s="61"/>
      <c r="B87" s="117" t="s">
        <v>47</v>
      </c>
      <c r="C87" s="115" t="str">
        <f>CONCATENATE(C84*100,B86)</f>
        <v>0,15%</v>
      </c>
      <c r="D87" s="115" t="str">
        <f>CONCATENATE(D84*100,B86)</f>
        <v>0,18%</v>
      </c>
      <c r="E87" s="115" t="str">
        <f>CONCATENATE(E83," ",B83,E84,B84,E85,B85)</f>
        <v>0,82 (0,62-1,05)</v>
      </c>
      <c r="F87" s="115" t="str">
        <f>CONCATENATE(F83*100,B86," ",B83,F84*100,B86," ",B87," ",F85*100,B86,B85)</f>
        <v>0,03% (-0,01% a 0,07%)</v>
      </c>
      <c r="G87" s="115" t="str">
        <f>CONCATENATE(G83," ",B83,G84," ",B87," ",G85,B85)</f>
        <v>3061 (1450 a -11018)</v>
      </c>
    </row>
    <row r="88" spans="1:7" ht="28.5" hidden="1" customHeight="1" x14ac:dyDescent="0.2">
      <c r="A88" s="118"/>
      <c r="B88" s="119"/>
      <c r="C88" s="120"/>
      <c r="D88" s="120"/>
      <c r="E88" s="120"/>
      <c r="F88" s="120"/>
      <c r="G88" s="120"/>
    </row>
    <row r="89" spans="1:7" ht="28.5" customHeight="1" x14ac:dyDescent="0.2">
      <c r="A89" s="51">
        <f>A65*A66</f>
        <v>6.5420265958569855E-3</v>
      </c>
      <c r="B89" s="52" t="s">
        <v>51</v>
      </c>
      <c r="C89" s="47"/>
      <c r="D89" s="47"/>
      <c r="E89" s="47"/>
      <c r="F89" s="47"/>
      <c r="G89" s="47"/>
    </row>
    <row r="90" spans="1:7" ht="28.5" customHeight="1" x14ac:dyDescent="0.2">
      <c r="A90" s="121"/>
      <c r="B90" s="47"/>
      <c r="C90" s="163" t="s">
        <v>55</v>
      </c>
      <c r="D90" s="163" t="s">
        <v>44</v>
      </c>
      <c r="E90" s="163" t="s">
        <v>45</v>
      </c>
      <c r="F90" s="163" t="s">
        <v>16</v>
      </c>
      <c r="G90" s="163" t="s">
        <v>17</v>
      </c>
    </row>
    <row r="91" spans="1:7" ht="28.5" customHeight="1" x14ac:dyDescent="0.2">
      <c r="A91" s="158">
        <f>E108</f>
        <v>5.1816665414896972E-4</v>
      </c>
      <c r="B91" s="146" t="s">
        <v>138</v>
      </c>
      <c r="C91" s="122" t="str">
        <f>C87</f>
        <v>0,15%</v>
      </c>
      <c r="D91" s="122" t="str">
        <f>D87</f>
        <v>0,18%</v>
      </c>
      <c r="E91" s="122" t="str">
        <f>E87</f>
        <v>0,82 (0,62-1,05)</v>
      </c>
      <c r="F91" s="122" t="str">
        <f>F87</f>
        <v>0,03% (-0,01% a 0,07%)</v>
      </c>
      <c r="G91" s="122" t="str">
        <f>G87</f>
        <v>3061 (1450 a -11018)</v>
      </c>
    </row>
    <row r="92" spans="1:7" ht="12" customHeight="1" x14ac:dyDescent="0.2"/>
    <row r="93" spans="1:7" ht="12" customHeight="1" x14ac:dyDescent="0.2"/>
    <row r="94" spans="1:7" ht="12" customHeight="1" x14ac:dyDescent="0.2">
      <c r="A94" s="40"/>
      <c r="B94" s="227" t="s">
        <v>123</v>
      </c>
      <c r="C94" s="228" t="s">
        <v>123</v>
      </c>
      <c r="D94" s="40"/>
      <c r="E94" s="228" t="s">
        <v>123</v>
      </c>
    </row>
    <row r="95" spans="1:7" ht="12" customHeight="1" x14ac:dyDescent="0.2">
      <c r="A95" s="236" t="s">
        <v>124</v>
      </c>
      <c r="B95" s="209" t="s">
        <v>122</v>
      </c>
      <c r="C95" s="214" t="s">
        <v>177</v>
      </c>
      <c r="D95" s="40"/>
      <c r="E95" s="226" t="s">
        <v>43</v>
      </c>
    </row>
    <row r="96" spans="1:7" ht="12" customHeight="1" x14ac:dyDescent="0.2">
      <c r="A96" s="237" t="s">
        <v>120</v>
      </c>
      <c r="B96" s="229">
        <v>37685217</v>
      </c>
      <c r="C96" s="210">
        <v>5</v>
      </c>
      <c r="D96" s="40"/>
      <c r="E96" s="230">
        <f>C96/B96</f>
        <v>1.3267802066789213E-7</v>
      </c>
    </row>
    <row r="97" spans="1:5" ht="12" customHeight="1" x14ac:dyDescent="0.2">
      <c r="A97" s="237" t="s">
        <v>104</v>
      </c>
      <c r="B97" s="229">
        <v>36795460</v>
      </c>
      <c r="C97" s="210">
        <v>2</v>
      </c>
      <c r="D97" s="40"/>
      <c r="E97" s="230">
        <f t="shared" ref="E97:E114" si="16">C97/B97</f>
        <v>5.4354531781910049E-8</v>
      </c>
    </row>
    <row r="98" spans="1:5" ht="12" customHeight="1" x14ac:dyDescent="0.2">
      <c r="A98" s="237" t="s">
        <v>105</v>
      </c>
      <c r="B98" s="229">
        <v>36560981</v>
      </c>
      <c r="C98" s="210">
        <v>13</v>
      </c>
      <c r="D98" s="40"/>
      <c r="E98" s="230">
        <f t="shared" si="16"/>
        <v>3.555703278311925E-7</v>
      </c>
    </row>
    <row r="99" spans="1:5" ht="12" customHeight="1" x14ac:dyDescent="0.2">
      <c r="A99" s="237" t="s">
        <v>106</v>
      </c>
      <c r="B99" s="229">
        <v>39505275</v>
      </c>
      <c r="C99" s="210">
        <v>50</v>
      </c>
      <c r="D99" s="40"/>
      <c r="E99" s="230">
        <f t="shared" si="16"/>
        <v>1.26565376395937E-6</v>
      </c>
    </row>
    <row r="100" spans="1:5" ht="12" customHeight="1" x14ac:dyDescent="0.2">
      <c r="A100" s="237" t="s">
        <v>107</v>
      </c>
      <c r="B100" s="229">
        <v>47444002</v>
      </c>
      <c r="C100" s="210">
        <v>139</v>
      </c>
      <c r="D100" s="40"/>
      <c r="E100" s="230">
        <f t="shared" si="16"/>
        <v>2.9297697104051214E-6</v>
      </c>
    </row>
    <row r="101" spans="1:5" ht="12" customHeight="1" x14ac:dyDescent="0.2">
      <c r="A101" s="237" t="s">
        <v>108</v>
      </c>
      <c r="B101" s="229">
        <v>56552631</v>
      </c>
      <c r="C101" s="210">
        <v>324</v>
      </c>
      <c r="D101" s="40"/>
      <c r="E101" s="230">
        <f t="shared" si="16"/>
        <v>5.7291764197495956E-6</v>
      </c>
    </row>
    <row r="102" spans="1:5" ht="12" customHeight="1" x14ac:dyDescent="0.2">
      <c r="A102" s="237" t="s">
        <v>109</v>
      </c>
      <c r="B102" s="229">
        <v>62025959</v>
      </c>
      <c r="C102" s="210">
        <v>762</v>
      </c>
      <c r="D102" s="40"/>
      <c r="E102" s="230">
        <f t="shared" si="16"/>
        <v>1.2285178855517575E-5</v>
      </c>
    </row>
    <row r="103" spans="1:5" ht="12" customHeight="1" x14ac:dyDescent="0.2">
      <c r="A103" s="237" t="s">
        <v>110</v>
      </c>
      <c r="B103" s="229">
        <v>62557259</v>
      </c>
      <c r="C103" s="210">
        <v>1890</v>
      </c>
      <c r="D103" s="40"/>
      <c r="E103" s="230">
        <f t="shared" si="16"/>
        <v>3.0212321163240223E-5</v>
      </c>
    </row>
    <row r="104" spans="1:5" ht="12" customHeight="1" x14ac:dyDescent="0.2">
      <c r="A104" s="237" t="s">
        <v>111</v>
      </c>
      <c r="B104" s="229">
        <v>58832662</v>
      </c>
      <c r="C104" s="210">
        <v>4139</v>
      </c>
      <c r="D104" s="40"/>
      <c r="E104" s="230">
        <f t="shared" si="16"/>
        <v>7.0352077558550721E-5</v>
      </c>
    </row>
    <row r="105" spans="1:5" ht="12" customHeight="1" x14ac:dyDescent="0.2">
      <c r="A105" s="237" t="s">
        <v>112</v>
      </c>
      <c r="B105" s="229">
        <v>53670753</v>
      </c>
      <c r="C105" s="210">
        <v>7312</v>
      </c>
      <c r="D105" s="40"/>
      <c r="E105" s="230">
        <f t="shared" si="16"/>
        <v>1.3623807364878968E-4</v>
      </c>
    </row>
    <row r="106" spans="1:5" ht="12" customHeight="1" x14ac:dyDescent="0.2">
      <c r="A106" s="237" t="s">
        <v>113</v>
      </c>
      <c r="B106" s="229">
        <v>48132738</v>
      </c>
      <c r="C106" s="210">
        <v>10754</v>
      </c>
      <c r="D106" s="40"/>
      <c r="E106" s="230">
        <f t="shared" si="16"/>
        <v>2.2342381603140881E-4</v>
      </c>
    </row>
    <row r="107" spans="1:5" ht="12" customHeight="1" x14ac:dyDescent="0.2">
      <c r="A107" s="237" t="s">
        <v>114</v>
      </c>
      <c r="B107" s="229">
        <v>42681696</v>
      </c>
      <c r="C107" s="210">
        <v>14551</v>
      </c>
      <c r="D107" s="40"/>
      <c r="E107" s="230">
        <f t="shared" si="16"/>
        <v>3.4091897379148197E-4</v>
      </c>
    </row>
    <row r="108" spans="1:5" ht="12" customHeight="1" x14ac:dyDescent="0.2">
      <c r="A108" s="238" t="s">
        <v>115</v>
      </c>
      <c r="B108" s="231">
        <v>37879705</v>
      </c>
      <c r="C108" s="217">
        <v>19628</v>
      </c>
      <c r="D108" s="232"/>
      <c r="E108" s="233">
        <f t="shared" si="16"/>
        <v>5.1816665414896972E-4</v>
      </c>
    </row>
    <row r="109" spans="1:5" ht="12" customHeight="1" x14ac:dyDescent="0.2">
      <c r="A109" s="237" t="s">
        <v>116</v>
      </c>
      <c r="B109" s="229">
        <v>35045728</v>
      </c>
      <c r="C109" s="210">
        <v>29005</v>
      </c>
      <c r="D109" s="40"/>
      <c r="E109" s="230">
        <f t="shared" si="16"/>
        <v>8.2763297141380543E-4</v>
      </c>
    </row>
    <row r="110" spans="1:5" ht="12" customHeight="1" x14ac:dyDescent="0.2">
      <c r="A110" s="237" t="s">
        <v>117</v>
      </c>
      <c r="B110" s="229">
        <v>31377686</v>
      </c>
      <c r="C110" s="210">
        <v>41787</v>
      </c>
      <c r="D110" s="40"/>
      <c r="E110" s="230">
        <f t="shared" si="16"/>
        <v>1.3317425638079239E-3</v>
      </c>
    </row>
    <row r="111" spans="1:5" ht="12" customHeight="1" x14ac:dyDescent="0.2">
      <c r="A111" s="237" t="s">
        <v>118</v>
      </c>
      <c r="B111" s="229">
        <v>26729572</v>
      </c>
      <c r="C111" s="212">
        <v>57769</v>
      </c>
      <c r="D111" s="40"/>
      <c r="E111" s="230">
        <f t="shared" si="16"/>
        <v>2.1612392446837534E-3</v>
      </c>
    </row>
    <row r="112" spans="1:5" ht="12" customHeight="1" x14ac:dyDescent="0.2">
      <c r="A112" s="237" t="s">
        <v>119</v>
      </c>
      <c r="B112" s="229">
        <v>19242853</v>
      </c>
      <c r="C112" s="210">
        <v>66775</v>
      </c>
      <c r="D112" s="40"/>
      <c r="E112" s="230">
        <f t="shared" si="16"/>
        <v>3.4701195295728758E-3</v>
      </c>
    </row>
    <row r="113" spans="1:5" ht="12" customHeight="1" x14ac:dyDescent="0.2">
      <c r="A113" s="237" t="s">
        <v>121</v>
      </c>
      <c r="B113" s="229">
        <v>15894575</v>
      </c>
      <c r="C113" s="210">
        <v>103407</v>
      </c>
      <c r="D113" s="40"/>
      <c r="E113" s="230">
        <f t="shared" si="16"/>
        <v>6.5058046534745345E-3</v>
      </c>
    </row>
    <row r="114" spans="1:5" ht="12" customHeight="1" x14ac:dyDescent="0.2">
      <c r="A114" s="239" t="s">
        <v>54</v>
      </c>
      <c r="B114" s="234">
        <v>748614752</v>
      </c>
      <c r="C114" s="213">
        <f>SUM(C96:C113)</f>
        <v>358312</v>
      </c>
      <c r="D114" s="40"/>
      <c r="E114" s="235">
        <f t="shared" si="16"/>
        <v>4.7863336788746583E-4</v>
      </c>
    </row>
    <row r="115" spans="1:5" ht="12" customHeight="1" x14ac:dyDescent="0.2">
      <c r="A115" s="218"/>
      <c r="C115" s="211"/>
    </row>
    <row r="116" spans="1:5" ht="12" customHeight="1" x14ac:dyDescent="0.2">
      <c r="A116" s="219"/>
      <c r="C116" s="209"/>
    </row>
  </sheetData>
  <mergeCells count="23">
    <mergeCell ref="K3:L3"/>
    <mergeCell ref="A18:O18"/>
    <mergeCell ref="D64:F64"/>
    <mergeCell ref="L19:O19"/>
    <mergeCell ref="A21:A30"/>
    <mergeCell ref="B33:I33"/>
    <mergeCell ref="A34:A35"/>
    <mergeCell ref="A37:A38"/>
    <mergeCell ref="B40:I40"/>
    <mergeCell ref="F19:F20"/>
    <mergeCell ref="G19:G20"/>
    <mergeCell ref="H19:H20"/>
    <mergeCell ref="I19:I20"/>
    <mergeCell ref="J19:J20"/>
    <mergeCell ref="K19:K20"/>
    <mergeCell ref="A19:A20"/>
    <mergeCell ref="D19:D20"/>
    <mergeCell ref="E19:E20"/>
    <mergeCell ref="B3:D3"/>
    <mergeCell ref="E3:F3"/>
    <mergeCell ref="H3:J3"/>
    <mergeCell ref="B19:B20"/>
    <mergeCell ref="C19:C20"/>
  </mergeCells>
  <pageMargins left="0.7" right="0.7" top="0.75" bottom="0.75" header="0.3" footer="0.3"/>
  <pageSetup paperSize="9" orientation="portrait" horizontalDpi="0" verticalDpi="0" r:id="rId1"/>
  <ignoredErrors>
    <ignoredError sqref="G15" formula="1"/>
    <ignoredError sqref="J34:K34 J37:K37 J35:K36 J38:K4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opLeftCell="B32" zoomScale="90" zoomScaleNormal="90" workbookViewId="0">
      <selection activeCell="M45" sqref="M45"/>
    </sheetView>
  </sheetViews>
  <sheetFormatPr baseColWidth="10" defaultColWidth="16" defaultRowHeight="28.5" customHeight="1" x14ac:dyDescent="0.2"/>
  <cols>
    <col min="1" max="1" width="25.140625" style="1" customWidth="1"/>
    <col min="2" max="2" width="26.140625" style="2" customWidth="1"/>
    <col min="3" max="3" width="12.28515625" style="2" customWidth="1"/>
    <col min="4" max="4" width="10.85546875" style="1" customWidth="1"/>
    <col min="5" max="5" width="12.140625" style="1" customWidth="1"/>
    <col min="6" max="6" width="13" style="1" customWidth="1"/>
    <col min="7" max="7" width="12" style="1" customWidth="1"/>
    <col min="8" max="8" width="14.140625" style="1" customWidth="1"/>
    <col min="9" max="9" width="12.7109375" style="1" customWidth="1"/>
    <col min="10" max="10" width="16.42578125" style="1" customWidth="1"/>
    <col min="11" max="11" width="15.28515625" style="1" customWidth="1"/>
    <col min="12" max="12" width="20.85546875" style="1" customWidth="1"/>
    <col min="13" max="13" width="23.28515625" style="1" customWidth="1"/>
    <col min="14" max="14" width="22.85546875" style="1" customWidth="1"/>
    <col min="15" max="15" width="16.7109375" style="1" customWidth="1"/>
    <col min="16" max="16" width="16" style="1"/>
    <col min="17" max="17" width="12" style="1" customWidth="1"/>
    <col min="18" max="257" width="16" style="1"/>
    <col min="258" max="258" width="10.42578125" style="1" customWidth="1"/>
    <col min="259" max="259" width="26.140625" style="1" customWidth="1"/>
    <col min="260" max="260" width="12.28515625" style="1" customWidth="1"/>
    <col min="261" max="261" width="9.42578125" style="1" customWidth="1"/>
    <col min="262" max="262" width="18.28515625" style="1" customWidth="1"/>
    <col min="263" max="263" width="10.5703125" style="1" customWidth="1"/>
    <col min="264" max="264" width="18.42578125" style="1" customWidth="1"/>
    <col min="265" max="265" width="10.7109375" style="1" customWidth="1"/>
    <col min="266" max="266" width="12" style="1" customWidth="1"/>
    <col min="267" max="267" width="18.85546875" style="1" customWidth="1"/>
    <col min="268" max="268" width="17.85546875" style="1" customWidth="1"/>
    <col min="269" max="269" width="20.28515625" style="1" customWidth="1"/>
    <col min="270" max="270" width="15.5703125" style="1" customWidth="1"/>
    <col min="271" max="272" width="16" style="1"/>
    <col min="273" max="273" width="23.140625" style="1" customWidth="1"/>
    <col min="274" max="513" width="16" style="1"/>
    <col min="514" max="514" width="10.42578125" style="1" customWidth="1"/>
    <col min="515" max="515" width="26.140625" style="1" customWidth="1"/>
    <col min="516" max="516" width="12.28515625" style="1" customWidth="1"/>
    <col min="517" max="517" width="9.42578125" style="1" customWidth="1"/>
    <col min="518" max="518" width="18.28515625" style="1" customWidth="1"/>
    <col min="519" max="519" width="10.5703125" style="1" customWidth="1"/>
    <col min="520" max="520" width="18.42578125" style="1" customWidth="1"/>
    <col min="521" max="521" width="10.7109375" style="1" customWidth="1"/>
    <col min="522" max="522" width="12" style="1" customWidth="1"/>
    <col min="523" max="523" width="18.85546875" style="1" customWidth="1"/>
    <col min="524" max="524" width="17.85546875" style="1" customWidth="1"/>
    <col min="525" max="525" width="20.28515625" style="1" customWidth="1"/>
    <col min="526" max="526" width="15.5703125" style="1" customWidth="1"/>
    <col min="527" max="528" width="16" style="1"/>
    <col min="529" max="529" width="23.140625" style="1" customWidth="1"/>
    <col min="530" max="769" width="16" style="1"/>
    <col min="770" max="770" width="10.42578125" style="1" customWidth="1"/>
    <col min="771" max="771" width="26.140625" style="1" customWidth="1"/>
    <col min="772" max="772" width="12.28515625" style="1" customWidth="1"/>
    <col min="773" max="773" width="9.42578125" style="1" customWidth="1"/>
    <col min="774" max="774" width="18.28515625" style="1" customWidth="1"/>
    <col min="775" max="775" width="10.5703125" style="1" customWidth="1"/>
    <col min="776" max="776" width="18.42578125" style="1" customWidth="1"/>
    <col min="777" max="777" width="10.7109375" style="1" customWidth="1"/>
    <col min="778" max="778" width="12" style="1" customWidth="1"/>
    <col min="779" max="779" width="18.85546875" style="1" customWidth="1"/>
    <col min="780" max="780" width="17.85546875" style="1" customWidth="1"/>
    <col min="781" max="781" width="20.28515625" style="1" customWidth="1"/>
    <col min="782" max="782" width="15.5703125" style="1" customWidth="1"/>
    <col min="783" max="784" width="16" style="1"/>
    <col min="785" max="785" width="23.140625" style="1" customWidth="1"/>
    <col min="786" max="1025" width="16" style="1"/>
    <col min="1026" max="1026" width="10.42578125" style="1" customWidth="1"/>
    <col min="1027" max="1027" width="26.140625" style="1" customWidth="1"/>
    <col min="1028" max="1028" width="12.28515625" style="1" customWidth="1"/>
    <col min="1029" max="1029" width="9.42578125" style="1" customWidth="1"/>
    <col min="1030" max="1030" width="18.28515625" style="1" customWidth="1"/>
    <col min="1031" max="1031" width="10.5703125" style="1" customWidth="1"/>
    <col min="1032" max="1032" width="18.42578125" style="1" customWidth="1"/>
    <col min="1033" max="1033" width="10.7109375" style="1" customWidth="1"/>
    <col min="1034" max="1034" width="12" style="1" customWidth="1"/>
    <col min="1035" max="1035" width="18.85546875" style="1" customWidth="1"/>
    <col min="1036" max="1036" width="17.85546875" style="1" customWidth="1"/>
    <col min="1037" max="1037" width="20.28515625" style="1" customWidth="1"/>
    <col min="1038" max="1038" width="15.5703125" style="1" customWidth="1"/>
    <col min="1039" max="1040" width="16" style="1"/>
    <col min="1041" max="1041" width="23.140625" style="1" customWidth="1"/>
    <col min="1042" max="1281" width="16" style="1"/>
    <col min="1282" max="1282" width="10.42578125" style="1" customWidth="1"/>
    <col min="1283" max="1283" width="26.140625" style="1" customWidth="1"/>
    <col min="1284" max="1284" width="12.28515625" style="1" customWidth="1"/>
    <col min="1285" max="1285" width="9.42578125" style="1" customWidth="1"/>
    <col min="1286" max="1286" width="18.28515625" style="1" customWidth="1"/>
    <col min="1287" max="1287" width="10.5703125" style="1" customWidth="1"/>
    <col min="1288" max="1288" width="18.42578125" style="1" customWidth="1"/>
    <col min="1289" max="1289" width="10.7109375" style="1" customWidth="1"/>
    <col min="1290" max="1290" width="12" style="1" customWidth="1"/>
    <col min="1291" max="1291" width="18.85546875" style="1" customWidth="1"/>
    <col min="1292" max="1292" width="17.85546875" style="1" customWidth="1"/>
    <col min="1293" max="1293" width="20.28515625" style="1" customWidth="1"/>
    <col min="1294" max="1294" width="15.5703125" style="1" customWidth="1"/>
    <col min="1295" max="1296" width="16" style="1"/>
    <col min="1297" max="1297" width="23.140625" style="1" customWidth="1"/>
    <col min="1298" max="1537" width="16" style="1"/>
    <col min="1538" max="1538" width="10.42578125" style="1" customWidth="1"/>
    <col min="1539" max="1539" width="26.140625" style="1" customWidth="1"/>
    <col min="1540" max="1540" width="12.28515625" style="1" customWidth="1"/>
    <col min="1541" max="1541" width="9.42578125" style="1" customWidth="1"/>
    <col min="1542" max="1542" width="18.28515625" style="1" customWidth="1"/>
    <col min="1543" max="1543" width="10.5703125" style="1" customWidth="1"/>
    <col min="1544" max="1544" width="18.42578125" style="1" customWidth="1"/>
    <col min="1545" max="1545" width="10.7109375" style="1" customWidth="1"/>
    <col min="1546" max="1546" width="12" style="1" customWidth="1"/>
    <col min="1547" max="1547" width="18.85546875" style="1" customWidth="1"/>
    <col min="1548" max="1548" width="17.85546875" style="1" customWidth="1"/>
    <col min="1549" max="1549" width="20.28515625" style="1" customWidth="1"/>
    <col min="1550" max="1550" width="15.5703125" style="1" customWidth="1"/>
    <col min="1551" max="1552" width="16" style="1"/>
    <col min="1553" max="1553" width="23.140625" style="1" customWidth="1"/>
    <col min="1554" max="1793" width="16" style="1"/>
    <col min="1794" max="1794" width="10.42578125" style="1" customWidth="1"/>
    <col min="1795" max="1795" width="26.140625" style="1" customWidth="1"/>
    <col min="1796" max="1796" width="12.28515625" style="1" customWidth="1"/>
    <col min="1797" max="1797" width="9.42578125" style="1" customWidth="1"/>
    <col min="1798" max="1798" width="18.28515625" style="1" customWidth="1"/>
    <col min="1799" max="1799" width="10.5703125" style="1" customWidth="1"/>
    <col min="1800" max="1800" width="18.42578125" style="1" customWidth="1"/>
    <col min="1801" max="1801" width="10.7109375" style="1" customWidth="1"/>
    <col min="1802" max="1802" width="12" style="1" customWidth="1"/>
    <col min="1803" max="1803" width="18.85546875" style="1" customWidth="1"/>
    <col min="1804" max="1804" width="17.85546875" style="1" customWidth="1"/>
    <col min="1805" max="1805" width="20.28515625" style="1" customWidth="1"/>
    <col min="1806" max="1806" width="15.5703125" style="1" customWidth="1"/>
    <col min="1807" max="1808" width="16" style="1"/>
    <col min="1809" max="1809" width="23.140625" style="1" customWidth="1"/>
    <col min="1810" max="2049" width="16" style="1"/>
    <col min="2050" max="2050" width="10.42578125" style="1" customWidth="1"/>
    <col min="2051" max="2051" width="26.140625" style="1" customWidth="1"/>
    <col min="2052" max="2052" width="12.28515625" style="1" customWidth="1"/>
    <col min="2053" max="2053" width="9.42578125" style="1" customWidth="1"/>
    <col min="2054" max="2054" width="18.28515625" style="1" customWidth="1"/>
    <col min="2055" max="2055" width="10.5703125" style="1" customWidth="1"/>
    <col min="2056" max="2056" width="18.42578125" style="1" customWidth="1"/>
    <col min="2057" max="2057" width="10.7109375" style="1" customWidth="1"/>
    <col min="2058" max="2058" width="12" style="1" customWidth="1"/>
    <col min="2059" max="2059" width="18.85546875" style="1" customWidth="1"/>
    <col min="2060" max="2060" width="17.85546875" style="1" customWidth="1"/>
    <col min="2061" max="2061" width="20.28515625" style="1" customWidth="1"/>
    <col min="2062" max="2062" width="15.5703125" style="1" customWidth="1"/>
    <col min="2063" max="2064" width="16" style="1"/>
    <col min="2065" max="2065" width="23.140625" style="1" customWidth="1"/>
    <col min="2066" max="2305" width="16" style="1"/>
    <col min="2306" max="2306" width="10.42578125" style="1" customWidth="1"/>
    <col min="2307" max="2307" width="26.140625" style="1" customWidth="1"/>
    <col min="2308" max="2308" width="12.28515625" style="1" customWidth="1"/>
    <col min="2309" max="2309" width="9.42578125" style="1" customWidth="1"/>
    <col min="2310" max="2310" width="18.28515625" style="1" customWidth="1"/>
    <col min="2311" max="2311" width="10.5703125" style="1" customWidth="1"/>
    <col min="2312" max="2312" width="18.42578125" style="1" customWidth="1"/>
    <col min="2313" max="2313" width="10.7109375" style="1" customWidth="1"/>
    <col min="2314" max="2314" width="12" style="1" customWidth="1"/>
    <col min="2315" max="2315" width="18.85546875" style="1" customWidth="1"/>
    <col min="2316" max="2316" width="17.85546875" style="1" customWidth="1"/>
    <col min="2317" max="2317" width="20.28515625" style="1" customWidth="1"/>
    <col min="2318" max="2318" width="15.5703125" style="1" customWidth="1"/>
    <col min="2319" max="2320" width="16" style="1"/>
    <col min="2321" max="2321" width="23.140625" style="1" customWidth="1"/>
    <col min="2322" max="2561" width="16" style="1"/>
    <col min="2562" max="2562" width="10.42578125" style="1" customWidth="1"/>
    <col min="2563" max="2563" width="26.140625" style="1" customWidth="1"/>
    <col min="2564" max="2564" width="12.28515625" style="1" customWidth="1"/>
    <col min="2565" max="2565" width="9.42578125" style="1" customWidth="1"/>
    <col min="2566" max="2566" width="18.28515625" style="1" customWidth="1"/>
    <col min="2567" max="2567" width="10.5703125" style="1" customWidth="1"/>
    <col min="2568" max="2568" width="18.42578125" style="1" customWidth="1"/>
    <col min="2569" max="2569" width="10.7109375" style="1" customWidth="1"/>
    <col min="2570" max="2570" width="12" style="1" customWidth="1"/>
    <col min="2571" max="2571" width="18.85546875" style="1" customWidth="1"/>
    <col min="2572" max="2572" width="17.85546875" style="1" customWidth="1"/>
    <col min="2573" max="2573" width="20.28515625" style="1" customWidth="1"/>
    <col min="2574" max="2574" width="15.5703125" style="1" customWidth="1"/>
    <col min="2575" max="2576" width="16" style="1"/>
    <col min="2577" max="2577" width="23.140625" style="1" customWidth="1"/>
    <col min="2578" max="2817" width="16" style="1"/>
    <col min="2818" max="2818" width="10.42578125" style="1" customWidth="1"/>
    <col min="2819" max="2819" width="26.140625" style="1" customWidth="1"/>
    <col min="2820" max="2820" width="12.28515625" style="1" customWidth="1"/>
    <col min="2821" max="2821" width="9.42578125" style="1" customWidth="1"/>
    <col min="2822" max="2822" width="18.28515625" style="1" customWidth="1"/>
    <col min="2823" max="2823" width="10.5703125" style="1" customWidth="1"/>
    <col min="2824" max="2824" width="18.42578125" style="1" customWidth="1"/>
    <col min="2825" max="2825" width="10.7109375" style="1" customWidth="1"/>
    <col min="2826" max="2826" width="12" style="1" customWidth="1"/>
    <col min="2827" max="2827" width="18.85546875" style="1" customWidth="1"/>
    <col min="2828" max="2828" width="17.85546875" style="1" customWidth="1"/>
    <col min="2829" max="2829" width="20.28515625" style="1" customWidth="1"/>
    <col min="2830" max="2830" width="15.5703125" style="1" customWidth="1"/>
    <col min="2831" max="2832" width="16" style="1"/>
    <col min="2833" max="2833" width="23.140625" style="1" customWidth="1"/>
    <col min="2834" max="3073" width="16" style="1"/>
    <col min="3074" max="3074" width="10.42578125" style="1" customWidth="1"/>
    <col min="3075" max="3075" width="26.140625" style="1" customWidth="1"/>
    <col min="3076" max="3076" width="12.28515625" style="1" customWidth="1"/>
    <col min="3077" max="3077" width="9.42578125" style="1" customWidth="1"/>
    <col min="3078" max="3078" width="18.28515625" style="1" customWidth="1"/>
    <col min="3079" max="3079" width="10.5703125" style="1" customWidth="1"/>
    <col min="3080" max="3080" width="18.42578125" style="1" customWidth="1"/>
    <col min="3081" max="3081" width="10.7109375" style="1" customWidth="1"/>
    <col min="3082" max="3082" width="12" style="1" customWidth="1"/>
    <col min="3083" max="3083" width="18.85546875" style="1" customWidth="1"/>
    <col min="3084" max="3084" width="17.85546875" style="1" customWidth="1"/>
    <col min="3085" max="3085" width="20.28515625" style="1" customWidth="1"/>
    <col min="3086" max="3086" width="15.5703125" style="1" customWidth="1"/>
    <col min="3087" max="3088" width="16" style="1"/>
    <col min="3089" max="3089" width="23.140625" style="1" customWidth="1"/>
    <col min="3090" max="3329" width="16" style="1"/>
    <col min="3330" max="3330" width="10.42578125" style="1" customWidth="1"/>
    <col min="3331" max="3331" width="26.140625" style="1" customWidth="1"/>
    <col min="3332" max="3332" width="12.28515625" style="1" customWidth="1"/>
    <col min="3333" max="3333" width="9.42578125" style="1" customWidth="1"/>
    <col min="3334" max="3334" width="18.28515625" style="1" customWidth="1"/>
    <col min="3335" max="3335" width="10.5703125" style="1" customWidth="1"/>
    <col min="3336" max="3336" width="18.42578125" style="1" customWidth="1"/>
    <col min="3337" max="3337" width="10.7109375" style="1" customWidth="1"/>
    <col min="3338" max="3338" width="12" style="1" customWidth="1"/>
    <col min="3339" max="3339" width="18.85546875" style="1" customWidth="1"/>
    <col min="3340" max="3340" width="17.85546875" style="1" customWidth="1"/>
    <col min="3341" max="3341" width="20.28515625" style="1" customWidth="1"/>
    <col min="3342" max="3342" width="15.5703125" style="1" customWidth="1"/>
    <col min="3343" max="3344" width="16" style="1"/>
    <col min="3345" max="3345" width="23.140625" style="1" customWidth="1"/>
    <col min="3346" max="3585" width="16" style="1"/>
    <col min="3586" max="3586" width="10.42578125" style="1" customWidth="1"/>
    <col min="3587" max="3587" width="26.140625" style="1" customWidth="1"/>
    <col min="3588" max="3588" width="12.28515625" style="1" customWidth="1"/>
    <col min="3589" max="3589" width="9.42578125" style="1" customWidth="1"/>
    <col min="3590" max="3590" width="18.28515625" style="1" customWidth="1"/>
    <col min="3591" max="3591" width="10.5703125" style="1" customWidth="1"/>
    <col min="3592" max="3592" width="18.42578125" style="1" customWidth="1"/>
    <col min="3593" max="3593" width="10.7109375" style="1" customWidth="1"/>
    <col min="3594" max="3594" width="12" style="1" customWidth="1"/>
    <col min="3595" max="3595" width="18.85546875" style="1" customWidth="1"/>
    <col min="3596" max="3596" width="17.85546875" style="1" customWidth="1"/>
    <col min="3597" max="3597" width="20.28515625" style="1" customWidth="1"/>
    <col min="3598" max="3598" width="15.5703125" style="1" customWidth="1"/>
    <col min="3599" max="3600" width="16" style="1"/>
    <col min="3601" max="3601" width="23.140625" style="1" customWidth="1"/>
    <col min="3602" max="3841" width="16" style="1"/>
    <col min="3842" max="3842" width="10.42578125" style="1" customWidth="1"/>
    <col min="3843" max="3843" width="26.140625" style="1" customWidth="1"/>
    <col min="3844" max="3844" width="12.28515625" style="1" customWidth="1"/>
    <col min="3845" max="3845" width="9.42578125" style="1" customWidth="1"/>
    <col min="3846" max="3846" width="18.28515625" style="1" customWidth="1"/>
    <col min="3847" max="3847" width="10.5703125" style="1" customWidth="1"/>
    <col min="3848" max="3848" width="18.42578125" style="1" customWidth="1"/>
    <col min="3849" max="3849" width="10.7109375" style="1" customWidth="1"/>
    <col min="3850" max="3850" width="12" style="1" customWidth="1"/>
    <col min="3851" max="3851" width="18.85546875" style="1" customWidth="1"/>
    <col min="3852" max="3852" width="17.85546875" style="1" customWidth="1"/>
    <col min="3853" max="3853" width="20.28515625" style="1" customWidth="1"/>
    <col min="3854" max="3854" width="15.5703125" style="1" customWidth="1"/>
    <col min="3855" max="3856" width="16" style="1"/>
    <col min="3857" max="3857" width="23.140625" style="1" customWidth="1"/>
    <col min="3858" max="4097" width="16" style="1"/>
    <col min="4098" max="4098" width="10.42578125" style="1" customWidth="1"/>
    <col min="4099" max="4099" width="26.140625" style="1" customWidth="1"/>
    <col min="4100" max="4100" width="12.28515625" style="1" customWidth="1"/>
    <col min="4101" max="4101" width="9.42578125" style="1" customWidth="1"/>
    <col min="4102" max="4102" width="18.28515625" style="1" customWidth="1"/>
    <col min="4103" max="4103" width="10.5703125" style="1" customWidth="1"/>
    <col min="4104" max="4104" width="18.42578125" style="1" customWidth="1"/>
    <col min="4105" max="4105" width="10.7109375" style="1" customWidth="1"/>
    <col min="4106" max="4106" width="12" style="1" customWidth="1"/>
    <col min="4107" max="4107" width="18.85546875" style="1" customWidth="1"/>
    <col min="4108" max="4108" width="17.85546875" style="1" customWidth="1"/>
    <col min="4109" max="4109" width="20.28515625" style="1" customWidth="1"/>
    <col min="4110" max="4110" width="15.5703125" style="1" customWidth="1"/>
    <col min="4111" max="4112" width="16" style="1"/>
    <col min="4113" max="4113" width="23.140625" style="1" customWidth="1"/>
    <col min="4114" max="4353" width="16" style="1"/>
    <col min="4354" max="4354" width="10.42578125" style="1" customWidth="1"/>
    <col min="4355" max="4355" width="26.140625" style="1" customWidth="1"/>
    <col min="4356" max="4356" width="12.28515625" style="1" customWidth="1"/>
    <col min="4357" max="4357" width="9.42578125" style="1" customWidth="1"/>
    <col min="4358" max="4358" width="18.28515625" style="1" customWidth="1"/>
    <col min="4359" max="4359" width="10.5703125" style="1" customWidth="1"/>
    <col min="4360" max="4360" width="18.42578125" style="1" customWidth="1"/>
    <col min="4361" max="4361" width="10.7109375" style="1" customWidth="1"/>
    <col min="4362" max="4362" width="12" style="1" customWidth="1"/>
    <col min="4363" max="4363" width="18.85546875" style="1" customWidth="1"/>
    <col min="4364" max="4364" width="17.85546875" style="1" customWidth="1"/>
    <col min="4365" max="4365" width="20.28515625" style="1" customWidth="1"/>
    <col min="4366" max="4366" width="15.5703125" style="1" customWidth="1"/>
    <col min="4367" max="4368" width="16" style="1"/>
    <col min="4369" max="4369" width="23.140625" style="1" customWidth="1"/>
    <col min="4370" max="4609" width="16" style="1"/>
    <col min="4610" max="4610" width="10.42578125" style="1" customWidth="1"/>
    <col min="4611" max="4611" width="26.140625" style="1" customWidth="1"/>
    <col min="4612" max="4612" width="12.28515625" style="1" customWidth="1"/>
    <col min="4613" max="4613" width="9.42578125" style="1" customWidth="1"/>
    <col min="4614" max="4614" width="18.28515625" style="1" customWidth="1"/>
    <col min="4615" max="4615" width="10.5703125" style="1" customWidth="1"/>
    <col min="4616" max="4616" width="18.42578125" style="1" customWidth="1"/>
    <col min="4617" max="4617" width="10.7109375" style="1" customWidth="1"/>
    <col min="4618" max="4618" width="12" style="1" customWidth="1"/>
    <col min="4619" max="4619" width="18.85546875" style="1" customWidth="1"/>
    <col min="4620" max="4620" width="17.85546875" style="1" customWidth="1"/>
    <col min="4621" max="4621" width="20.28515625" style="1" customWidth="1"/>
    <col min="4622" max="4622" width="15.5703125" style="1" customWidth="1"/>
    <col min="4623" max="4624" width="16" style="1"/>
    <col min="4625" max="4625" width="23.140625" style="1" customWidth="1"/>
    <col min="4626" max="4865" width="16" style="1"/>
    <col min="4866" max="4866" width="10.42578125" style="1" customWidth="1"/>
    <col min="4867" max="4867" width="26.140625" style="1" customWidth="1"/>
    <col min="4868" max="4868" width="12.28515625" style="1" customWidth="1"/>
    <col min="4869" max="4869" width="9.42578125" style="1" customWidth="1"/>
    <col min="4870" max="4870" width="18.28515625" style="1" customWidth="1"/>
    <col min="4871" max="4871" width="10.5703125" style="1" customWidth="1"/>
    <col min="4872" max="4872" width="18.42578125" style="1" customWidth="1"/>
    <col min="4873" max="4873" width="10.7109375" style="1" customWidth="1"/>
    <col min="4874" max="4874" width="12" style="1" customWidth="1"/>
    <col min="4875" max="4875" width="18.85546875" style="1" customWidth="1"/>
    <col min="4876" max="4876" width="17.85546875" style="1" customWidth="1"/>
    <col min="4877" max="4877" width="20.28515625" style="1" customWidth="1"/>
    <col min="4878" max="4878" width="15.5703125" style="1" customWidth="1"/>
    <col min="4879" max="4880" width="16" style="1"/>
    <col min="4881" max="4881" width="23.140625" style="1" customWidth="1"/>
    <col min="4882" max="5121" width="16" style="1"/>
    <col min="5122" max="5122" width="10.42578125" style="1" customWidth="1"/>
    <col min="5123" max="5123" width="26.140625" style="1" customWidth="1"/>
    <col min="5124" max="5124" width="12.28515625" style="1" customWidth="1"/>
    <col min="5125" max="5125" width="9.42578125" style="1" customWidth="1"/>
    <col min="5126" max="5126" width="18.28515625" style="1" customWidth="1"/>
    <col min="5127" max="5127" width="10.5703125" style="1" customWidth="1"/>
    <col min="5128" max="5128" width="18.42578125" style="1" customWidth="1"/>
    <col min="5129" max="5129" width="10.7109375" style="1" customWidth="1"/>
    <col min="5130" max="5130" width="12" style="1" customWidth="1"/>
    <col min="5131" max="5131" width="18.85546875" style="1" customWidth="1"/>
    <col min="5132" max="5132" width="17.85546875" style="1" customWidth="1"/>
    <col min="5133" max="5133" width="20.28515625" style="1" customWidth="1"/>
    <col min="5134" max="5134" width="15.5703125" style="1" customWidth="1"/>
    <col min="5135" max="5136" width="16" style="1"/>
    <col min="5137" max="5137" width="23.140625" style="1" customWidth="1"/>
    <col min="5138" max="5377" width="16" style="1"/>
    <col min="5378" max="5378" width="10.42578125" style="1" customWidth="1"/>
    <col min="5379" max="5379" width="26.140625" style="1" customWidth="1"/>
    <col min="5380" max="5380" width="12.28515625" style="1" customWidth="1"/>
    <col min="5381" max="5381" width="9.42578125" style="1" customWidth="1"/>
    <col min="5382" max="5382" width="18.28515625" style="1" customWidth="1"/>
    <col min="5383" max="5383" width="10.5703125" style="1" customWidth="1"/>
    <col min="5384" max="5384" width="18.42578125" style="1" customWidth="1"/>
    <col min="5385" max="5385" width="10.7109375" style="1" customWidth="1"/>
    <col min="5386" max="5386" width="12" style="1" customWidth="1"/>
    <col min="5387" max="5387" width="18.85546875" style="1" customWidth="1"/>
    <col min="5388" max="5388" width="17.85546875" style="1" customWidth="1"/>
    <col min="5389" max="5389" width="20.28515625" style="1" customWidth="1"/>
    <col min="5390" max="5390" width="15.5703125" style="1" customWidth="1"/>
    <col min="5391" max="5392" width="16" style="1"/>
    <col min="5393" max="5393" width="23.140625" style="1" customWidth="1"/>
    <col min="5394" max="5633" width="16" style="1"/>
    <col min="5634" max="5634" width="10.42578125" style="1" customWidth="1"/>
    <col min="5635" max="5635" width="26.140625" style="1" customWidth="1"/>
    <col min="5636" max="5636" width="12.28515625" style="1" customWidth="1"/>
    <col min="5637" max="5637" width="9.42578125" style="1" customWidth="1"/>
    <col min="5638" max="5638" width="18.28515625" style="1" customWidth="1"/>
    <col min="5639" max="5639" width="10.5703125" style="1" customWidth="1"/>
    <col min="5640" max="5640" width="18.42578125" style="1" customWidth="1"/>
    <col min="5641" max="5641" width="10.7109375" style="1" customWidth="1"/>
    <col min="5642" max="5642" width="12" style="1" customWidth="1"/>
    <col min="5643" max="5643" width="18.85546875" style="1" customWidth="1"/>
    <col min="5644" max="5644" width="17.85546875" style="1" customWidth="1"/>
    <col min="5645" max="5645" width="20.28515625" style="1" customWidth="1"/>
    <col min="5646" max="5646" width="15.5703125" style="1" customWidth="1"/>
    <col min="5647" max="5648" width="16" style="1"/>
    <col min="5649" max="5649" width="23.140625" style="1" customWidth="1"/>
    <col min="5650" max="5889" width="16" style="1"/>
    <col min="5890" max="5890" width="10.42578125" style="1" customWidth="1"/>
    <col min="5891" max="5891" width="26.140625" style="1" customWidth="1"/>
    <col min="5892" max="5892" width="12.28515625" style="1" customWidth="1"/>
    <col min="5893" max="5893" width="9.42578125" style="1" customWidth="1"/>
    <col min="5894" max="5894" width="18.28515625" style="1" customWidth="1"/>
    <col min="5895" max="5895" width="10.5703125" style="1" customWidth="1"/>
    <col min="5896" max="5896" width="18.42578125" style="1" customWidth="1"/>
    <col min="5897" max="5897" width="10.7109375" style="1" customWidth="1"/>
    <col min="5898" max="5898" width="12" style="1" customWidth="1"/>
    <col min="5899" max="5899" width="18.85546875" style="1" customWidth="1"/>
    <col min="5900" max="5900" width="17.85546875" style="1" customWidth="1"/>
    <col min="5901" max="5901" width="20.28515625" style="1" customWidth="1"/>
    <col min="5902" max="5902" width="15.5703125" style="1" customWidth="1"/>
    <col min="5903" max="5904" width="16" style="1"/>
    <col min="5905" max="5905" width="23.140625" style="1" customWidth="1"/>
    <col min="5906" max="6145" width="16" style="1"/>
    <col min="6146" max="6146" width="10.42578125" style="1" customWidth="1"/>
    <col min="6147" max="6147" width="26.140625" style="1" customWidth="1"/>
    <col min="6148" max="6148" width="12.28515625" style="1" customWidth="1"/>
    <col min="6149" max="6149" width="9.42578125" style="1" customWidth="1"/>
    <col min="6150" max="6150" width="18.28515625" style="1" customWidth="1"/>
    <col min="6151" max="6151" width="10.5703125" style="1" customWidth="1"/>
    <col min="6152" max="6152" width="18.42578125" style="1" customWidth="1"/>
    <col min="6153" max="6153" width="10.7109375" style="1" customWidth="1"/>
    <col min="6154" max="6154" width="12" style="1" customWidth="1"/>
    <col min="6155" max="6155" width="18.85546875" style="1" customWidth="1"/>
    <col min="6156" max="6156" width="17.85546875" style="1" customWidth="1"/>
    <col min="6157" max="6157" width="20.28515625" style="1" customWidth="1"/>
    <col min="6158" max="6158" width="15.5703125" style="1" customWidth="1"/>
    <col min="6159" max="6160" width="16" style="1"/>
    <col min="6161" max="6161" width="23.140625" style="1" customWidth="1"/>
    <col min="6162" max="6401" width="16" style="1"/>
    <col min="6402" max="6402" width="10.42578125" style="1" customWidth="1"/>
    <col min="6403" max="6403" width="26.140625" style="1" customWidth="1"/>
    <col min="6404" max="6404" width="12.28515625" style="1" customWidth="1"/>
    <col min="6405" max="6405" width="9.42578125" style="1" customWidth="1"/>
    <col min="6406" max="6406" width="18.28515625" style="1" customWidth="1"/>
    <col min="6407" max="6407" width="10.5703125" style="1" customWidth="1"/>
    <col min="6408" max="6408" width="18.42578125" style="1" customWidth="1"/>
    <col min="6409" max="6409" width="10.7109375" style="1" customWidth="1"/>
    <col min="6410" max="6410" width="12" style="1" customWidth="1"/>
    <col min="6411" max="6411" width="18.85546875" style="1" customWidth="1"/>
    <col min="6412" max="6412" width="17.85546875" style="1" customWidth="1"/>
    <col min="6413" max="6413" width="20.28515625" style="1" customWidth="1"/>
    <col min="6414" max="6414" width="15.5703125" style="1" customWidth="1"/>
    <col min="6415" max="6416" width="16" style="1"/>
    <col min="6417" max="6417" width="23.140625" style="1" customWidth="1"/>
    <col min="6418" max="6657" width="16" style="1"/>
    <col min="6658" max="6658" width="10.42578125" style="1" customWidth="1"/>
    <col min="6659" max="6659" width="26.140625" style="1" customWidth="1"/>
    <col min="6660" max="6660" width="12.28515625" style="1" customWidth="1"/>
    <col min="6661" max="6661" width="9.42578125" style="1" customWidth="1"/>
    <col min="6662" max="6662" width="18.28515625" style="1" customWidth="1"/>
    <col min="6663" max="6663" width="10.5703125" style="1" customWidth="1"/>
    <col min="6664" max="6664" width="18.42578125" style="1" customWidth="1"/>
    <col min="6665" max="6665" width="10.7109375" style="1" customWidth="1"/>
    <col min="6666" max="6666" width="12" style="1" customWidth="1"/>
    <col min="6667" max="6667" width="18.85546875" style="1" customWidth="1"/>
    <col min="6668" max="6668" width="17.85546875" style="1" customWidth="1"/>
    <col min="6669" max="6669" width="20.28515625" style="1" customWidth="1"/>
    <col min="6670" max="6670" width="15.5703125" style="1" customWidth="1"/>
    <col min="6671" max="6672" width="16" style="1"/>
    <col min="6673" max="6673" width="23.140625" style="1" customWidth="1"/>
    <col min="6674" max="6913" width="16" style="1"/>
    <col min="6914" max="6914" width="10.42578125" style="1" customWidth="1"/>
    <col min="6915" max="6915" width="26.140625" style="1" customWidth="1"/>
    <col min="6916" max="6916" width="12.28515625" style="1" customWidth="1"/>
    <col min="6917" max="6917" width="9.42578125" style="1" customWidth="1"/>
    <col min="6918" max="6918" width="18.28515625" style="1" customWidth="1"/>
    <col min="6919" max="6919" width="10.5703125" style="1" customWidth="1"/>
    <col min="6920" max="6920" width="18.42578125" style="1" customWidth="1"/>
    <col min="6921" max="6921" width="10.7109375" style="1" customWidth="1"/>
    <col min="6922" max="6922" width="12" style="1" customWidth="1"/>
    <col min="6923" max="6923" width="18.85546875" style="1" customWidth="1"/>
    <col min="6924" max="6924" width="17.85546875" style="1" customWidth="1"/>
    <col min="6925" max="6925" width="20.28515625" style="1" customWidth="1"/>
    <col min="6926" max="6926" width="15.5703125" style="1" customWidth="1"/>
    <col min="6927" max="6928" width="16" style="1"/>
    <col min="6929" max="6929" width="23.140625" style="1" customWidth="1"/>
    <col min="6930" max="7169" width="16" style="1"/>
    <col min="7170" max="7170" width="10.42578125" style="1" customWidth="1"/>
    <col min="7171" max="7171" width="26.140625" style="1" customWidth="1"/>
    <col min="7172" max="7172" width="12.28515625" style="1" customWidth="1"/>
    <col min="7173" max="7173" width="9.42578125" style="1" customWidth="1"/>
    <col min="7174" max="7174" width="18.28515625" style="1" customWidth="1"/>
    <col min="7175" max="7175" width="10.5703125" style="1" customWidth="1"/>
    <col min="7176" max="7176" width="18.42578125" style="1" customWidth="1"/>
    <col min="7177" max="7177" width="10.7109375" style="1" customWidth="1"/>
    <col min="7178" max="7178" width="12" style="1" customWidth="1"/>
    <col min="7179" max="7179" width="18.85546875" style="1" customWidth="1"/>
    <col min="7180" max="7180" width="17.85546875" style="1" customWidth="1"/>
    <col min="7181" max="7181" width="20.28515625" style="1" customWidth="1"/>
    <col min="7182" max="7182" width="15.5703125" style="1" customWidth="1"/>
    <col min="7183" max="7184" width="16" style="1"/>
    <col min="7185" max="7185" width="23.140625" style="1" customWidth="1"/>
    <col min="7186" max="7425" width="16" style="1"/>
    <col min="7426" max="7426" width="10.42578125" style="1" customWidth="1"/>
    <col min="7427" max="7427" width="26.140625" style="1" customWidth="1"/>
    <col min="7428" max="7428" width="12.28515625" style="1" customWidth="1"/>
    <col min="7429" max="7429" width="9.42578125" style="1" customWidth="1"/>
    <col min="7430" max="7430" width="18.28515625" style="1" customWidth="1"/>
    <col min="7431" max="7431" width="10.5703125" style="1" customWidth="1"/>
    <col min="7432" max="7432" width="18.42578125" style="1" customWidth="1"/>
    <col min="7433" max="7433" width="10.7109375" style="1" customWidth="1"/>
    <col min="7434" max="7434" width="12" style="1" customWidth="1"/>
    <col min="7435" max="7435" width="18.85546875" style="1" customWidth="1"/>
    <col min="7436" max="7436" width="17.85546875" style="1" customWidth="1"/>
    <col min="7437" max="7437" width="20.28515625" style="1" customWidth="1"/>
    <col min="7438" max="7438" width="15.5703125" style="1" customWidth="1"/>
    <col min="7439" max="7440" width="16" style="1"/>
    <col min="7441" max="7441" width="23.140625" style="1" customWidth="1"/>
    <col min="7442" max="7681" width="16" style="1"/>
    <col min="7682" max="7682" width="10.42578125" style="1" customWidth="1"/>
    <col min="7683" max="7683" width="26.140625" style="1" customWidth="1"/>
    <col min="7684" max="7684" width="12.28515625" style="1" customWidth="1"/>
    <col min="7685" max="7685" width="9.42578125" style="1" customWidth="1"/>
    <col min="7686" max="7686" width="18.28515625" style="1" customWidth="1"/>
    <col min="7687" max="7687" width="10.5703125" style="1" customWidth="1"/>
    <col min="7688" max="7688" width="18.42578125" style="1" customWidth="1"/>
    <col min="7689" max="7689" width="10.7109375" style="1" customWidth="1"/>
    <col min="7690" max="7690" width="12" style="1" customWidth="1"/>
    <col min="7691" max="7691" width="18.85546875" style="1" customWidth="1"/>
    <col min="7692" max="7692" width="17.85546875" style="1" customWidth="1"/>
    <col min="7693" max="7693" width="20.28515625" style="1" customWidth="1"/>
    <col min="7694" max="7694" width="15.5703125" style="1" customWidth="1"/>
    <col min="7695" max="7696" width="16" style="1"/>
    <col min="7697" max="7697" width="23.140625" style="1" customWidth="1"/>
    <col min="7698" max="7937" width="16" style="1"/>
    <col min="7938" max="7938" width="10.42578125" style="1" customWidth="1"/>
    <col min="7939" max="7939" width="26.140625" style="1" customWidth="1"/>
    <col min="7940" max="7940" width="12.28515625" style="1" customWidth="1"/>
    <col min="7941" max="7941" width="9.42578125" style="1" customWidth="1"/>
    <col min="7942" max="7942" width="18.28515625" style="1" customWidth="1"/>
    <col min="7943" max="7943" width="10.5703125" style="1" customWidth="1"/>
    <col min="7944" max="7944" width="18.42578125" style="1" customWidth="1"/>
    <col min="7945" max="7945" width="10.7109375" style="1" customWidth="1"/>
    <col min="7946" max="7946" width="12" style="1" customWidth="1"/>
    <col min="7947" max="7947" width="18.85546875" style="1" customWidth="1"/>
    <col min="7948" max="7948" width="17.85546875" style="1" customWidth="1"/>
    <col min="7949" max="7949" width="20.28515625" style="1" customWidth="1"/>
    <col min="7950" max="7950" width="15.5703125" style="1" customWidth="1"/>
    <col min="7951" max="7952" width="16" style="1"/>
    <col min="7953" max="7953" width="23.140625" style="1" customWidth="1"/>
    <col min="7954" max="8193" width="16" style="1"/>
    <col min="8194" max="8194" width="10.42578125" style="1" customWidth="1"/>
    <col min="8195" max="8195" width="26.140625" style="1" customWidth="1"/>
    <col min="8196" max="8196" width="12.28515625" style="1" customWidth="1"/>
    <col min="8197" max="8197" width="9.42578125" style="1" customWidth="1"/>
    <col min="8198" max="8198" width="18.28515625" style="1" customWidth="1"/>
    <col min="8199" max="8199" width="10.5703125" style="1" customWidth="1"/>
    <col min="8200" max="8200" width="18.42578125" style="1" customWidth="1"/>
    <col min="8201" max="8201" width="10.7109375" style="1" customWidth="1"/>
    <col min="8202" max="8202" width="12" style="1" customWidth="1"/>
    <col min="8203" max="8203" width="18.85546875" style="1" customWidth="1"/>
    <col min="8204" max="8204" width="17.85546875" style="1" customWidth="1"/>
    <col min="8205" max="8205" width="20.28515625" style="1" customWidth="1"/>
    <col min="8206" max="8206" width="15.5703125" style="1" customWidth="1"/>
    <col min="8207" max="8208" width="16" style="1"/>
    <col min="8209" max="8209" width="23.140625" style="1" customWidth="1"/>
    <col min="8210" max="8449" width="16" style="1"/>
    <col min="8450" max="8450" width="10.42578125" style="1" customWidth="1"/>
    <col min="8451" max="8451" width="26.140625" style="1" customWidth="1"/>
    <col min="8452" max="8452" width="12.28515625" style="1" customWidth="1"/>
    <col min="8453" max="8453" width="9.42578125" style="1" customWidth="1"/>
    <col min="8454" max="8454" width="18.28515625" style="1" customWidth="1"/>
    <col min="8455" max="8455" width="10.5703125" style="1" customWidth="1"/>
    <col min="8456" max="8456" width="18.42578125" style="1" customWidth="1"/>
    <col min="8457" max="8457" width="10.7109375" style="1" customWidth="1"/>
    <col min="8458" max="8458" width="12" style="1" customWidth="1"/>
    <col min="8459" max="8459" width="18.85546875" style="1" customWidth="1"/>
    <col min="8460" max="8460" width="17.85546875" style="1" customWidth="1"/>
    <col min="8461" max="8461" width="20.28515625" style="1" customWidth="1"/>
    <col min="8462" max="8462" width="15.5703125" style="1" customWidth="1"/>
    <col min="8463" max="8464" width="16" style="1"/>
    <col min="8465" max="8465" width="23.140625" style="1" customWidth="1"/>
    <col min="8466" max="8705" width="16" style="1"/>
    <col min="8706" max="8706" width="10.42578125" style="1" customWidth="1"/>
    <col min="8707" max="8707" width="26.140625" style="1" customWidth="1"/>
    <col min="8708" max="8708" width="12.28515625" style="1" customWidth="1"/>
    <col min="8709" max="8709" width="9.42578125" style="1" customWidth="1"/>
    <col min="8710" max="8710" width="18.28515625" style="1" customWidth="1"/>
    <col min="8711" max="8711" width="10.5703125" style="1" customWidth="1"/>
    <col min="8712" max="8712" width="18.42578125" style="1" customWidth="1"/>
    <col min="8713" max="8713" width="10.7109375" style="1" customWidth="1"/>
    <col min="8714" max="8714" width="12" style="1" customWidth="1"/>
    <col min="8715" max="8715" width="18.85546875" style="1" customWidth="1"/>
    <col min="8716" max="8716" width="17.85546875" style="1" customWidth="1"/>
    <col min="8717" max="8717" width="20.28515625" style="1" customWidth="1"/>
    <col min="8718" max="8718" width="15.5703125" style="1" customWidth="1"/>
    <col min="8719" max="8720" width="16" style="1"/>
    <col min="8721" max="8721" width="23.140625" style="1" customWidth="1"/>
    <col min="8722" max="8961" width="16" style="1"/>
    <col min="8962" max="8962" width="10.42578125" style="1" customWidth="1"/>
    <col min="8963" max="8963" width="26.140625" style="1" customWidth="1"/>
    <col min="8964" max="8964" width="12.28515625" style="1" customWidth="1"/>
    <col min="8965" max="8965" width="9.42578125" style="1" customWidth="1"/>
    <col min="8966" max="8966" width="18.28515625" style="1" customWidth="1"/>
    <col min="8967" max="8967" width="10.5703125" style="1" customWidth="1"/>
    <col min="8968" max="8968" width="18.42578125" style="1" customWidth="1"/>
    <col min="8969" max="8969" width="10.7109375" style="1" customWidth="1"/>
    <col min="8970" max="8970" width="12" style="1" customWidth="1"/>
    <col min="8971" max="8971" width="18.85546875" style="1" customWidth="1"/>
    <col min="8972" max="8972" width="17.85546875" style="1" customWidth="1"/>
    <col min="8973" max="8973" width="20.28515625" style="1" customWidth="1"/>
    <col min="8974" max="8974" width="15.5703125" style="1" customWidth="1"/>
    <col min="8975" max="8976" width="16" style="1"/>
    <col min="8977" max="8977" width="23.140625" style="1" customWidth="1"/>
    <col min="8978" max="9217" width="16" style="1"/>
    <col min="9218" max="9218" width="10.42578125" style="1" customWidth="1"/>
    <col min="9219" max="9219" width="26.140625" style="1" customWidth="1"/>
    <col min="9220" max="9220" width="12.28515625" style="1" customWidth="1"/>
    <col min="9221" max="9221" width="9.42578125" style="1" customWidth="1"/>
    <col min="9222" max="9222" width="18.28515625" style="1" customWidth="1"/>
    <col min="9223" max="9223" width="10.5703125" style="1" customWidth="1"/>
    <col min="9224" max="9224" width="18.42578125" style="1" customWidth="1"/>
    <col min="9225" max="9225" width="10.7109375" style="1" customWidth="1"/>
    <col min="9226" max="9226" width="12" style="1" customWidth="1"/>
    <col min="9227" max="9227" width="18.85546875" style="1" customWidth="1"/>
    <col min="9228" max="9228" width="17.85546875" style="1" customWidth="1"/>
    <col min="9229" max="9229" width="20.28515625" style="1" customWidth="1"/>
    <col min="9230" max="9230" width="15.5703125" style="1" customWidth="1"/>
    <col min="9231" max="9232" width="16" style="1"/>
    <col min="9233" max="9233" width="23.140625" style="1" customWidth="1"/>
    <col min="9234" max="9473" width="16" style="1"/>
    <col min="9474" max="9474" width="10.42578125" style="1" customWidth="1"/>
    <col min="9475" max="9475" width="26.140625" style="1" customWidth="1"/>
    <col min="9476" max="9476" width="12.28515625" style="1" customWidth="1"/>
    <col min="9477" max="9477" width="9.42578125" style="1" customWidth="1"/>
    <col min="9478" max="9478" width="18.28515625" style="1" customWidth="1"/>
    <col min="9479" max="9479" width="10.5703125" style="1" customWidth="1"/>
    <col min="9480" max="9480" width="18.42578125" style="1" customWidth="1"/>
    <col min="9481" max="9481" width="10.7109375" style="1" customWidth="1"/>
    <col min="9482" max="9482" width="12" style="1" customWidth="1"/>
    <col min="9483" max="9483" width="18.85546875" style="1" customWidth="1"/>
    <col min="9484" max="9484" width="17.85546875" style="1" customWidth="1"/>
    <col min="9485" max="9485" width="20.28515625" style="1" customWidth="1"/>
    <col min="9486" max="9486" width="15.5703125" style="1" customWidth="1"/>
    <col min="9487" max="9488" width="16" style="1"/>
    <col min="9489" max="9489" width="23.140625" style="1" customWidth="1"/>
    <col min="9490" max="9729" width="16" style="1"/>
    <col min="9730" max="9730" width="10.42578125" style="1" customWidth="1"/>
    <col min="9731" max="9731" width="26.140625" style="1" customWidth="1"/>
    <col min="9732" max="9732" width="12.28515625" style="1" customWidth="1"/>
    <col min="9733" max="9733" width="9.42578125" style="1" customWidth="1"/>
    <col min="9734" max="9734" width="18.28515625" style="1" customWidth="1"/>
    <col min="9735" max="9735" width="10.5703125" style="1" customWidth="1"/>
    <col min="9736" max="9736" width="18.42578125" style="1" customWidth="1"/>
    <col min="9737" max="9737" width="10.7109375" style="1" customWidth="1"/>
    <col min="9738" max="9738" width="12" style="1" customWidth="1"/>
    <col min="9739" max="9739" width="18.85546875" style="1" customWidth="1"/>
    <col min="9740" max="9740" width="17.85546875" style="1" customWidth="1"/>
    <col min="9741" max="9741" width="20.28515625" style="1" customWidth="1"/>
    <col min="9742" max="9742" width="15.5703125" style="1" customWidth="1"/>
    <col min="9743" max="9744" width="16" style="1"/>
    <col min="9745" max="9745" width="23.140625" style="1" customWidth="1"/>
    <col min="9746" max="9985" width="16" style="1"/>
    <col min="9986" max="9986" width="10.42578125" style="1" customWidth="1"/>
    <col min="9987" max="9987" width="26.140625" style="1" customWidth="1"/>
    <col min="9988" max="9988" width="12.28515625" style="1" customWidth="1"/>
    <col min="9989" max="9989" width="9.42578125" style="1" customWidth="1"/>
    <col min="9990" max="9990" width="18.28515625" style="1" customWidth="1"/>
    <col min="9991" max="9991" width="10.5703125" style="1" customWidth="1"/>
    <col min="9992" max="9992" width="18.42578125" style="1" customWidth="1"/>
    <col min="9993" max="9993" width="10.7109375" style="1" customWidth="1"/>
    <col min="9994" max="9994" width="12" style="1" customWidth="1"/>
    <col min="9995" max="9995" width="18.85546875" style="1" customWidth="1"/>
    <col min="9996" max="9996" width="17.85546875" style="1" customWidth="1"/>
    <col min="9997" max="9997" width="20.28515625" style="1" customWidth="1"/>
    <col min="9998" max="9998" width="15.5703125" style="1" customWidth="1"/>
    <col min="9999" max="10000" width="16" style="1"/>
    <col min="10001" max="10001" width="23.140625" style="1" customWidth="1"/>
    <col min="10002" max="10241" width="16" style="1"/>
    <col min="10242" max="10242" width="10.42578125" style="1" customWidth="1"/>
    <col min="10243" max="10243" width="26.140625" style="1" customWidth="1"/>
    <col min="10244" max="10244" width="12.28515625" style="1" customWidth="1"/>
    <col min="10245" max="10245" width="9.42578125" style="1" customWidth="1"/>
    <col min="10246" max="10246" width="18.28515625" style="1" customWidth="1"/>
    <col min="10247" max="10247" width="10.5703125" style="1" customWidth="1"/>
    <col min="10248" max="10248" width="18.42578125" style="1" customWidth="1"/>
    <col min="10249" max="10249" width="10.7109375" style="1" customWidth="1"/>
    <col min="10250" max="10250" width="12" style="1" customWidth="1"/>
    <col min="10251" max="10251" width="18.85546875" style="1" customWidth="1"/>
    <col min="10252" max="10252" width="17.85546875" style="1" customWidth="1"/>
    <col min="10253" max="10253" width="20.28515625" style="1" customWidth="1"/>
    <col min="10254" max="10254" width="15.5703125" style="1" customWidth="1"/>
    <col min="10255" max="10256" width="16" style="1"/>
    <col min="10257" max="10257" width="23.140625" style="1" customWidth="1"/>
    <col min="10258" max="10497" width="16" style="1"/>
    <col min="10498" max="10498" width="10.42578125" style="1" customWidth="1"/>
    <col min="10499" max="10499" width="26.140625" style="1" customWidth="1"/>
    <col min="10500" max="10500" width="12.28515625" style="1" customWidth="1"/>
    <col min="10501" max="10501" width="9.42578125" style="1" customWidth="1"/>
    <col min="10502" max="10502" width="18.28515625" style="1" customWidth="1"/>
    <col min="10503" max="10503" width="10.5703125" style="1" customWidth="1"/>
    <col min="10504" max="10504" width="18.42578125" style="1" customWidth="1"/>
    <col min="10505" max="10505" width="10.7109375" style="1" customWidth="1"/>
    <col min="10506" max="10506" width="12" style="1" customWidth="1"/>
    <col min="10507" max="10507" width="18.85546875" style="1" customWidth="1"/>
    <col min="10508" max="10508" width="17.85546875" style="1" customWidth="1"/>
    <col min="10509" max="10509" width="20.28515625" style="1" customWidth="1"/>
    <col min="10510" max="10510" width="15.5703125" style="1" customWidth="1"/>
    <col min="10511" max="10512" width="16" style="1"/>
    <col min="10513" max="10513" width="23.140625" style="1" customWidth="1"/>
    <col min="10514" max="10753" width="16" style="1"/>
    <col min="10754" max="10754" width="10.42578125" style="1" customWidth="1"/>
    <col min="10755" max="10755" width="26.140625" style="1" customWidth="1"/>
    <col min="10756" max="10756" width="12.28515625" style="1" customWidth="1"/>
    <col min="10757" max="10757" width="9.42578125" style="1" customWidth="1"/>
    <col min="10758" max="10758" width="18.28515625" style="1" customWidth="1"/>
    <col min="10759" max="10759" width="10.5703125" style="1" customWidth="1"/>
    <col min="10760" max="10760" width="18.42578125" style="1" customWidth="1"/>
    <col min="10761" max="10761" width="10.7109375" style="1" customWidth="1"/>
    <col min="10762" max="10762" width="12" style="1" customWidth="1"/>
    <col min="10763" max="10763" width="18.85546875" style="1" customWidth="1"/>
    <col min="10764" max="10764" width="17.85546875" style="1" customWidth="1"/>
    <col min="10765" max="10765" width="20.28515625" style="1" customWidth="1"/>
    <col min="10766" max="10766" width="15.5703125" style="1" customWidth="1"/>
    <col min="10767" max="10768" width="16" style="1"/>
    <col min="10769" max="10769" width="23.140625" style="1" customWidth="1"/>
    <col min="10770" max="11009" width="16" style="1"/>
    <col min="11010" max="11010" width="10.42578125" style="1" customWidth="1"/>
    <col min="11011" max="11011" width="26.140625" style="1" customWidth="1"/>
    <col min="11012" max="11012" width="12.28515625" style="1" customWidth="1"/>
    <col min="11013" max="11013" width="9.42578125" style="1" customWidth="1"/>
    <col min="11014" max="11014" width="18.28515625" style="1" customWidth="1"/>
    <col min="11015" max="11015" width="10.5703125" style="1" customWidth="1"/>
    <col min="11016" max="11016" width="18.42578125" style="1" customWidth="1"/>
    <col min="11017" max="11017" width="10.7109375" style="1" customWidth="1"/>
    <col min="11018" max="11018" width="12" style="1" customWidth="1"/>
    <col min="11019" max="11019" width="18.85546875" style="1" customWidth="1"/>
    <col min="11020" max="11020" width="17.85546875" style="1" customWidth="1"/>
    <col min="11021" max="11021" width="20.28515625" style="1" customWidth="1"/>
    <col min="11022" max="11022" width="15.5703125" style="1" customWidth="1"/>
    <col min="11023" max="11024" width="16" style="1"/>
    <col min="11025" max="11025" width="23.140625" style="1" customWidth="1"/>
    <col min="11026" max="11265" width="16" style="1"/>
    <col min="11266" max="11266" width="10.42578125" style="1" customWidth="1"/>
    <col min="11267" max="11267" width="26.140625" style="1" customWidth="1"/>
    <col min="11268" max="11268" width="12.28515625" style="1" customWidth="1"/>
    <col min="11269" max="11269" width="9.42578125" style="1" customWidth="1"/>
    <col min="11270" max="11270" width="18.28515625" style="1" customWidth="1"/>
    <col min="11271" max="11271" width="10.5703125" style="1" customWidth="1"/>
    <col min="11272" max="11272" width="18.42578125" style="1" customWidth="1"/>
    <col min="11273" max="11273" width="10.7109375" style="1" customWidth="1"/>
    <col min="11274" max="11274" width="12" style="1" customWidth="1"/>
    <col min="11275" max="11275" width="18.85546875" style="1" customWidth="1"/>
    <col min="11276" max="11276" width="17.85546875" style="1" customWidth="1"/>
    <col min="11277" max="11277" width="20.28515625" style="1" customWidth="1"/>
    <col min="11278" max="11278" width="15.5703125" style="1" customWidth="1"/>
    <col min="11279" max="11280" width="16" style="1"/>
    <col min="11281" max="11281" width="23.140625" style="1" customWidth="1"/>
    <col min="11282" max="11521" width="16" style="1"/>
    <col min="11522" max="11522" width="10.42578125" style="1" customWidth="1"/>
    <col min="11523" max="11523" width="26.140625" style="1" customWidth="1"/>
    <col min="11524" max="11524" width="12.28515625" style="1" customWidth="1"/>
    <col min="11525" max="11525" width="9.42578125" style="1" customWidth="1"/>
    <col min="11526" max="11526" width="18.28515625" style="1" customWidth="1"/>
    <col min="11527" max="11527" width="10.5703125" style="1" customWidth="1"/>
    <col min="11528" max="11528" width="18.42578125" style="1" customWidth="1"/>
    <col min="11529" max="11529" width="10.7109375" style="1" customWidth="1"/>
    <col min="11530" max="11530" width="12" style="1" customWidth="1"/>
    <col min="11531" max="11531" width="18.85546875" style="1" customWidth="1"/>
    <col min="11532" max="11532" width="17.85546875" style="1" customWidth="1"/>
    <col min="11533" max="11533" width="20.28515625" style="1" customWidth="1"/>
    <col min="11534" max="11534" width="15.5703125" style="1" customWidth="1"/>
    <col min="11535" max="11536" width="16" style="1"/>
    <col min="11537" max="11537" width="23.140625" style="1" customWidth="1"/>
    <col min="11538" max="11777" width="16" style="1"/>
    <col min="11778" max="11778" width="10.42578125" style="1" customWidth="1"/>
    <col min="11779" max="11779" width="26.140625" style="1" customWidth="1"/>
    <col min="11780" max="11780" width="12.28515625" style="1" customWidth="1"/>
    <col min="11781" max="11781" width="9.42578125" style="1" customWidth="1"/>
    <col min="11782" max="11782" width="18.28515625" style="1" customWidth="1"/>
    <col min="11783" max="11783" width="10.5703125" style="1" customWidth="1"/>
    <col min="11784" max="11784" width="18.42578125" style="1" customWidth="1"/>
    <col min="11785" max="11785" width="10.7109375" style="1" customWidth="1"/>
    <col min="11786" max="11786" width="12" style="1" customWidth="1"/>
    <col min="11787" max="11787" width="18.85546875" style="1" customWidth="1"/>
    <col min="11788" max="11788" width="17.85546875" style="1" customWidth="1"/>
    <col min="11789" max="11789" width="20.28515625" style="1" customWidth="1"/>
    <col min="11790" max="11790" width="15.5703125" style="1" customWidth="1"/>
    <col min="11791" max="11792" width="16" style="1"/>
    <col min="11793" max="11793" width="23.140625" style="1" customWidth="1"/>
    <col min="11794" max="12033" width="16" style="1"/>
    <col min="12034" max="12034" width="10.42578125" style="1" customWidth="1"/>
    <col min="12035" max="12035" width="26.140625" style="1" customWidth="1"/>
    <col min="12036" max="12036" width="12.28515625" style="1" customWidth="1"/>
    <col min="12037" max="12037" width="9.42578125" style="1" customWidth="1"/>
    <col min="12038" max="12038" width="18.28515625" style="1" customWidth="1"/>
    <col min="12039" max="12039" width="10.5703125" style="1" customWidth="1"/>
    <col min="12040" max="12040" width="18.42578125" style="1" customWidth="1"/>
    <col min="12041" max="12041" width="10.7109375" style="1" customWidth="1"/>
    <col min="12042" max="12042" width="12" style="1" customWidth="1"/>
    <col min="12043" max="12043" width="18.85546875" style="1" customWidth="1"/>
    <col min="12044" max="12044" width="17.85546875" style="1" customWidth="1"/>
    <col min="12045" max="12045" width="20.28515625" style="1" customWidth="1"/>
    <col min="12046" max="12046" width="15.5703125" style="1" customWidth="1"/>
    <col min="12047" max="12048" width="16" style="1"/>
    <col min="12049" max="12049" width="23.140625" style="1" customWidth="1"/>
    <col min="12050" max="12289" width="16" style="1"/>
    <col min="12290" max="12290" width="10.42578125" style="1" customWidth="1"/>
    <col min="12291" max="12291" width="26.140625" style="1" customWidth="1"/>
    <col min="12292" max="12292" width="12.28515625" style="1" customWidth="1"/>
    <col min="12293" max="12293" width="9.42578125" style="1" customWidth="1"/>
    <col min="12294" max="12294" width="18.28515625" style="1" customWidth="1"/>
    <col min="12295" max="12295" width="10.5703125" style="1" customWidth="1"/>
    <col min="12296" max="12296" width="18.42578125" style="1" customWidth="1"/>
    <col min="12297" max="12297" width="10.7109375" style="1" customWidth="1"/>
    <col min="12298" max="12298" width="12" style="1" customWidth="1"/>
    <col min="12299" max="12299" width="18.85546875" style="1" customWidth="1"/>
    <col min="12300" max="12300" width="17.85546875" style="1" customWidth="1"/>
    <col min="12301" max="12301" width="20.28515625" style="1" customWidth="1"/>
    <col min="12302" max="12302" width="15.5703125" style="1" customWidth="1"/>
    <col min="12303" max="12304" width="16" style="1"/>
    <col min="12305" max="12305" width="23.140625" style="1" customWidth="1"/>
    <col min="12306" max="12545" width="16" style="1"/>
    <col min="12546" max="12546" width="10.42578125" style="1" customWidth="1"/>
    <col min="12547" max="12547" width="26.140625" style="1" customWidth="1"/>
    <col min="12548" max="12548" width="12.28515625" style="1" customWidth="1"/>
    <col min="12549" max="12549" width="9.42578125" style="1" customWidth="1"/>
    <col min="12550" max="12550" width="18.28515625" style="1" customWidth="1"/>
    <col min="12551" max="12551" width="10.5703125" style="1" customWidth="1"/>
    <col min="12552" max="12552" width="18.42578125" style="1" customWidth="1"/>
    <col min="12553" max="12553" width="10.7109375" style="1" customWidth="1"/>
    <col min="12554" max="12554" width="12" style="1" customWidth="1"/>
    <col min="12555" max="12555" width="18.85546875" style="1" customWidth="1"/>
    <col min="12556" max="12556" width="17.85546875" style="1" customWidth="1"/>
    <col min="12557" max="12557" width="20.28515625" style="1" customWidth="1"/>
    <col min="12558" max="12558" width="15.5703125" style="1" customWidth="1"/>
    <col min="12559" max="12560" width="16" style="1"/>
    <col min="12561" max="12561" width="23.140625" style="1" customWidth="1"/>
    <col min="12562" max="12801" width="16" style="1"/>
    <col min="12802" max="12802" width="10.42578125" style="1" customWidth="1"/>
    <col min="12803" max="12803" width="26.140625" style="1" customWidth="1"/>
    <col min="12804" max="12804" width="12.28515625" style="1" customWidth="1"/>
    <col min="12805" max="12805" width="9.42578125" style="1" customWidth="1"/>
    <col min="12806" max="12806" width="18.28515625" style="1" customWidth="1"/>
    <col min="12807" max="12807" width="10.5703125" style="1" customWidth="1"/>
    <col min="12808" max="12808" width="18.42578125" style="1" customWidth="1"/>
    <col min="12809" max="12809" width="10.7109375" style="1" customWidth="1"/>
    <col min="12810" max="12810" width="12" style="1" customWidth="1"/>
    <col min="12811" max="12811" width="18.85546875" style="1" customWidth="1"/>
    <col min="12812" max="12812" width="17.85546875" style="1" customWidth="1"/>
    <col min="12813" max="12813" width="20.28515625" style="1" customWidth="1"/>
    <col min="12814" max="12814" width="15.5703125" style="1" customWidth="1"/>
    <col min="12815" max="12816" width="16" style="1"/>
    <col min="12817" max="12817" width="23.140625" style="1" customWidth="1"/>
    <col min="12818" max="13057" width="16" style="1"/>
    <col min="13058" max="13058" width="10.42578125" style="1" customWidth="1"/>
    <col min="13059" max="13059" width="26.140625" style="1" customWidth="1"/>
    <col min="13060" max="13060" width="12.28515625" style="1" customWidth="1"/>
    <col min="13061" max="13061" width="9.42578125" style="1" customWidth="1"/>
    <col min="13062" max="13062" width="18.28515625" style="1" customWidth="1"/>
    <col min="13063" max="13063" width="10.5703125" style="1" customWidth="1"/>
    <col min="13064" max="13064" width="18.42578125" style="1" customWidth="1"/>
    <col min="13065" max="13065" width="10.7109375" style="1" customWidth="1"/>
    <col min="13066" max="13066" width="12" style="1" customWidth="1"/>
    <col min="13067" max="13067" width="18.85546875" style="1" customWidth="1"/>
    <col min="13068" max="13068" width="17.85546875" style="1" customWidth="1"/>
    <col min="13069" max="13069" width="20.28515625" style="1" customWidth="1"/>
    <col min="13070" max="13070" width="15.5703125" style="1" customWidth="1"/>
    <col min="13071" max="13072" width="16" style="1"/>
    <col min="13073" max="13073" width="23.140625" style="1" customWidth="1"/>
    <col min="13074" max="13313" width="16" style="1"/>
    <col min="13314" max="13314" width="10.42578125" style="1" customWidth="1"/>
    <col min="13315" max="13315" width="26.140625" style="1" customWidth="1"/>
    <col min="13316" max="13316" width="12.28515625" style="1" customWidth="1"/>
    <col min="13317" max="13317" width="9.42578125" style="1" customWidth="1"/>
    <col min="13318" max="13318" width="18.28515625" style="1" customWidth="1"/>
    <col min="13319" max="13319" width="10.5703125" style="1" customWidth="1"/>
    <col min="13320" max="13320" width="18.42578125" style="1" customWidth="1"/>
    <col min="13321" max="13321" width="10.7109375" style="1" customWidth="1"/>
    <col min="13322" max="13322" width="12" style="1" customWidth="1"/>
    <col min="13323" max="13323" width="18.85546875" style="1" customWidth="1"/>
    <col min="13324" max="13324" width="17.85546875" style="1" customWidth="1"/>
    <col min="13325" max="13325" width="20.28515625" style="1" customWidth="1"/>
    <col min="13326" max="13326" width="15.5703125" style="1" customWidth="1"/>
    <col min="13327" max="13328" width="16" style="1"/>
    <col min="13329" max="13329" width="23.140625" style="1" customWidth="1"/>
    <col min="13330" max="13569" width="16" style="1"/>
    <col min="13570" max="13570" width="10.42578125" style="1" customWidth="1"/>
    <col min="13571" max="13571" width="26.140625" style="1" customWidth="1"/>
    <col min="13572" max="13572" width="12.28515625" style="1" customWidth="1"/>
    <col min="13573" max="13573" width="9.42578125" style="1" customWidth="1"/>
    <col min="13574" max="13574" width="18.28515625" style="1" customWidth="1"/>
    <col min="13575" max="13575" width="10.5703125" style="1" customWidth="1"/>
    <col min="13576" max="13576" width="18.42578125" style="1" customWidth="1"/>
    <col min="13577" max="13577" width="10.7109375" style="1" customWidth="1"/>
    <col min="13578" max="13578" width="12" style="1" customWidth="1"/>
    <col min="13579" max="13579" width="18.85546875" style="1" customWidth="1"/>
    <col min="13580" max="13580" width="17.85546875" style="1" customWidth="1"/>
    <col min="13581" max="13581" width="20.28515625" style="1" customWidth="1"/>
    <col min="13582" max="13582" width="15.5703125" style="1" customWidth="1"/>
    <col min="13583" max="13584" width="16" style="1"/>
    <col min="13585" max="13585" width="23.140625" style="1" customWidth="1"/>
    <col min="13586" max="13825" width="16" style="1"/>
    <col min="13826" max="13826" width="10.42578125" style="1" customWidth="1"/>
    <col min="13827" max="13827" width="26.140625" style="1" customWidth="1"/>
    <col min="13828" max="13828" width="12.28515625" style="1" customWidth="1"/>
    <col min="13829" max="13829" width="9.42578125" style="1" customWidth="1"/>
    <col min="13830" max="13830" width="18.28515625" style="1" customWidth="1"/>
    <col min="13831" max="13831" width="10.5703125" style="1" customWidth="1"/>
    <col min="13832" max="13832" width="18.42578125" style="1" customWidth="1"/>
    <col min="13833" max="13833" width="10.7109375" style="1" customWidth="1"/>
    <col min="13834" max="13834" width="12" style="1" customWidth="1"/>
    <col min="13835" max="13835" width="18.85546875" style="1" customWidth="1"/>
    <col min="13836" max="13836" width="17.85546875" style="1" customWidth="1"/>
    <col min="13837" max="13837" width="20.28515625" style="1" customWidth="1"/>
    <col min="13838" max="13838" width="15.5703125" style="1" customWidth="1"/>
    <col min="13839" max="13840" width="16" style="1"/>
    <col min="13841" max="13841" width="23.140625" style="1" customWidth="1"/>
    <col min="13842" max="14081" width="16" style="1"/>
    <col min="14082" max="14082" width="10.42578125" style="1" customWidth="1"/>
    <col min="14083" max="14083" width="26.140625" style="1" customWidth="1"/>
    <col min="14084" max="14084" width="12.28515625" style="1" customWidth="1"/>
    <col min="14085" max="14085" width="9.42578125" style="1" customWidth="1"/>
    <col min="14086" max="14086" width="18.28515625" style="1" customWidth="1"/>
    <col min="14087" max="14087" width="10.5703125" style="1" customWidth="1"/>
    <col min="14088" max="14088" width="18.42578125" style="1" customWidth="1"/>
    <col min="14089" max="14089" width="10.7109375" style="1" customWidth="1"/>
    <col min="14090" max="14090" width="12" style="1" customWidth="1"/>
    <col min="14091" max="14091" width="18.85546875" style="1" customWidth="1"/>
    <col min="14092" max="14092" width="17.85546875" style="1" customWidth="1"/>
    <col min="14093" max="14093" width="20.28515625" style="1" customWidth="1"/>
    <col min="14094" max="14094" width="15.5703125" style="1" customWidth="1"/>
    <col min="14095" max="14096" width="16" style="1"/>
    <col min="14097" max="14097" width="23.140625" style="1" customWidth="1"/>
    <col min="14098" max="14337" width="16" style="1"/>
    <col min="14338" max="14338" width="10.42578125" style="1" customWidth="1"/>
    <col min="14339" max="14339" width="26.140625" style="1" customWidth="1"/>
    <col min="14340" max="14340" width="12.28515625" style="1" customWidth="1"/>
    <col min="14341" max="14341" width="9.42578125" style="1" customWidth="1"/>
    <col min="14342" max="14342" width="18.28515625" style="1" customWidth="1"/>
    <col min="14343" max="14343" width="10.5703125" style="1" customWidth="1"/>
    <col min="14344" max="14344" width="18.42578125" style="1" customWidth="1"/>
    <col min="14345" max="14345" width="10.7109375" style="1" customWidth="1"/>
    <col min="14346" max="14346" width="12" style="1" customWidth="1"/>
    <col min="14347" max="14347" width="18.85546875" style="1" customWidth="1"/>
    <col min="14348" max="14348" width="17.85546875" style="1" customWidth="1"/>
    <col min="14349" max="14349" width="20.28515625" style="1" customWidth="1"/>
    <col min="14350" max="14350" width="15.5703125" style="1" customWidth="1"/>
    <col min="14351" max="14352" width="16" style="1"/>
    <col min="14353" max="14353" width="23.140625" style="1" customWidth="1"/>
    <col min="14354" max="14593" width="16" style="1"/>
    <col min="14594" max="14594" width="10.42578125" style="1" customWidth="1"/>
    <col min="14595" max="14595" width="26.140625" style="1" customWidth="1"/>
    <col min="14596" max="14596" width="12.28515625" style="1" customWidth="1"/>
    <col min="14597" max="14597" width="9.42578125" style="1" customWidth="1"/>
    <col min="14598" max="14598" width="18.28515625" style="1" customWidth="1"/>
    <col min="14599" max="14599" width="10.5703125" style="1" customWidth="1"/>
    <col min="14600" max="14600" width="18.42578125" style="1" customWidth="1"/>
    <col min="14601" max="14601" width="10.7109375" style="1" customWidth="1"/>
    <col min="14602" max="14602" width="12" style="1" customWidth="1"/>
    <col min="14603" max="14603" width="18.85546875" style="1" customWidth="1"/>
    <col min="14604" max="14604" width="17.85546875" style="1" customWidth="1"/>
    <col min="14605" max="14605" width="20.28515625" style="1" customWidth="1"/>
    <col min="14606" max="14606" width="15.5703125" style="1" customWidth="1"/>
    <col min="14607" max="14608" width="16" style="1"/>
    <col min="14609" max="14609" width="23.140625" style="1" customWidth="1"/>
    <col min="14610" max="14849" width="16" style="1"/>
    <col min="14850" max="14850" width="10.42578125" style="1" customWidth="1"/>
    <col min="14851" max="14851" width="26.140625" style="1" customWidth="1"/>
    <col min="14852" max="14852" width="12.28515625" style="1" customWidth="1"/>
    <col min="14853" max="14853" width="9.42578125" style="1" customWidth="1"/>
    <col min="14854" max="14854" width="18.28515625" style="1" customWidth="1"/>
    <col min="14855" max="14855" width="10.5703125" style="1" customWidth="1"/>
    <col min="14856" max="14856" width="18.42578125" style="1" customWidth="1"/>
    <col min="14857" max="14857" width="10.7109375" style="1" customWidth="1"/>
    <col min="14858" max="14858" width="12" style="1" customWidth="1"/>
    <col min="14859" max="14859" width="18.85546875" style="1" customWidth="1"/>
    <col min="14860" max="14860" width="17.85546875" style="1" customWidth="1"/>
    <col min="14861" max="14861" width="20.28515625" style="1" customWidth="1"/>
    <col min="14862" max="14862" width="15.5703125" style="1" customWidth="1"/>
    <col min="14863" max="14864" width="16" style="1"/>
    <col min="14865" max="14865" width="23.140625" style="1" customWidth="1"/>
    <col min="14866" max="15105" width="16" style="1"/>
    <col min="15106" max="15106" width="10.42578125" style="1" customWidth="1"/>
    <col min="15107" max="15107" width="26.140625" style="1" customWidth="1"/>
    <col min="15108" max="15108" width="12.28515625" style="1" customWidth="1"/>
    <col min="15109" max="15109" width="9.42578125" style="1" customWidth="1"/>
    <col min="15110" max="15110" width="18.28515625" style="1" customWidth="1"/>
    <col min="15111" max="15111" width="10.5703125" style="1" customWidth="1"/>
    <col min="15112" max="15112" width="18.42578125" style="1" customWidth="1"/>
    <col min="15113" max="15113" width="10.7109375" style="1" customWidth="1"/>
    <col min="15114" max="15114" width="12" style="1" customWidth="1"/>
    <col min="15115" max="15115" width="18.85546875" style="1" customWidth="1"/>
    <col min="15116" max="15116" width="17.85546875" style="1" customWidth="1"/>
    <col min="15117" max="15117" width="20.28515625" style="1" customWidth="1"/>
    <col min="15118" max="15118" width="15.5703125" style="1" customWidth="1"/>
    <col min="15119" max="15120" width="16" style="1"/>
    <col min="15121" max="15121" width="23.140625" style="1" customWidth="1"/>
    <col min="15122" max="15361" width="16" style="1"/>
    <col min="15362" max="15362" width="10.42578125" style="1" customWidth="1"/>
    <col min="15363" max="15363" width="26.140625" style="1" customWidth="1"/>
    <col min="15364" max="15364" width="12.28515625" style="1" customWidth="1"/>
    <col min="15365" max="15365" width="9.42578125" style="1" customWidth="1"/>
    <col min="15366" max="15366" width="18.28515625" style="1" customWidth="1"/>
    <col min="15367" max="15367" width="10.5703125" style="1" customWidth="1"/>
    <col min="15368" max="15368" width="18.42578125" style="1" customWidth="1"/>
    <col min="15369" max="15369" width="10.7109375" style="1" customWidth="1"/>
    <col min="15370" max="15370" width="12" style="1" customWidth="1"/>
    <col min="15371" max="15371" width="18.85546875" style="1" customWidth="1"/>
    <col min="15372" max="15372" width="17.85546875" style="1" customWidth="1"/>
    <col min="15373" max="15373" width="20.28515625" style="1" customWidth="1"/>
    <col min="15374" max="15374" width="15.5703125" style="1" customWidth="1"/>
    <col min="15375" max="15376" width="16" style="1"/>
    <col min="15377" max="15377" width="23.140625" style="1" customWidth="1"/>
    <col min="15378" max="15617" width="16" style="1"/>
    <col min="15618" max="15618" width="10.42578125" style="1" customWidth="1"/>
    <col min="15619" max="15619" width="26.140625" style="1" customWidth="1"/>
    <col min="15620" max="15620" width="12.28515625" style="1" customWidth="1"/>
    <col min="15621" max="15621" width="9.42578125" style="1" customWidth="1"/>
    <col min="15622" max="15622" width="18.28515625" style="1" customWidth="1"/>
    <col min="15623" max="15623" width="10.5703125" style="1" customWidth="1"/>
    <col min="15624" max="15624" width="18.42578125" style="1" customWidth="1"/>
    <col min="15625" max="15625" width="10.7109375" style="1" customWidth="1"/>
    <col min="15626" max="15626" width="12" style="1" customWidth="1"/>
    <col min="15627" max="15627" width="18.85546875" style="1" customWidth="1"/>
    <col min="15628" max="15628" width="17.85546875" style="1" customWidth="1"/>
    <col min="15629" max="15629" width="20.28515625" style="1" customWidth="1"/>
    <col min="15630" max="15630" width="15.5703125" style="1" customWidth="1"/>
    <col min="15631" max="15632" width="16" style="1"/>
    <col min="15633" max="15633" width="23.140625" style="1" customWidth="1"/>
    <col min="15634" max="15873" width="16" style="1"/>
    <col min="15874" max="15874" width="10.42578125" style="1" customWidth="1"/>
    <col min="15875" max="15875" width="26.140625" style="1" customWidth="1"/>
    <col min="15876" max="15876" width="12.28515625" style="1" customWidth="1"/>
    <col min="15877" max="15877" width="9.42578125" style="1" customWidth="1"/>
    <col min="15878" max="15878" width="18.28515625" style="1" customWidth="1"/>
    <col min="15879" max="15879" width="10.5703125" style="1" customWidth="1"/>
    <col min="15880" max="15880" width="18.42578125" style="1" customWidth="1"/>
    <col min="15881" max="15881" width="10.7109375" style="1" customWidth="1"/>
    <col min="15882" max="15882" width="12" style="1" customWidth="1"/>
    <col min="15883" max="15883" width="18.85546875" style="1" customWidth="1"/>
    <col min="15884" max="15884" width="17.85546875" style="1" customWidth="1"/>
    <col min="15885" max="15885" width="20.28515625" style="1" customWidth="1"/>
    <col min="15886" max="15886" width="15.5703125" style="1" customWidth="1"/>
    <col min="15887" max="15888" width="16" style="1"/>
    <col min="15889" max="15889" width="23.140625" style="1" customWidth="1"/>
    <col min="15890" max="16129" width="16" style="1"/>
    <col min="16130" max="16130" width="10.42578125" style="1" customWidth="1"/>
    <col min="16131" max="16131" width="26.140625" style="1" customWidth="1"/>
    <col min="16132" max="16132" width="12.28515625" style="1" customWidth="1"/>
    <col min="16133" max="16133" width="9.42578125" style="1" customWidth="1"/>
    <col min="16134" max="16134" width="18.28515625" style="1" customWidth="1"/>
    <col min="16135" max="16135" width="10.5703125" style="1" customWidth="1"/>
    <col min="16136" max="16136" width="18.42578125" style="1" customWidth="1"/>
    <col min="16137" max="16137" width="10.7109375" style="1" customWidth="1"/>
    <col min="16138" max="16138" width="12" style="1" customWidth="1"/>
    <col min="16139" max="16139" width="18.85546875" style="1" customWidth="1"/>
    <col min="16140" max="16140" width="17.85546875" style="1" customWidth="1"/>
    <col min="16141" max="16141" width="20.28515625" style="1" customWidth="1"/>
    <col min="16142" max="16142" width="15.5703125" style="1" customWidth="1"/>
    <col min="16143" max="16144" width="16" style="1"/>
    <col min="16145" max="16145" width="23.140625" style="1" customWidth="1"/>
    <col min="16146" max="16384" width="16" style="1"/>
  </cols>
  <sheetData>
    <row r="1" spans="1:17" ht="12.75" customHeight="1" x14ac:dyDescent="0.2"/>
    <row r="2" spans="1:17" ht="30" customHeight="1" x14ac:dyDescent="0.2">
      <c r="A2" s="3" t="s">
        <v>145</v>
      </c>
      <c r="B2" s="123"/>
      <c r="C2" s="123"/>
      <c r="O2" s="124"/>
      <c r="P2" s="6"/>
      <c r="Q2" s="40"/>
    </row>
    <row r="3" spans="1:17" ht="30" customHeight="1" x14ac:dyDescent="0.2">
      <c r="A3" s="4"/>
      <c r="B3" s="316" t="s">
        <v>0</v>
      </c>
      <c r="C3" s="318"/>
      <c r="D3" s="317"/>
      <c r="E3" s="316" t="s">
        <v>1</v>
      </c>
      <c r="F3" s="317"/>
      <c r="G3" s="5" t="s">
        <v>2</v>
      </c>
      <c r="H3" s="316" t="s">
        <v>3</v>
      </c>
      <c r="I3" s="318"/>
      <c r="J3" s="317"/>
      <c r="K3" s="316" t="s">
        <v>4</v>
      </c>
      <c r="L3" s="317"/>
      <c r="M3" s="5" t="s">
        <v>5</v>
      </c>
      <c r="N3" s="6"/>
    </row>
    <row r="4" spans="1:17" ht="30" customHeight="1" x14ac:dyDescent="0.2">
      <c r="A4" s="4" t="s">
        <v>6</v>
      </c>
      <c r="B4" s="7" t="s">
        <v>95</v>
      </c>
      <c r="C4" s="7" t="s">
        <v>141</v>
      </c>
      <c r="D4" s="7" t="s">
        <v>7</v>
      </c>
      <c r="E4" s="7" t="s">
        <v>95</v>
      </c>
      <c r="F4" s="7" t="s">
        <v>141</v>
      </c>
      <c r="G4" s="8" t="s">
        <v>8</v>
      </c>
      <c r="H4" s="9" t="s">
        <v>95</v>
      </c>
      <c r="I4" s="9" t="s">
        <v>141</v>
      </c>
      <c r="J4" s="9" t="s">
        <v>7</v>
      </c>
      <c r="K4" s="7" t="s">
        <v>95</v>
      </c>
      <c r="L4" s="7" t="s">
        <v>141</v>
      </c>
      <c r="M4" s="8" t="s">
        <v>8</v>
      </c>
      <c r="N4" s="6"/>
      <c r="O4" s="1" t="s">
        <v>9</v>
      </c>
      <c r="P4" s="1" t="s">
        <v>9</v>
      </c>
    </row>
    <row r="5" spans="1:17" ht="18" customHeight="1" x14ac:dyDescent="0.2">
      <c r="A5" s="291" t="s">
        <v>323</v>
      </c>
      <c r="B5" s="223">
        <v>460</v>
      </c>
      <c r="C5" s="223">
        <v>459</v>
      </c>
      <c r="D5" s="10">
        <f t="shared" ref="D5:D14" si="0">B5+C5</f>
        <v>919</v>
      </c>
      <c r="E5" s="184">
        <v>5</v>
      </c>
      <c r="F5" s="184">
        <v>5</v>
      </c>
      <c r="G5" s="11">
        <v>2.83</v>
      </c>
      <c r="H5" s="12">
        <f t="shared" ref="H5:H14" si="1">B5*G5</f>
        <v>1301.8</v>
      </c>
      <c r="I5" s="12">
        <f t="shared" ref="I5:I14" si="2">C5*G5</f>
        <v>1298.97</v>
      </c>
      <c r="J5" s="12">
        <f>H5+I5</f>
        <v>2600.77</v>
      </c>
      <c r="K5" s="13">
        <f>E5/H5</f>
        <v>3.8408357658626519E-3</v>
      </c>
      <c r="L5" s="13">
        <f>F5/I5</f>
        <v>3.8492035997752063E-3</v>
      </c>
      <c r="M5" s="14">
        <v>62</v>
      </c>
      <c r="N5" s="125">
        <f t="shared" ref="N5:N14" si="3">M5*D5</f>
        <v>56978</v>
      </c>
      <c r="O5" s="15" t="str">
        <f t="shared" ref="O5:O14" si="4">CONCATENATE(E5," ",$O$4," ",B5)</f>
        <v>5 / 460</v>
      </c>
      <c r="P5" s="15" t="str">
        <f t="shared" ref="P5:P15" si="5">CONCATENATE(F5," ",$P$4," ",C5)</f>
        <v>5 / 459</v>
      </c>
    </row>
    <row r="6" spans="1:17" ht="18" customHeight="1" x14ac:dyDescent="0.2">
      <c r="A6" s="291" t="s">
        <v>326</v>
      </c>
      <c r="B6" s="223">
        <v>151</v>
      </c>
      <c r="C6" s="223">
        <v>154</v>
      </c>
      <c r="D6" s="10">
        <f t="shared" si="0"/>
        <v>305</v>
      </c>
      <c r="E6" s="184">
        <v>1</v>
      </c>
      <c r="F6" s="184">
        <v>2</v>
      </c>
      <c r="G6" s="11">
        <v>3</v>
      </c>
      <c r="H6" s="12">
        <f t="shared" si="1"/>
        <v>453</v>
      </c>
      <c r="I6" s="12">
        <f t="shared" si="2"/>
        <v>462</v>
      </c>
      <c r="J6" s="12">
        <f t="shared" ref="J6:J14" si="6">H6+I6</f>
        <v>915</v>
      </c>
      <c r="K6" s="13">
        <f t="shared" ref="K6:K15" si="7">E6/H6</f>
        <v>2.2075055187637969E-3</v>
      </c>
      <c r="L6" s="13">
        <f t="shared" ref="L6:L14" si="8">F6/I6</f>
        <v>4.329004329004329E-3</v>
      </c>
      <c r="M6" s="14">
        <v>55</v>
      </c>
      <c r="N6" s="125">
        <f t="shared" si="3"/>
        <v>16775</v>
      </c>
      <c r="O6" s="15" t="str">
        <f t="shared" si="4"/>
        <v>1 / 151</v>
      </c>
      <c r="P6" s="15" t="str">
        <f t="shared" si="5"/>
        <v>2 / 154</v>
      </c>
    </row>
    <row r="7" spans="1:17" ht="18" customHeight="1" x14ac:dyDescent="0.2">
      <c r="A7" s="291" t="s">
        <v>327</v>
      </c>
      <c r="B7" s="223">
        <v>1429</v>
      </c>
      <c r="C7" s="223">
        <v>1412</v>
      </c>
      <c r="D7" s="10">
        <f t="shared" si="0"/>
        <v>2841</v>
      </c>
      <c r="E7" s="184">
        <v>25</v>
      </c>
      <c r="F7" s="184">
        <v>41</v>
      </c>
      <c r="G7" s="11">
        <v>4</v>
      </c>
      <c r="H7" s="12">
        <f t="shared" si="1"/>
        <v>5716</v>
      </c>
      <c r="I7" s="12">
        <f t="shared" si="2"/>
        <v>5648</v>
      </c>
      <c r="J7" s="12">
        <f t="shared" si="6"/>
        <v>11364</v>
      </c>
      <c r="K7" s="13">
        <f t="shared" si="7"/>
        <v>4.37368789363191E-3</v>
      </c>
      <c r="L7" s="13">
        <f t="shared" si="8"/>
        <v>7.2592067988668553E-3</v>
      </c>
      <c r="M7" s="14">
        <v>61.5</v>
      </c>
      <c r="N7" s="125">
        <f t="shared" si="3"/>
        <v>174721.5</v>
      </c>
      <c r="O7" s="15" t="str">
        <f t="shared" si="4"/>
        <v>25 / 1429</v>
      </c>
      <c r="P7" s="15" t="str">
        <f t="shared" si="5"/>
        <v>41 / 1412</v>
      </c>
    </row>
    <row r="8" spans="1:17" ht="18" customHeight="1" x14ac:dyDescent="0.2">
      <c r="A8" s="291" t="s">
        <v>328</v>
      </c>
      <c r="B8" s="223">
        <v>6361</v>
      </c>
      <c r="C8" s="223">
        <v>6344</v>
      </c>
      <c r="D8" s="10">
        <f t="shared" si="0"/>
        <v>12705</v>
      </c>
      <c r="E8" s="185">
        <v>45</v>
      </c>
      <c r="F8" s="185">
        <v>69</v>
      </c>
      <c r="G8" s="164">
        <v>5.6</v>
      </c>
      <c r="H8" s="12">
        <f t="shared" si="1"/>
        <v>35621.599999999999</v>
      </c>
      <c r="I8" s="12">
        <f t="shared" si="2"/>
        <v>35526.399999999994</v>
      </c>
      <c r="J8" s="12">
        <f t="shared" si="6"/>
        <v>71148</v>
      </c>
      <c r="K8" s="13">
        <f t="shared" si="7"/>
        <v>1.2632784602600669E-3</v>
      </c>
      <c r="L8" s="13">
        <f t="shared" si="8"/>
        <v>1.942217618447127E-3</v>
      </c>
      <c r="M8" s="14">
        <v>65.8</v>
      </c>
      <c r="N8" s="125">
        <f t="shared" si="3"/>
        <v>835989</v>
      </c>
      <c r="O8" s="15" t="str">
        <f t="shared" si="4"/>
        <v>45 / 6361</v>
      </c>
      <c r="P8" s="15" t="str">
        <f t="shared" si="5"/>
        <v>69 / 6344</v>
      </c>
    </row>
    <row r="9" spans="1:17" ht="18" customHeight="1" x14ac:dyDescent="0.2">
      <c r="A9" s="291" t="s">
        <v>330</v>
      </c>
      <c r="B9" s="223">
        <v>8901</v>
      </c>
      <c r="C9" s="223">
        <v>8901</v>
      </c>
      <c r="D9" s="10">
        <f t="shared" si="0"/>
        <v>17802</v>
      </c>
      <c r="E9" s="184">
        <v>22</v>
      </c>
      <c r="F9" s="184">
        <v>62</v>
      </c>
      <c r="G9" s="11">
        <v>1.9</v>
      </c>
      <c r="H9" s="12">
        <f t="shared" si="1"/>
        <v>16911.899999999998</v>
      </c>
      <c r="I9" s="12">
        <f t="shared" si="2"/>
        <v>16911.899999999998</v>
      </c>
      <c r="J9" s="12">
        <f t="shared" si="6"/>
        <v>33823.799999999996</v>
      </c>
      <c r="K9" s="13">
        <f t="shared" si="7"/>
        <v>1.3008591583441246E-3</v>
      </c>
      <c r="L9" s="13">
        <f t="shared" si="8"/>
        <v>3.6660576280607153E-3</v>
      </c>
      <c r="M9" s="14">
        <v>66</v>
      </c>
      <c r="N9" s="125">
        <f t="shared" si="3"/>
        <v>1174932</v>
      </c>
      <c r="O9" s="15" t="str">
        <f t="shared" si="4"/>
        <v>22 / 8901</v>
      </c>
      <c r="P9" s="15" t="str">
        <f t="shared" si="5"/>
        <v>62 / 8901</v>
      </c>
    </row>
    <row r="10" spans="1:17" ht="18" customHeight="1" x14ac:dyDescent="0.2">
      <c r="A10" s="291" t="s">
        <v>331</v>
      </c>
      <c r="B10" s="223">
        <v>212</v>
      </c>
      <c r="C10" s="223">
        <v>212</v>
      </c>
      <c r="D10" s="10">
        <f t="shared" si="0"/>
        <v>424</v>
      </c>
      <c r="E10" s="184">
        <v>3</v>
      </c>
      <c r="F10" s="184">
        <v>6</v>
      </c>
      <c r="G10" s="11">
        <v>3</v>
      </c>
      <c r="H10" s="12">
        <f t="shared" si="1"/>
        <v>636</v>
      </c>
      <c r="I10" s="12">
        <f t="shared" si="2"/>
        <v>636</v>
      </c>
      <c r="J10" s="12">
        <f t="shared" si="6"/>
        <v>1272</v>
      </c>
      <c r="K10" s="13">
        <f t="shared" si="7"/>
        <v>4.7169811320754715E-3</v>
      </c>
      <c r="L10" s="13">
        <f t="shared" si="8"/>
        <v>9.433962264150943E-3</v>
      </c>
      <c r="M10" s="14">
        <v>57</v>
      </c>
      <c r="N10" s="125">
        <f t="shared" si="3"/>
        <v>24168</v>
      </c>
      <c r="O10" s="15" t="str">
        <f t="shared" si="4"/>
        <v>3 / 212</v>
      </c>
      <c r="P10" s="15" t="str">
        <f t="shared" si="5"/>
        <v>6 / 212</v>
      </c>
    </row>
    <row r="11" spans="1:17" ht="18" customHeight="1" x14ac:dyDescent="0.2">
      <c r="A11" s="291" t="s">
        <v>332</v>
      </c>
      <c r="B11" s="223">
        <v>3866</v>
      </c>
      <c r="C11" s="223">
        <v>3966</v>
      </c>
      <c r="D11" s="10">
        <f t="shared" si="0"/>
        <v>7832</v>
      </c>
      <c r="E11" s="184">
        <v>16</v>
      </c>
      <c r="F11" s="184">
        <v>30</v>
      </c>
      <c r="G11" s="11">
        <v>5.3</v>
      </c>
      <c r="H11" s="12">
        <f t="shared" si="1"/>
        <v>20489.8</v>
      </c>
      <c r="I11" s="12">
        <f t="shared" si="2"/>
        <v>21019.8</v>
      </c>
      <c r="J11" s="12">
        <f t="shared" si="6"/>
        <v>41509.599999999999</v>
      </c>
      <c r="K11" s="13">
        <f t="shared" si="7"/>
        <v>7.8087633847084891E-4</v>
      </c>
      <c r="L11" s="13">
        <f t="shared" si="8"/>
        <v>1.4272257585704908E-3</v>
      </c>
      <c r="M11" s="14">
        <v>58.3</v>
      </c>
      <c r="N11" s="125">
        <f t="shared" si="3"/>
        <v>456605.6</v>
      </c>
      <c r="O11" s="15" t="str">
        <f t="shared" si="4"/>
        <v>16 / 3866</v>
      </c>
      <c r="P11" s="15" t="str">
        <f t="shared" si="5"/>
        <v>30 / 3966</v>
      </c>
      <c r="Q11" s="145"/>
    </row>
    <row r="12" spans="1:17" ht="18" customHeight="1" x14ac:dyDescent="0.2">
      <c r="A12" s="291" t="s">
        <v>333</v>
      </c>
      <c r="B12" s="223">
        <v>700</v>
      </c>
      <c r="C12" s="223">
        <v>281</v>
      </c>
      <c r="D12" s="10">
        <f t="shared" si="0"/>
        <v>981</v>
      </c>
      <c r="E12" s="184">
        <v>2</v>
      </c>
      <c r="F12" s="184">
        <v>0</v>
      </c>
      <c r="G12" s="11">
        <v>2</v>
      </c>
      <c r="H12" s="12">
        <f t="shared" si="1"/>
        <v>1400</v>
      </c>
      <c r="I12" s="12">
        <f t="shared" si="2"/>
        <v>562</v>
      </c>
      <c r="J12" s="12">
        <f t="shared" si="6"/>
        <v>1962</v>
      </c>
      <c r="K12" s="13">
        <f t="shared" si="7"/>
        <v>1.4285714285714286E-3</v>
      </c>
      <c r="L12" s="13">
        <f t="shared" si="8"/>
        <v>0</v>
      </c>
      <c r="M12" s="14">
        <v>57</v>
      </c>
      <c r="N12" s="125">
        <f t="shared" si="3"/>
        <v>55917</v>
      </c>
      <c r="O12" s="15" t="str">
        <f t="shared" si="4"/>
        <v>2 / 700</v>
      </c>
      <c r="P12" s="15" t="str">
        <f t="shared" si="5"/>
        <v>0 / 281</v>
      </c>
    </row>
    <row r="13" spans="1:17" ht="18" customHeight="1" x14ac:dyDescent="0.2">
      <c r="A13" s="291" t="s">
        <v>334</v>
      </c>
      <c r="B13" s="223">
        <v>254</v>
      </c>
      <c r="C13" s="223">
        <v>254</v>
      </c>
      <c r="D13" s="10">
        <f t="shared" si="0"/>
        <v>508</v>
      </c>
      <c r="E13" s="184">
        <v>1</v>
      </c>
      <c r="F13" s="184">
        <v>3</v>
      </c>
      <c r="G13" s="11">
        <v>2.6</v>
      </c>
      <c r="H13" s="12">
        <f t="shared" si="1"/>
        <v>660.4</v>
      </c>
      <c r="I13" s="12">
        <f t="shared" si="2"/>
        <v>660.4</v>
      </c>
      <c r="J13" s="12">
        <f t="shared" si="6"/>
        <v>1320.8</v>
      </c>
      <c r="K13" s="13">
        <f t="shared" si="7"/>
        <v>1.5142337976983646E-3</v>
      </c>
      <c r="L13" s="13">
        <f t="shared" si="8"/>
        <v>4.5427013930950944E-3</v>
      </c>
      <c r="M13" s="14">
        <v>58</v>
      </c>
      <c r="N13" s="125">
        <f t="shared" si="3"/>
        <v>29464</v>
      </c>
      <c r="O13" s="15" t="str">
        <f t="shared" si="4"/>
        <v>1 / 254</v>
      </c>
      <c r="P13" s="15" t="str">
        <f t="shared" si="5"/>
        <v>3 / 254</v>
      </c>
    </row>
    <row r="14" spans="1:17" ht="18" customHeight="1" x14ac:dyDescent="0.2">
      <c r="A14" s="291" t="s">
        <v>337</v>
      </c>
      <c r="B14" s="223">
        <v>3302</v>
      </c>
      <c r="C14" s="223">
        <v>3293</v>
      </c>
      <c r="D14" s="10">
        <f t="shared" si="0"/>
        <v>6595</v>
      </c>
      <c r="E14" s="184">
        <v>143</v>
      </c>
      <c r="F14" s="184">
        <v>204</v>
      </c>
      <c r="G14" s="11">
        <v>4.9000000000000004</v>
      </c>
      <c r="H14" s="12">
        <f t="shared" si="1"/>
        <v>16179.800000000001</v>
      </c>
      <c r="I14" s="12">
        <f t="shared" si="2"/>
        <v>16135.7</v>
      </c>
      <c r="J14" s="12">
        <f t="shared" si="6"/>
        <v>32315.5</v>
      </c>
      <c r="K14" s="13">
        <f t="shared" si="7"/>
        <v>8.838180941668005E-3</v>
      </c>
      <c r="L14" s="13">
        <f t="shared" si="8"/>
        <v>1.2642773477444424E-2</v>
      </c>
      <c r="M14" s="14">
        <v>51.3</v>
      </c>
      <c r="N14" s="125">
        <f t="shared" si="3"/>
        <v>338323.5</v>
      </c>
      <c r="O14" s="15" t="str">
        <f t="shared" si="4"/>
        <v>143 / 3302</v>
      </c>
      <c r="P14" s="15" t="str">
        <f t="shared" si="5"/>
        <v>204 / 3293</v>
      </c>
    </row>
    <row r="15" spans="1:17" ht="18" customHeight="1" x14ac:dyDescent="0.2">
      <c r="A15" s="126">
        <f>COUNT(B5:B14)</f>
        <v>10</v>
      </c>
      <c r="B15" s="16">
        <f>SUM(B5:B14)</f>
        <v>25636</v>
      </c>
      <c r="C15" s="16">
        <f>SUM(C5:C14)</f>
        <v>25276</v>
      </c>
      <c r="D15" s="16">
        <f>SUM(D5:D14)</f>
        <v>50912</v>
      </c>
      <c r="E15" s="186">
        <f>SUM(E5:E14)</f>
        <v>263</v>
      </c>
      <c r="F15" s="186">
        <f>SUM(F5:F14)</f>
        <v>422</v>
      </c>
      <c r="G15" s="195">
        <f>J15/D15</f>
        <v>3.8936099544311755</v>
      </c>
      <c r="H15" s="17">
        <f>SUM(H5:H14)</f>
        <v>99370.3</v>
      </c>
      <c r="I15" s="17">
        <f>SUM(I5:I14)</f>
        <v>98861.169999999984</v>
      </c>
      <c r="J15" s="17">
        <f>SUM(J5:J14)</f>
        <v>198231.47</v>
      </c>
      <c r="K15" s="18">
        <f t="shared" si="7"/>
        <v>2.6466660561556116E-3</v>
      </c>
      <c r="L15" s="127">
        <f>F15/I15</f>
        <v>4.268612236735617E-3</v>
      </c>
      <c r="M15" s="19">
        <f>N15/D15</f>
        <v>62.143966059082338</v>
      </c>
      <c r="N15" s="20">
        <f>SUM(N5:N14)</f>
        <v>3163873.6</v>
      </c>
      <c r="O15" s="21" t="str">
        <f t="shared" ref="O15" si="9">CONCATENATE(E15," ",$O$4," ",B15)</f>
        <v>263 / 25636</v>
      </c>
      <c r="P15" s="21" t="str">
        <f t="shared" si="5"/>
        <v>422 / 25276</v>
      </c>
    </row>
    <row r="16" spans="1:17" ht="21" customHeight="1" x14ac:dyDescent="0.2">
      <c r="D16" s="25"/>
      <c r="E16" s="25"/>
      <c r="F16" s="128"/>
    </row>
    <row r="17" spans="1:18" ht="21" customHeight="1" thickBot="1" x14ac:dyDescent="0.25">
      <c r="D17" s="25"/>
      <c r="E17" s="25"/>
    </row>
    <row r="18" spans="1:18" ht="30" customHeight="1" thickBot="1" x14ac:dyDescent="0.25">
      <c r="A18" s="332" t="s">
        <v>300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4"/>
    </row>
    <row r="19" spans="1:18" ht="38.25" customHeight="1" thickBot="1" x14ac:dyDescent="0.25">
      <c r="A19" s="327" t="s">
        <v>53</v>
      </c>
      <c r="B19" s="327" t="s">
        <v>10</v>
      </c>
      <c r="C19" s="335" t="s">
        <v>11</v>
      </c>
      <c r="D19" s="327" t="s">
        <v>48</v>
      </c>
      <c r="E19" s="327" t="s">
        <v>12</v>
      </c>
      <c r="F19" s="327" t="s">
        <v>96</v>
      </c>
      <c r="G19" s="327" t="s">
        <v>97</v>
      </c>
      <c r="H19" s="327" t="s">
        <v>142</v>
      </c>
      <c r="I19" s="327" t="s">
        <v>143</v>
      </c>
      <c r="J19" s="327" t="s">
        <v>52</v>
      </c>
      <c r="K19" s="327" t="s">
        <v>13</v>
      </c>
      <c r="L19" s="329" t="s">
        <v>14</v>
      </c>
      <c r="M19" s="330"/>
      <c r="N19" s="330"/>
      <c r="O19" s="331"/>
    </row>
    <row r="20" spans="1:18" ht="40.5" customHeight="1" thickBot="1" x14ac:dyDescent="0.25">
      <c r="A20" s="328"/>
      <c r="B20" s="328"/>
      <c r="C20" s="336"/>
      <c r="D20" s="328"/>
      <c r="E20" s="328"/>
      <c r="F20" s="328"/>
      <c r="G20" s="328"/>
      <c r="H20" s="328"/>
      <c r="I20" s="328"/>
      <c r="J20" s="328"/>
      <c r="K20" s="328"/>
      <c r="L20" s="22" t="s">
        <v>15</v>
      </c>
      <c r="M20" s="129" t="s">
        <v>16</v>
      </c>
      <c r="N20" s="130" t="s">
        <v>17</v>
      </c>
      <c r="O20" s="131" t="s">
        <v>258</v>
      </c>
    </row>
    <row r="21" spans="1:18" ht="30" customHeight="1" x14ac:dyDescent="0.25">
      <c r="A21" s="322">
        <v>8</v>
      </c>
      <c r="B21" s="292" t="s">
        <v>308</v>
      </c>
      <c r="C21" s="149" t="s">
        <v>18</v>
      </c>
      <c r="D21" s="147"/>
      <c r="E21" s="144">
        <f t="shared" ref="E21:E31" si="10">G5</f>
        <v>2.83</v>
      </c>
      <c r="F21" s="132" t="str">
        <f t="shared" ref="F21:F31" si="11">O5</f>
        <v>5 / 460</v>
      </c>
      <c r="G21" s="133">
        <f t="shared" ref="G21:G31" si="12">K5</f>
        <v>3.8408357658626519E-3</v>
      </c>
      <c r="H21" s="132" t="str">
        <f t="shared" ref="H21:H31" si="13">P5</f>
        <v>5 / 459</v>
      </c>
      <c r="I21" s="133">
        <f t="shared" ref="I21:I31" si="14">L5</f>
        <v>3.8492035997752063E-3</v>
      </c>
      <c r="J21" s="144">
        <f t="shared" ref="J21:J31" si="15">M5</f>
        <v>62</v>
      </c>
      <c r="K21" s="134">
        <v>1.4999999999999999E-2</v>
      </c>
      <c r="L21" s="135" t="s">
        <v>157</v>
      </c>
      <c r="M21" s="136"/>
      <c r="N21" s="136"/>
      <c r="O21" s="277" t="s">
        <v>259</v>
      </c>
      <c r="Q21" s="145">
        <v>3</v>
      </c>
      <c r="R21" s="282">
        <f>Q21*K21</f>
        <v>4.4999999999999998E-2</v>
      </c>
    </row>
    <row r="22" spans="1:18" ht="30" customHeight="1" x14ac:dyDescent="0.25">
      <c r="A22" s="323"/>
      <c r="B22" s="289" t="s">
        <v>311</v>
      </c>
      <c r="C22" s="149" t="s">
        <v>18</v>
      </c>
      <c r="D22" s="147"/>
      <c r="E22" s="144">
        <f t="shared" si="10"/>
        <v>3</v>
      </c>
      <c r="F22" s="132" t="str">
        <f t="shared" si="11"/>
        <v>1 / 151</v>
      </c>
      <c r="G22" s="133">
        <f t="shared" si="12"/>
        <v>2.2075055187637969E-3</v>
      </c>
      <c r="H22" s="132" t="str">
        <f t="shared" si="13"/>
        <v>2 / 154</v>
      </c>
      <c r="I22" s="133">
        <f t="shared" si="14"/>
        <v>4.329004329004329E-3</v>
      </c>
      <c r="J22" s="144">
        <f t="shared" si="15"/>
        <v>55</v>
      </c>
      <c r="K22" s="134">
        <v>4.0000000000000001E-3</v>
      </c>
      <c r="L22" s="135" t="s">
        <v>156</v>
      </c>
      <c r="M22" s="136"/>
      <c r="N22" s="136"/>
      <c r="O22" s="277" t="s">
        <v>261</v>
      </c>
      <c r="Q22" s="145">
        <v>2.5</v>
      </c>
      <c r="R22" s="282">
        <f>Q22*K22</f>
        <v>0.01</v>
      </c>
    </row>
    <row r="23" spans="1:18" ht="30" customHeight="1" x14ac:dyDescent="0.25">
      <c r="A23" s="323"/>
      <c r="B23" s="289" t="s">
        <v>312</v>
      </c>
      <c r="C23" s="149" t="s">
        <v>18</v>
      </c>
      <c r="D23" s="147"/>
      <c r="E23" s="144">
        <f t="shared" si="10"/>
        <v>4</v>
      </c>
      <c r="F23" s="132" t="str">
        <f t="shared" si="11"/>
        <v>25 / 1429</v>
      </c>
      <c r="G23" s="133">
        <f t="shared" si="12"/>
        <v>4.37368789363191E-3</v>
      </c>
      <c r="H23" s="132" t="str">
        <f t="shared" si="13"/>
        <v>41 / 1412</v>
      </c>
      <c r="I23" s="133">
        <f t="shared" si="14"/>
        <v>7.2592067988668553E-3</v>
      </c>
      <c r="J23" s="144">
        <f t="shared" si="15"/>
        <v>61.5</v>
      </c>
      <c r="K23" s="134">
        <v>9.6000000000000002E-2</v>
      </c>
      <c r="L23" s="135" t="s">
        <v>155</v>
      </c>
      <c r="M23" s="136"/>
      <c r="N23" s="136"/>
      <c r="O23" s="277" t="s">
        <v>262</v>
      </c>
      <c r="Q23" s="145">
        <v>4</v>
      </c>
      <c r="R23" s="282">
        <f>Q23*K23</f>
        <v>0.38400000000000001</v>
      </c>
    </row>
    <row r="24" spans="1:18" ht="30" customHeight="1" x14ac:dyDescent="0.25">
      <c r="A24" s="323"/>
      <c r="B24" s="289" t="s">
        <v>313</v>
      </c>
      <c r="C24" s="149" t="s">
        <v>18</v>
      </c>
      <c r="D24" s="147"/>
      <c r="E24" s="144">
        <f t="shared" si="10"/>
        <v>5.6</v>
      </c>
      <c r="F24" s="132" t="str">
        <f t="shared" si="11"/>
        <v>45 / 6361</v>
      </c>
      <c r="G24" s="133">
        <f t="shared" si="12"/>
        <v>1.2632784602600669E-3</v>
      </c>
      <c r="H24" s="132" t="str">
        <f t="shared" si="13"/>
        <v>69 / 6344</v>
      </c>
      <c r="I24" s="133">
        <f t="shared" si="14"/>
        <v>1.942217618447127E-3</v>
      </c>
      <c r="J24" s="144">
        <f t="shared" si="15"/>
        <v>65.8</v>
      </c>
      <c r="K24" s="165">
        <v>0.16600000000000001</v>
      </c>
      <c r="L24" s="166" t="s">
        <v>154</v>
      </c>
      <c r="M24" s="167"/>
      <c r="N24" s="167"/>
      <c r="O24" s="278" t="s">
        <v>262</v>
      </c>
      <c r="Q24" s="145">
        <v>4</v>
      </c>
      <c r="R24" s="282">
        <f>Q24*K24</f>
        <v>0.66400000000000003</v>
      </c>
    </row>
    <row r="25" spans="1:18" ht="30" customHeight="1" x14ac:dyDescent="0.25">
      <c r="A25" s="323"/>
      <c r="B25" s="289" t="s">
        <v>315</v>
      </c>
      <c r="C25" s="149" t="s">
        <v>18</v>
      </c>
      <c r="D25" s="147"/>
      <c r="E25" s="144">
        <f t="shared" si="10"/>
        <v>1.9</v>
      </c>
      <c r="F25" s="132" t="str">
        <f t="shared" si="11"/>
        <v>22 / 8901</v>
      </c>
      <c r="G25" s="133">
        <f t="shared" si="12"/>
        <v>1.3008591583441246E-3</v>
      </c>
      <c r="H25" s="132" t="str">
        <f t="shared" si="13"/>
        <v>62 / 8901</v>
      </c>
      <c r="I25" s="133">
        <f t="shared" si="14"/>
        <v>3.6660576280607153E-3</v>
      </c>
      <c r="J25" s="144">
        <f t="shared" si="15"/>
        <v>66</v>
      </c>
      <c r="K25" s="134">
        <v>9.9000000000000005E-2</v>
      </c>
      <c r="L25" s="135" t="s">
        <v>153</v>
      </c>
      <c r="M25" s="136"/>
      <c r="N25" s="136"/>
      <c r="O25" s="277" t="s">
        <v>259</v>
      </c>
      <c r="Q25" s="145">
        <v>3</v>
      </c>
      <c r="R25" s="282">
        <f>Q25*K25</f>
        <v>0.29700000000000004</v>
      </c>
    </row>
    <row r="26" spans="1:18" ht="30" customHeight="1" x14ac:dyDescent="0.25">
      <c r="A26" s="323"/>
      <c r="B26" s="289" t="s">
        <v>316</v>
      </c>
      <c r="C26" s="149" t="s">
        <v>18</v>
      </c>
      <c r="D26" s="147"/>
      <c r="E26" s="144">
        <f t="shared" si="10"/>
        <v>3</v>
      </c>
      <c r="F26" s="132" t="str">
        <f t="shared" si="11"/>
        <v>3 / 212</v>
      </c>
      <c r="G26" s="133">
        <f t="shared" si="12"/>
        <v>4.7169811320754715E-3</v>
      </c>
      <c r="H26" s="132" t="str">
        <f t="shared" si="13"/>
        <v>6 / 212</v>
      </c>
      <c r="I26" s="133">
        <f t="shared" si="14"/>
        <v>9.433962264150943E-3</v>
      </c>
      <c r="J26" s="144">
        <f t="shared" si="15"/>
        <v>57</v>
      </c>
      <c r="K26" s="134">
        <v>1.2E-2</v>
      </c>
      <c r="L26" s="135" t="s">
        <v>152</v>
      </c>
      <c r="M26" s="136"/>
      <c r="N26" s="136"/>
      <c r="O26" s="277" t="s">
        <v>260</v>
      </c>
      <c r="Q26" s="145">
        <v>2</v>
      </c>
      <c r="R26" s="282">
        <f t="shared" ref="R26:R30" si="16">Q26*K26</f>
        <v>2.4E-2</v>
      </c>
    </row>
    <row r="27" spans="1:18" ht="30" customHeight="1" x14ac:dyDescent="0.25">
      <c r="A27" s="323"/>
      <c r="B27" s="289" t="s">
        <v>317</v>
      </c>
      <c r="C27" s="149" t="s">
        <v>18</v>
      </c>
      <c r="D27" s="147"/>
      <c r="E27" s="144">
        <f t="shared" si="10"/>
        <v>5.3</v>
      </c>
      <c r="F27" s="132" t="str">
        <f t="shared" si="11"/>
        <v>16 / 3866</v>
      </c>
      <c r="G27" s="133">
        <f t="shared" si="12"/>
        <v>7.8087633847084891E-4</v>
      </c>
      <c r="H27" s="132" t="str">
        <f t="shared" si="13"/>
        <v>30 / 3966</v>
      </c>
      <c r="I27" s="133">
        <f t="shared" si="14"/>
        <v>1.4272257585704908E-3</v>
      </c>
      <c r="J27" s="144">
        <f t="shared" si="15"/>
        <v>58.3</v>
      </c>
      <c r="K27" s="134">
        <v>6.4000000000000001E-2</v>
      </c>
      <c r="L27" s="135" t="s">
        <v>151</v>
      </c>
      <c r="M27" s="136"/>
      <c r="N27" s="136"/>
      <c r="O27" s="277" t="s">
        <v>259</v>
      </c>
      <c r="Q27" s="145">
        <v>3</v>
      </c>
      <c r="R27" s="282">
        <f t="shared" si="16"/>
        <v>0.192</v>
      </c>
    </row>
    <row r="28" spans="1:18" ht="30" customHeight="1" x14ac:dyDescent="0.25">
      <c r="A28" s="323"/>
      <c r="B28" s="289" t="s">
        <v>318</v>
      </c>
      <c r="C28" s="149" t="s">
        <v>18</v>
      </c>
      <c r="D28" s="147"/>
      <c r="E28" s="144">
        <f t="shared" si="10"/>
        <v>2</v>
      </c>
      <c r="F28" s="132" t="str">
        <f t="shared" si="11"/>
        <v>2 / 700</v>
      </c>
      <c r="G28" s="133">
        <f t="shared" si="12"/>
        <v>1.4285714285714286E-3</v>
      </c>
      <c r="H28" s="132" t="str">
        <f t="shared" si="13"/>
        <v>0 / 281</v>
      </c>
      <c r="I28" s="133">
        <f t="shared" si="14"/>
        <v>0</v>
      </c>
      <c r="J28" s="144">
        <f t="shared" si="15"/>
        <v>57</v>
      </c>
      <c r="K28" s="134">
        <v>3.0000000000000001E-3</v>
      </c>
      <c r="L28" s="135" t="s">
        <v>150</v>
      </c>
      <c r="M28" s="136"/>
      <c r="N28" s="136"/>
      <c r="O28" s="277" t="s">
        <v>260</v>
      </c>
      <c r="Q28" s="145">
        <v>2</v>
      </c>
      <c r="R28" s="282">
        <f t="shared" si="16"/>
        <v>6.0000000000000001E-3</v>
      </c>
    </row>
    <row r="29" spans="1:18" ht="30" customHeight="1" x14ac:dyDescent="0.25">
      <c r="A29" s="323"/>
      <c r="B29" s="289" t="s">
        <v>319</v>
      </c>
      <c r="C29" s="149" t="s">
        <v>18</v>
      </c>
      <c r="D29" s="147"/>
      <c r="E29" s="144">
        <f t="shared" si="10"/>
        <v>2.6</v>
      </c>
      <c r="F29" s="132" t="str">
        <f t="shared" si="11"/>
        <v>1 / 254</v>
      </c>
      <c r="G29" s="133">
        <f t="shared" si="12"/>
        <v>1.5142337976983646E-3</v>
      </c>
      <c r="H29" s="132" t="str">
        <f t="shared" si="13"/>
        <v>3 / 254</v>
      </c>
      <c r="I29" s="133">
        <f t="shared" si="14"/>
        <v>4.5427013930950944E-3</v>
      </c>
      <c r="J29" s="144">
        <f t="shared" si="15"/>
        <v>58</v>
      </c>
      <c r="K29" s="134">
        <v>5.0000000000000001E-3</v>
      </c>
      <c r="L29" s="135" t="s">
        <v>149</v>
      </c>
      <c r="M29" s="136"/>
      <c r="N29" s="136"/>
      <c r="O29" s="277" t="s">
        <v>260</v>
      </c>
      <c r="Q29" s="145">
        <v>2</v>
      </c>
      <c r="R29" s="282">
        <f t="shared" si="16"/>
        <v>0.01</v>
      </c>
    </row>
    <row r="30" spans="1:18" ht="30" customHeight="1" x14ac:dyDescent="0.25">
      <c r="A30" s="323"/>
      <c r="B30" s="289" t="s">
        <v>322</v>
      </c>
      <c r="C30" s="149" t="s">
        <v>18</v>
      </c>
      <c r="D30" s="147"/>
      <c r="E30" s="144">
        <f t="shared" si="10"/>
        <v>4.9000000000000004</v>
      </c>
      <c r="F30" s="132" t="str">
        <f t="shared" si="11"/>
        <v>143 / 3302</v>
      </c>
      <c r="G30" s="133">
        <f t="shared" si="12"/>
        <v>8.838180941668005E-3</v>
      </c>
      <c r="H30" s="132" t="str">
        <f t="shared" si="13"/>
        <v>204 / 3293</v>
      </c>
      <c r="I30" s="133">
        <f t="shared" si="14"/>
        <v>1.2642773477444424E-2</v>
      </c>
      <c r="J30" s="144">
        <f t="shared" si="15"/>
        <v>51.3</v>
      </c>
      <c r="K30" s="134">
        <v>0.53600000000000003</v>
      </c>
      <c r="L30" s="135" t="s">
        <v>148</v>
      </c>
      <c r="M30" s="136"/>
      <c r="N30" s="136"/>
      <c r="O30" s="277" t="s">
        <v>262</v>
      </c>
      <c r="Q30" s="145">
        <v>4</v>
      </c>
      <c r="R30" s="282">
        <f t="shared" si="16"/>
        <v>2.1440000000000001</v>
      </c>
    </row>
    <row r="31" spans="1:18" ht="30" customHeight="1" x14ac:dyDescent="0.2">
      <c r="A31" s="23" t="s">
        <v>19</v>
      </c>
      <c r="B31" s="24">
        <f>COUNT(E21:E30)</f>
        <v>10</v>
      </c>
      <c r="C31" s="138"/>
      <c r="D31" s="194" t="s">
        <v>93</v>
      </c>
      <c r="E31" s="148">
        <f t="shared" si="10"/>
        <v>3.8936099544311755</v>
      </c>
      <c r="F31" s="139" t="str">
        <f t="shared" si="11"/>
        <v>263 / 25636</v>
      </c>
      <c r="G31" s="140">
        <f t="shared" si="12"/>
        <v>2.6466660561556116E-3</v>
      </c>
      <c r="H31" s="139" t="str">
        <f t="shared" si="13"/>
        <v>422 / 25276</v>
      </c>
      <c r="I31" s="140">
        <f t="shared" si="14"/>
        <v>4.268612236735617E-3</v>
      </c>
      <c r="J31" s="148">
        <f t="shared" si="15"/>
        <v>62.143966059082338</v>
      </c>
      <c r="K31" s="141">
        <v>1</v>
      </c>
      <c r="L31" s="142" t="s">
        <v>137</v>
      </c>
      <c r="M31" s="25"/>
      <c r="N31" s="33"/>
      <c r="O31" s="284" t="s">
        <v>263</v>
      </c>
      <c r="R31" s="283">
        <f>SUM(R21:R30)</f>
        <v>3.7759999999999998</v>
      </c>
    </row>
    <row r="32" spans="1:18" ht="7.5" customHeight="1" thickBot="1" x14ac:dyDescent="0.25">
      <c r="A32" s="26"/>
      <c r="B32" s="26"/>
      <c r="C32" s="27"/>
      <c r="D32" s="28"/>
      <c r="E32" s="15"/>
      <c r="F32" s="29"/>
      <c r="G32" s="30"/>
      <c r="H32" s="29"/>
      <c r="I32" s="31"/>
      <c r="J32" s="32"/>
      <c r="L32" s="25"/>
      <c r="M32" s="33"/>
      <c r="N32" s="33"/>
    </row>
    <row r="33" spans="1:15" s="40" customFormat="1" ht="46.5" customHeight="1" thickBot="1" x14ac:dyDescent="0.25">
      <c r="A33" s="34"/>
      <c r="B33" s="324" t="s">
        <v>146</v>
      </c>
      <c r="C33" s="325"/>
      <c r="D33" s="325"/>
      <c r="E33" s="325"/>
      <c r="F33" s="325"/>
      <c r="G33" s="325"/>
      <c r="H33" s="325"/>
      <c r="I33" s="326"/>
      <c r="J33" s="35" t="s">
        <v>98</v>
      </c>
      <c r="K33" s="36" t="s">
        <v>144</v>
      </c>
      <c r="L33" s="37" t="s">
        <v>15</v>
      </c>
      <c r="M33" s="38" t="s">
        <v>16</v>
      </c>
      <c r="N33" s="39" t="s">
        <v>17</v>
      </c>
      <c r="O33" s="33"/>
    </row>
    <row r="34" spans="1:15" ht="24.95" customHeight="1" x14ac:dyDescent="0.2">
      <c r="A34" s="314" t="s">
        <v>20</v>
      </c>
      <c r="B34" s="173" t="s">
        <v>57</v>
      </c>
      <c r="C34" s="174">
        <f>I31</f>
        <v>4.268612236735617E-3</v>
      </c>
      <c r="D34" s="175" t="s">
        <v>56</v>
      </c>
      <c r="E34" s="175"/>
      <c r="F34" s="175"/>
      <c r="G34" s="175"/>
      <c r="H34" s="176">
        <f>J31</f>
        <v>62.143966059082338</v>
      </c>
      <c r="I34" s="177" t="s">
        <v>59</v>
      </c>
      <c r="J34" s="205">
        <v>2.7000000000000001E-3</v>
      </c>
      <c r="K34" s="206">
        <v>4.3E-3</v>
      </c>
      <c r="L34" s="41" t="s">
        <v>158</v>
      </c>
      <c r="M34" s="45" t="s">
        <v>161</v>
      </c>
      <c r="N34" s="220" t="s">
        <v>162</v>
      </c>
      <c r="O34" s="159" t="s">
        <v>21</v>
      </c>
    </row>
    <row r="35" spans="1:15" ht="24.95" customHeight="1" thickBot="1" x14ac:dyDescent="0.25">
      <c r="A35" s="315"/>
      <c r="B35" s="178" t="s">
        <v>57</v>
      </c>
      <c r="C35" s="179">
        <f>I31*E31</f>
        <v>1.6620311096560522E-2</v>
      </c>
      <c r="D35" s="180" t="s">
        <v>58</v>
      </c>
      <c r="E35" s="181"/>
      <c r="F35" s="182"/>
      <c r="G35" s="189">
        <f>E31</f>
        <v>3.8936099544311755</v>
      </c>
      <c r="H35" s="180" t="s">
        <v>60</v>
      </c>
      <c r="I35" s="183"/>
      <c r="J35" s="207">
        <v>1.0500000000000001E-2</v>
      </c>
      <c r="K35" s="208">
        <v>1.66E-2</v>
      </c>
      <c r="L35" s="42" t="s">
        <v>158</v>
      </c>
      <c r="M35" s="152" t="s">
        <v>163</v>
      </c>
      <c r="N35" s="221" t="s">
        <v>164</v>
      </c>
      <c r="O35" s="160" t="s">
        <v>102</v>
      </c>
    </row>
    <row r="36" spans="1:15" ht="9" customHeight="1" thickBot="1" x14ac:dyDescent="0.35">
      <c r="A36" s="2"/>
      <c r="C36" s="1"/>
      <c r="L36" s="143"/>
      <c r="M36" s="153"/>
      <c r="O36" s="43"/>
    </row>
    <row r="37" spans="1:15" ht="24.75" customHeight="1" x14ac:dyDescent="0.2">
      <c r="A37" s="338" t="s">
        <v>50</v>
      </c>
      <c r="B37" s="173" t="s">
        <v>57</v>
      </c>
      <c r="C37" s="240">
        <v>2.2917813113908884E-3</v>
      </c>
      <c r="D37" s="175" t="s">
        <v>56</v>
      </c>
      <c r="E37" s="175"/>
      <c r="F37" s="175"/>
      <c r="G37" s="175"/>
      <c r="H37" s="176" t="s">
        <v>125</v>
      </c>
      <c r="I37" s="177" t="s">
        <v>59</v>
      </c>
      <c r="J37" s="205">
        <v>1.4E-3</v>
      </c>
      <c r="K37" s="206">
        <v>2.3E-3</v>
      </c>
      <c r="L37" s="41" t="s">
        <v>158</v>
      </c>
      <c r="M37" s="45" t="s">
        <v>242</v>
      </c>
      <c r="N37" s="220" t="s">
        <v>243</v>
      </c>
      <c r="O37" s="159" t="s">
        <v>21</v>
      </c>
    </row>
    <row r="38" spans="1:15" ht="24.75" customHeight="1" thickBot="1" x14ac:dyDescent="0.25">
      <c r="A38" s="339"/>
      <c r="B38" s="178" t="s">
        <v>57</v>
      </c>
      <c r="C38" s="241">
        <f>C37*E31</f>
        <v>8.9233025274108972E-3</v>
      </c>
      <c r="D38" s="180" t="s">
        <v>58</v>
      </c>
      <c r="E38" s="181"/>
      <c r="F38" s="182"/>
      <c r="G38" s="189">
        <f>E31</f>
        <v>3.8936099544311755</v>
      </c>
      <c r="H38" s="180" t="s">
        <v>60</v>
      </c>
      <c r="I38" s="183"/>
      <c r="J38" s="207">
        <v>5.5999999999999999E-3</v>
      </c>
      <c r="K38" s="208">
        <v>8.8999999999999999E-3</v>
      </c>
      <c r="L38" s="42" t="s">
        <v>158</v>
      </c>
      <c r="M38" s="152" t="s">
        <v>245</v>
      </c>
      <c r="N38" s="221" t="s">
        <v>246</v>
      </c>
      <c r="O38" s="160" t="s">
        <v>102</v>
      </c>
    </row>
    <row r="39" spans="1:15" ht="8.25" customHeight="1" thickBot="1" x14ac:dyDescent="0.35">
      <c r="A39" s="2"/>
      <c r="C39" s="1"/>
      <c r="O39" s="43"/>
    </row>
    <row r="40" spans="1:15" ht="47.25" customHeight="1" thickBot="1" x14ac:dyDescent="0.35">
      <c r="A40" s="2"/>
      <c r="B40" s="319" t="s">
        <v>147</v>
      </c>
      <c r="C40" s="320"/>
      <c r="D40" s="320"/>
      <c r="E40" s="320"/>
      <c r="F40" s="320"/>
      <c r="G40" s="320"/>
      <c r="H40" s="320"/>
      <c r="I40" s="321"/>
      <c r="J40" s="35" t="s">
        <v>98</v>
      </c>
      <c r="K40" s="36" t="s">
        <v>144</v>
      </c>
      <c r="L40" s="37" t="s">
        <v>15</v>
      </c>
      <c r="M40" s="38" t="s">
        <v>16</v>
      </c>
      <c r="N40" s="39" t="s">
        <v>17</v>
      </c>
      <c r="O40" s="43"/>
    </row>
    <row r="41" spans="1:15" ht="27" customHeight="1" thickBot="1" x14ac:dyDescent="0.25">
      <c r="A41" s="151" t="s">
        <v>20</v>
      </c>
      <c r="B41" s="168" t="s">
        <v>57</v>
      </c>
      <c r="C41" s="169">
        <f>I31</f>
        <v>4.268612236735617E-3</v>
      </c>
      <c r="D41" s="170" t="s">
        <v>56</v>
      </c>
      <c r="E41" s="170"/>
      <c r="F41" s="170"/>
      <c r="G41" s="170"/>
      <c r="H41" s="171">
        <f>J31</f>
        <v>62.143966059082338</v>
      </c>
      <c r="I41" s="172" t="s">
        <v>59</v>
      </c>
      <c r="J41" s="188">
        <v>2.7000000000000001E-3</v>
      </c>
      <c r="K41" s="187">
        <v>4.3E-3</v>
      </c>
      <c r="L41" s="150" t="s">
        <v>158</v>
      </c>
      <c r="M41" s="44" t="s">
        <v>161</v>
      </c>
      <c r="N41" s="162" t="s">
        <v>162</v>
      </c>
      <c r="O41" s="161" t="s">
        <v>21</v>
      </c>
    </row>
    <row r="42" spans="1:15" ht="12" customHeight="1" thickBot="1" x14ac:dyDescent="0.25">
      <c r="A42" s="293"/>
      <c r="B42" s="294"/>
      <c r="C42" s="295"/>
      <c r="D42" s="296"/>
      <c r="E42" s="296"/>
      <c r="F42" s="296"/>
      <c r="G42" s="296"/>
      <c r="H42" s="297"/>
      <c r="I42" s="296"/>
      <c r="J42" s="298"/>
      <c r="K42" s="298"/>
      <c r="L42" s="299"/>
      <c r="M42" s="299"/>
      <c r="N42" s="299"/>
      <c r="O42" s="299"/>
    </row>
    <row r="43" spans="1:15" ht="27" customHeight="1" thickBot="1" x14ac:dyDescent="0.25">
      <c r="A43" s="293"/>
      <c r="B43" s="294"/>
      <c r="C43" s="295"/>
      <c r="D43" s="296"/>
      <c r="E43" s="296"/>
      <c r="F43" s="296"/>
      <c r="G43" s="296"/>
      <c r="H43" s="297"/>
      <c r="I43" s="302"/>
      <c r="J43" s="303"/>
      <c r="K43" s="304" t="s">
        <v>349</v>
      </c>
      <c r="L43" s="305" t="s">
        <v>306</v>
      </c>
      <c r="M43" s="299"/>
      <c r="N43" s="299"/>
      <c r="O43" s="299"/>
    </row>
    <row r="44" spans="1:15" ht="28.5" customHeight="1" x14ac:dyDescent="0.2">
      <c r="I44" s="270" t="s">
        <v>249</v>
      </c>
      <c r="J44" s="2">
        <v>3.5</v>
      </c>
      <c r="K44" s="2">
        <f>J44</f>
        <v>3.5</v>
      </c>
    </row>
    <row r="45" spans="1:15" ht="15.75" customHeight="1" x14ac:dyDescent="0.2">
      <c r="A45" s="286" t="s">
        <v>283</v>
      </c>
      <c r="B45" s="2">
        <v>5</v>
      </c>
      <c r="C45" s="196">
        <v>460</v>
      </c>
      <c r="D45" s="196">
        <v>5</v>
      </c>
      <c r="E45" s="196">
        <v>459</v>
      </c>
      <c r="F45" s="197">
        <v>1.4999999999999999E-2</v>
      </c>
      <c r="G45" s="198" t="s">
        <v>157</v>
      </c>
      <c r="H45" s="156"/>
      <c r="I45" s="270" t="s">
        <v>247</v>
      </c>
      <c r="J45" s="271">
        <f>J34*1000*J44</f>
        <v>9.4500000000000011</v>
      </c>
      <c r="K45" s="271">
        <f>K34*1000*K44</f>
        <v>15.049999999999999</v>
      </c>
      <c r="M45" s="1">
        <f>0.61*4/3.9</f>
        <v>0.62564102564102564</v>
      </c>
    </row>
    <row r="46" spans="1:15" ht="15.75" customHeight="1" x14ac:dyDescent="0.2">
      <c r="A46" s="286" t="s">
        <v>286</v>
      </c>
      <c r="B46" s="2">
        <v>1</v>
      </c>
      <c r="C46" s="196">
        <v>151</v>
      </c>
      <c r="D46" s="196">
        <v>2</v>
      </c>
      <c r="E46" s="196">
        <v>154</v>
      </c>
      <c r="F46" s="197">
        <v>4.0000000000000001E-3</v>
      </c>
      <c r="G46" s="198" t="s">
        <v>156</v>
      </c>
      <c r="H46" s="156"/>
      <c r="I46" s="269" t="s">
        <v>248</v>
      </c>
      <c r="J46" s="273">
        <f>J37*1000*J44</f>
        <v>4.8999999999999995</v>
      </c>
      <c r="K46" s="274">
        <f>K37*1000*K44</f>
        <v>8.0499999999999989</v>
      </c>
      <c r="L46" s="193"/>
      <c r="M46" s="193"/>
      <c r="N46" s="193"/>
    </row>
    <row r="47" spans="1:15" ht="15.75" customHeight="1" x14ac:dyDescent="0.2">
      <c r="A47" s="286" t="s">
        <v>287</v>
      </c>
      <c r="B47" s="2">
        <v>25</v>
      </c>
      <c r="C47" s="196">
        <v>1429</v>
      </c>
      <c r="D47" s="196">
        <v>41</v>
      </c>
      <c r="E47" s="196">
        <v>1412</v>
      </c>
      <c r="F47" s="197">
        <v>9.6000000000000002E-2</v>
      </c>
      <c r="G47" s="198" t="s">
        <v>155</v>
      </c>
      <c r="H47" s="157"/>
      <c r="I47" s="46"/>
    </row>
    <row r="48" spans="1:15" ht="15.75" customHeight="1" x14ac:dyDescent="0.2">
      <c r="A48" s="286" t="s">
        <v>288</v>
      </c>
      <c r="B48" s="2">
        <v>45</v>
      </c>
      <c r="C48" s="196">
        <v>6361</v>
      </c>
      <c r="D48" s="196">
        <v>69</v>
      </c>
      <c r="E48" s="196">
        <v>6344</v>
      </c>
      <c r="F48" s="197">
        <v>0.16600000000000001</v>
      </c>
      <c r="G48" s="198" t="s">
        <v>154</v>
      </c>
      <c r="H48" s="157"/>
      <c r="I48" s="46"/>
    </row>
    <row r="49" spans="1:9" ht="15.75" customHeight="1" x14ac:dyDescent="0.2">
      <c r="A49" s="286" t="s">
        <v>289</v>
      </c>
      <c r="B49" s="2">
        <v>22</v>
      </c>
      <c r="C49" s="196">
        <v>8901</v>
      </c>
      <c r="D49" s="196">
        <v>62</v>
      </c>
      <c r="E49" s="196">
        <v>8901</v>
      </c>
      <c r="F49" s="197">
        <v>9.9000000000000005E-2</v>
      </c>
      <c r="G49" s="198" t="s">
        <v>153</v>
      </c>
      <c r="H49" s="157"/>
      <c r="I49" s="46"/>
    </row>
    <row r="50" spans="1:9" ht="15.75" customHeight="1" x14ac:dyDescent="0.2">
      <c r="A50" s="286" t="s">
        <v>290</v>
      </c>
      <c r="B50" s="2">
        <v>3</v>
      </c>
      <c r="C50" s="196">
        <v>212</v>
      </c>
      <c r="D50" s="196">
        <v>6</v>
      </c>
      <c r="E50" s="196">
        <v>212</v>
      </c>
      <c r="F50" s="197">
        <v>1.2E-2</v>
      </c>
      <c r="G50" s="198" t="s">
        <v>152</v>
      </c>
      <c r="H50" s="157"/>
      <c r="I50" s="46"/>
    </row>
    <row r="51" spans="1:9" ht="15.75" customHeight="1" x14ac:dyDescent="0.2">
      <c r="A51" s="286" t="s">
        <v>291</v>
      </c>
      <c r="B51" s="2">
        <v>16</v>
      </c>
      <c r="C51" s="196">
        <v>3866</v>
      </c>
      <c r="D51" s="196">
        <v>30</v>
      </c>
      <c r="E51" s="196">
        <v>3966</v>
      </c>
      <c r="F51" s="197">
        <v>6.4000000000000001E-2</v>
      </c>
      <c r="G51" s="198" t="s">
        <v>151</v>
      </c>
      <c r="H51" s="157"/>
      <c r="I51" s="46"/>
    </row>
    <row r="52" spans="1:9" ht="15.75" customHeight="1" x14ac:dyDescent="0.2">
      <c r="A52" s="286" t="s">
        <v>292</v>
      </c>
      <c r="B52" s="2">
        <v>2</v>
      </c>
      <c r="C52" s="196">
        <v>700</v>
      </c>
      <c r="D52" s="196">
        <v>0</v>
      </c>
      <c r="E52" s="199">
        <v>281</v>
      </c>
      <c r="F52" s="200">
        <v>3.0000000000000001E-3</v>
      </c>
      <c r="G52" s="201" t="s">
        <v>150</v>
      </c>
      <c r="H52" s="155"/>
      <c r="I52" s="46"/>
    </row>
    <row r="53" spans="1:9" ht="15.75" customHeight="1" x14ac:dyDescent="0.2">
      <c r="A53" s="286" t="s">
        <v>293</v>
      </c>
      <c r="B53" s="2">
        <v>1</v>
      </c>
      <c r="C53" s="196">
        <v>254</v>
      </c>
      <c r="D53" s="196">
        <v>3</v>
      </c>
      <c r="E53" s="199">
        <v>254</v>
      </c>
      <c r="F53" s="200">
        <v>5.0000000000000001E-3</v>
      </c>
      <c r="G53" s="201" t="s">
        <v>149</v>
      </c>
      <c r="H53" s="155"/>
      <c r="I53" s="46"/>
    </row>
    <row r="54" spans="1:9" ht="15.75" customHeight="1" x14ac:dyDescent="0.2">
      <c r="A54" s="286" t="s">
        <v>296</v>
      </c>
      <c r="B54" s="2">
        <v>143</v>
      </c>
      <c r="C54" s="196">
        <v>3302</v>
      </c>
      <c r="D54" s="196">
        <v>204</v>
      </c>
      <c r="E54" s="199">
        <v>3293</v>
      </c>
      <c r="F54" s="200">
        <v>0.53600000000000003</v>
      </c>
      <c r="G54" s="201" t="s">
        <v>148</v>
      </c>
      <c r="H54" s="155"/>
      <c r="I54" s="46"/>
    </row>
    <row r="55" spans="1:9" ht="15.75" customHeight="1" x14ac:dyDescent="0.2">
      <c r="A55" s="145"/>
      <c r="C55" s="196"/>
      <c r="D55" s="196"/>
      <c r="E55" s="199"/>
      <c r="F55" s="200"/>
      <c r="G55" s="201"/>
      <c r="H55" s="155"/>
      <c r="I55" s="46"/>
    </row>
    <row r="56" spans="1:9" ht="15.75" customHeight="1" x14ac:dyDescent="0.2">
      <c r="A56" s="145" t="s">
        <v>22</v>
      </c>
      <c r="C56" s="196">
        <v>25636</v>
      </c>
      <c r="D56" s="196"/>
      <c r="E56" s="199">
        <v>25276</v>
      </c>
      <c r="F56" s="200">
        <v>1</v>
      </c>
      <c r="G56" s="201" t="s">
        <v>158</v>
      </c>
      <c r="H56" s="155"/>
      <c r="I56" s="46"/>
    </row>
    <row r="57" spans="1:9" ht="15.75" customHeight="1" x14ac:dyDescent="0.2">
      <c r="A57" s="145" t="s">
        <v>23</v>
      </c>
      <c r="B57" s="2">
        <v>263</v>
      </c>
      <c r="C57" s="199"/>
      <c r="D57" s="199">
        <v>422</v>
      </c>
      <c r="E57" s="199"/>
      <c r="F57" s="200"/>
      <c r="G57" s="201"/>
      <c r="H57" s="155"/>
      <c r="I57" s="46"/>
    </row>
    <row r="58" spans="1:9" ht="15.75" customHeight="1" x14ac:dyDescent="0.2">
      <c r="A58" s="145" t="s">
        <v>159</v>
      </c>
      <c r="C58" s="196"/>
      <c r="D58" s="199"/>
      <c r="E58" s="199"/>
      <c r="F58" s="200"/>
      <c r="G58" s="202"/>
      <c r="H58" s="154"/>
      <c r="I58" s="46"/>
    </row>
    <row r="59" spans="1:9" ht="15.75" customHeight="1" x14ac:dyDescent="0.2">
      <c r="A59" s="145" t="s">
        <v>160</v>
      </c>
      <c r="C59" s="196"/>
      <c r="D59" s="199"/>
      <c r="E59" s="199"/>
      <c r="F59" s="200"/>
      <c r="G59" s="201"/>
      <c r="H59" s="154"/>
      <c r="I59" s="46"/>
    </row>
    <row r="60" spans="1:9" ht="15.75" customHeight="1" x14ac:dyDescent="0.2">
      <c r="C60" s="190"/>
      <c r="D60" s="190"/>
      <c r="E60" s="190"/>
      <c r="F60" s="190"/>
      <c r="G60" s="203"/>
      <c r="H60" s="190"/>
      <c r="I60" s="46"/>
    </row>
    <row r="61" spans="1:9" ht="15.75" customHeight="1" x14ac:dyDescent="0.2">
      <c r="B61" s="192"/>
      <c r="C61" s="192"/>
      <c r="D61" s="192"/>
      <c r="E61" s="192"/>
      <c r="F61" s="204"/>
      <c r="G61" s="191"/>
      <c r="H61" s="192"/>
      <c r="I61" s="46"/>
    </row>
    <row r="62" spans="1:9" ht="15.75" customHeight="1" x14ac:dyDescent="0.2">
      <c r="B62" s="192"/>
      <c r="C62" s="192"/>
      <c r="D62" s="192"/>
      <c r="E62" s="192"/>
      <c r="F62" s="192"/>
      <c r="G62" s="192"/>
      <c r="H62" s="192"/>
      <c r="I62" s="46"/>
    </row>
    <row r="63" spans="1:9" ht="15.75" customHeight="1" x14ac:dyDescent="0.2">
      <c r="B63" s="192"/>
      <c r="C63" s="192"/>
      <c r="D63" s="192"/>
      <c r="E63" s="192"/>
      <c r="F63" s="192"/>
      <c r="G63" s="192"/>
      <c r="H63" s="192"/>
      <c r="I63" s="46"/>
    </row>
    <row r="64" spans="1:9" ht="15.75" customHeight="1" x14ac:dyDescent="0.2">
      <c r="I64" s="46"/>
    </row>
    <row r="65" spans="1:8" ht="15.75" customHeight="1" thickBot="1" x14ac:dyDescent="0.25"/>
    <row r="66" spans="1:8" ht="28.5" customHeight="1" thickBot="1" x14ac:dyDescent="0.25">
      <c r="A66" s="47"/>
      <c r="B66" s="48" t="s">
        <v>24</v>
      </c>
      <c r="C66" s="49">
        <v>8.9233025274108972E-3</v>
      </c>
      <c r="D66" s="311" t="s">
        <v>25</v>
      </c>
      <c r="E66" s="312"/>
      <c r="F66" s="313"/>
      <c r="H66" s="50"/>
    </row>
    <row r="67" spans="1:8" ht="28.5" customHeight="1" thickBot="1" x14ac:dyDescent="0.25">
      <c r="A67" s="51">
        <f>I31</f>
        <v>4.268612236735617E-3</v>
      </c>
      <c r="B67" s="52" t="s">
        <v>26</v>
      </c>
      <c r="C67" s="47"/>
      <c r="D67" s="53" t="s">
        <v>27</v>
      </c>
      <c r="E67" s="54" t="s">
        <v>28</v>
      </c>
      <c r="F67" s="53" t="s">
        <v>29</v>
      </c>
    </row>
    <row r="68" spans="1:8" ht="28.5" customHeight="1" thickBot="1" x14ac:dyDescent="0.25">
      <c r="A68" s="55">
        <f>E31</f>
        <v>3.8936099544311755</v>
      </c>
      <c r="B68" s="56" t="s">
        <v>30</v>
      </c>
      <c r="C68" s="57"/>
      <c r="D68" s="58">
        <v>0.63</v>
      </c>
      <c r="E68" s="59">
        <v>0.54</v>
      </c>
      <c r="F68" s="60">
        <v>0.73</v>
      </c>
      <c r="G68" s="57" t="s">
        <v>158</v>
      </c>
    </row>
    <row r="69" spans="1:8" ht="28.5" hidden="1" customHeight="1" x14ac:dyDescent="0.2">
      <c r="A69" s="61"/>
      <c r="B69" s="52"/>
      <c r="C69" s="47"/>
      <c r="D69" s="47"/>
      <c r="E69" s="47"/>
      <c r="F69" s="47"/>
      <c r="G69" s="47"/>
    </row>
    <row r="70" spans="1:8" ht="28.5" hidden="1" customHeight="1" x14ac:dyDescent="0.2">
      <c r="A70" s="61"/>
      <c r="B70" s="62" t="s">
        <v>99</v>
      </c>
      <c r="C70" s="63"/>
      <c r="D70" s="64">
        <f>C66*D68</f>
        <v>5.6216805922688655E-3</v>
      </c>
      <c r="E70" s="65">
        <f>C66*E68</f>
        <v>4.8185833648018844E-3</v>
      </c>
      <c r="F70" s="66">
        <f>C66*F68</f>
        <v>6.514010845009955E-3</v>
      </c>
      <c r="G70" s="47"/>
    </row>
    <row r="71" spans="1:8" ht="28.5" hidden="1" customHeight="1" x14ac:dyDescent="0.2">
      <c r="A71" s="61"/>
      <c r="B71" s="52"/>
      <c r="C71" s="47"/>
      <c r="D71" s="47"/>
      <c r="E71" s="47"/>
      <c r="F71" s="47"/>
      <c r="G71" s="47"/>
    </row>
    <row r="72" spans="1:8" ht="28.5" hidden="1" customHeight="1" x14ac:dyDescent="0.2">
      <c r="A72" s="61"/>
      <c r="B72" s="67"/>
      <c r="C72" s="68" t="s">
        <v>16</v>
      </c>
      <c r="D72" s="69">
        <f>C66-D70</f>
        <v>3.3016219351420318E-3</v>
      </c>
      <c r="E72" s="70">
        <f>C66-F70</f>
        <v>2.4092916824009422E-3</v>
      </c>
      <c r="F72" s="71">
        <f>C66-E70</f>
        <v>4.1047191626090128E-3</v>
      </c>
      <c r="G72" s="47"/>
    </row>
    <row r="73" spans="1:8" ht="28.5" hidden="1" customHeight="1" x14ac:dyDescent="0.2">
      <c r="A73" s="61"/>
      <c r="B73" s="72"/>
      <c r="C73" s="73" t="s">
        <v>17</v>
      </c>
      <c r="D73" s="74">
        <f>1/D72</f>
        <v>302.88143816714171</v>
      </c>
      <c r="E73" s="75">
        <f>1/F72</f>
        <v>243.62202635183135</v>
      </c>
      <c r="F73" s="76">
        <f>1/E72</f>
        <v>415.05974859941637</v>
      </c>
      <c r="G73" s="47"/>
    </row>
    <row r="74" spans="1:8" ht="28.5" hidden="1" customHeight="1" x14ac:dyDescent="0.2">
      <c r="A74" s="61"/>
      <c r="B74" s="52"/>
      <c r="C74" s="57"/>
      <c r="D74" s="57"/>
      <c r="E74" s="57"/>
      <c r="F74" s="57"/>
      <c r="G74" s="47"/>
    </row>
    <row r="75" spans="1:8" ht="28.5" hidden="1" customHeight="1" x14ac:dyDescent="0.2">
      <c r="A75" s="61"/>
      <c r="B75" s="77" t="s">
        <v>31</v>
      </c>
      <c r="C75" s="78" t="s">
        <v>32</v>
      </c>
      <c r="D75" s="79">
        <f>D73</f>
        <v>302.88143816714171</v>
      </c>
      <c r="E75" s="79">
        <f>E73</f>
        <v>243.62202635183135</v>
      </c>
      <c r="F75" s="79">
        <f>F73</f>
        <v>415.05974859941637</v>
      </c>
      <c r="G75" s="47"/>
    </row>
    <row r="76" spans="1:8" ht="28.5" hidden="1" customHeight="1" x14ac:dyDescent="0.2">
      <c r="A76" s="61"/>
      <c r="B76" s="80"/>
      <c r="C76" s="81" t="s">
        <v>33</v>
      </c>
      <c r="D76" s="82">
        <f>(1-C66)*D73</f>
        <v>300.178735464439</v>
      </c>
      <c r="E76" s="82">
        <f>(1-C66)*E73</f>
        <v>241.4481133083531</v>
      </c>
      <c r="F76" s="82">
        <f>(1-C66)*F73</f>
        <v>411.35604489571267</v>
      </c>
      <c r="G76" s="83"/>
    </row>
    <row r="77" spans="1:8" ht="28.5" hidden="1" customHeight="1" x14ac:dyDescent="0.2">
      <c r="A77" s="61"/>
      <c r="B77" s="84"/>
      <c r="C77" s="85" t="s">
        <v>34</v>
      </c>
      <c r="D77" s="86">
        <f>D73*D72</f>
        <v>1</v>
      </c>
      <c r="E77" s="86">
        <f>E73*F72</f>
        <v>1</v>
      </c>
      <c r="F77" s="86">
        <f>F73*E72</f>
        <v>1</v>
      </c>
      <c r="G77" s="83"/>
    </row>
    <row r="78" spans="1:8" ht="28.5" hidden="1" customHeight="1" x14ac:dyDescent="0.2">
      <c r="A78" s="61"/>
      <c r="B78" s="87"/>
      <c r="C78" s="88" t="s">
        <v>35</v>
      </c>
      <c r="D78" s="89">
        <f>(C66-D72)*D73</f>
        <v>1.7027027027027029</v>
      </c>
      <c r="E78" s="89">
        <f>(C66-F72)*E73</f>
        <v>1.173913043478261</v>
      </c>
      <c r="F78" s="89">
        <f>(C66-E72)*F73</f>
        <v>2.7037037037037037</v>
      </c>
      <c r="G78" s="83"/>
    </row>
    <row r="79" spans="1:8" ht="28.5" hidden="1" customHeight="1" x14ac:dyDescent="0.2">
      <c r="A79" s="61"/>
      <c r="B79" s="90"/>
      <c r="C79" s="91"/>
      <c r="D79" s="92"/>
      <c r="E79" s="92"/>
      <c r="F79" s="92"/>
      <c r="G79" s="83"/>
    </row>
    <row r="80" spans="1:8" ht="28.5" hidden="1" customHeight="1" x14ac:dyDescent="0.2">
      <c r="A80" s="61"/>
      <c r="B80" s="77" t="s">
        <v>36</v>
      </c>
      <c r="C80" s="78" t="s">
        <v>37</v>
      </c>
      <c r="D80" s="79">
        <f>D73</f>
        <v>302.88143816714171</v>
      </c>
      <c r="E80" s="79">
        <f>E73</f>
        <v>243.62202635183135</v>
      </c>
      <c r="F80" s="79">
        <f>F73</f>
        <v>415.05974859941637</v>
      </c>
      <c r="G80" s="83"/>
    </row>
    <row r="81" spans="1:7" ht="28.5" hidden="1" customHeight="1" x14ac:dyDescent="0.2">
      <c r="A81" s="61"/>
      <c r="B81" s="80"/>
      <c r="C81" s="93" t="s">
        <v>33</v>
      </c>
      <c r="D81" s="82">
        <f>ABS((1-(C66-D72))*D73)</f>
        <v>301.178735464439</v>
      </c>
      <c r="E81" s="82">
        <f>ABS((1-(C66-F72))*E73)</f>
        <v>242.4481133083531</v>
      </c>
      <c r="F81" s="82">
        <f>ABS((1-(C66-E72))*F73)</f>
        <v>412.35604489571267</v>
      </c>
      <c r="G81" s="47"/>
    </row>
    <row r="82" spans="1:7" ht="28.5" hidden="1" customHeight="1" x14ac:dyDescent="0.2">
      <c r="A82" s="61"/>
      <c r="B82" s="94"/>
      <c r="C82" s="95" t="s">
        <v>38</v>
      </c>
      <c r="D82" s="96">
        <f>D73*D72</f>
        <v>1</v>
      </c>
      <c r="E82" s="96">
        <f>E73*F72</f>
        <v>1</v>
      </c>
      <c r="F82" s="96">
        <f>F73*E72</f>
        <v>1</v>
      </c>
      <c r="G82" s="47"/>
    </row>
    <row r="83" spans="1:7" ht="28.5" hidden="1" customHeight="1" x14ac:dyDescent="0.2">
      <c r="A83" s="61"/>
      <c r="B83" s="97"/>
      <c r="C83" s="88" t="s">
        <v>39</v>
      </c>
      <c r="D83" s="89">
        <f>ABS(C66*D73)</f>
        <v>2.7027027027027031</v>
      </c>
      <c r="E83" s="89">
        <f>ABS(C66*E73)</f>
        <v>2.1739130434782608</v>
      </c>
      <c r="F83" s="89">
        <f>ABS(C66*F73)</f>
        <v>3.7037037037037037</v>
      </c>
      <c r="G83" s="47"/>
    </row>
    <row r="84" spans="1:7" ht="28.5" hidden="1" customHeight="1" x14ac:dyDescent="0.2">
      <c r="A84" s="61"/>
      <c r="B84" s="98"/>
      <c r="C84" s="99"/>
      <c r="D84" s="100"/>
      <c r="E84" s="101"/>
      <c r="F84" s="100"/>
      <c r="G84" s="102"/>
    </row>
    <row r="85" spans="1:7" ht="28.5" hidden="1" customHeight="1" x14ac:dyDescent="0.2">
      <c r="A85" s="61"/>
      <c r="B85" s="103" t="s">
        <v>40</v>
      </c>
      <c r="C85" s="104"/>
      <c r="D85" s="104"/>
      <c r="E85" s="105">
        <f>ROUND(D68,2)</f>
        <v>0.63</v>
      </c>
      <c r="F85" s="106">
        <f>ROUND(D72,4)</f>
        <v>3.3E-3</v>
      </c>
      <c r="G85" s="107">
        <f>ROUND(D73,0)</f>
        <v>303</v>
      </c>
    </row>
    <row r="86" spans="1:7" ht="28.5" hidden="1" customHeight="1" x14ac:dyDescent="0.2">
      <c r="A86" s="61"/>
      <c r="B86" s="108" t="s">
        <v>41</v>
      </c>
      <c r="C86" s="109">
        <f>ROUND(D70,4)</f>
        <v>5.5999999999999999E-3</v>
      </c>
      <c r="D86" s="110">
        <f>ROUND(C66,4)</f>
        <v>8.8999999999999999E-3</v>
      </c>
      <c r="E86" s="111">
        <f>ROUND(E68,2)</f>
        <v>0.54</v>
      </c>
      <c r="F86" s="112">
        <f>ROUND(E72,4)</f>
        <v>2.3999999999999998E-3</v>
      </c>
      <c r="G86" s="113">
        <f>ROUND(E73,0)</f>
        <v>244</v>
      </c>
    </row>
    <row r="87" spans="1:7" ht="28.5" hidden="1" customHeight="1" x14ac:dyDescent="0.2">
      <c r="A87" s="61"/>
      <c r="B87" s="108" t="s">
        <v>42</v>
      </c>
      <c r="C87" s="114"/>
      <c r="D87" s="114"/>
      <c r="E87" s="111">
        <f>ROUND(F68,2)</f>
        <v>0.73</v>
      </c>
      <c r="F87" s="112">
        <f>ROUND(F72,4)</f>
        <v>4.1000000000000003E-3</v>
      </c>
      <c r="G87" s="113">
        <f>ROUND(F73,0)</f>
        <v>415</v>
      </c>
    </row>
    <row r="88" spans="1:7" ht="28.5" hidden="1" customHeight="1" x14ac:dyDescent="0.2">
      <c r="A88" s="61"/>
      <c r="B88" s="108" t="s">
        <v>43</v>
      </c>
      <c r="C88" s="115" t="s">
        <v>100</v>
      </c>
      <c r="D88" s="115" t="s">
        <v>44</v>
      </c>
      <c r="E88" s="116" t="s">
        <v>45</v>
      </c>
      <c r="F88" s="116" t="s">
        <v>46</v>
      </c>
      <c r="G88" s="115" t="s">
        <v>17</v>
      </c>
    </row>
    <row r="89" spans="1:7" ht="28.5" hidden="1" customHeight="1" x14ac:dyDescent="0.2">
      <c r="A89" s="61"/>
      <c r="B89" s="117" t="s">
        <v>47</v>
      </c>
      <c r="C89" s="115" t="str">
        <f>CONCATENATE(C86*100,B88)</f>
        <v>0,56%</v>
      </c>
      <c r="D89" s="115" t="str">
        <f>CONCATENATE(D86*100,B88)</f>
        <v>0,89%</v>
      </c>
      <c r="E89" s="115" t="str">
        <f>CONCATENATE(E85," ",B85,E86,B86,E87,B87)</f>
        <v>0,63 (0,54-0,73)</v>
      </c>
      <c r="F89" s="115" t="str">
        <f>CONCATENATE(F85*100,B88," ",B85,F86*100,B88," ",B89," ",F87*100,B88,B87)</f>
        <v>0,33% (0,24% a 0,41%)</v>
      </c>
      <c r="G89" s="115" t="str">
        <f>CONCATENATE(G85," ",B85,G86," ",B89," ",G87,B87)</f>
        <v>303 (244 a 415)</v>
      </c>
    </row>
    <row r="90" spans="1:7" ht="28.5" hidden="1" customHeight="1" x14ac:dyDescent="0.2">
      <c r="A90" s="118"/>
      <c r="B90" s="119"/>
      <c r="C90" s="120"/>
      <c r="D90" s="120"/>
      <c r="E90" s="120"/>
      <c r="F90" s="120"/>
      <c r="G90" s="120"/>
    </row>
    <row r="91" spans="1:7" ht="28.5" customHeight="1" x14ac:dyDescent="0.2">
      <c r="A91" s="51">
        <f>A67*A68</f>
        <v>1.6620311096560522E-2</v>
      </c>
      <c r="B91" s="52" t="s">
        <v>51</v>
      </c>
      <c r="C91" s="47"/>
      <c r="D91" s="47"/>
      <c r="E91" s="47"/>
      <c r="F91" s="47"/>
      <c r="G91" s="47"/>
    </row>
    <row r="92" spans="1:7" ht="28.5" customHeight="1" x14ac:dyDescent="0.2">
      <c r="A92" s="121"/>
      <c r="B92" s="47"/>
      <c r="C92" s="163" t="s">
        <v>55</v>
      </c>
      <c r="D92" s="163" t="s">
        <v>44</v>
      </c>
      <c r="E92" s="163" t="s">
        <v>45</v>
      </c>
      <c r="F92" s="163" t="s">
        <v>16</v>
      </c>
      <c r="G92" s="163" t="s">
        <v>17</v>
      </c>
    </row>
    <row r="93" spans="1:7" ht="28.5" customHeight="1" x14ac:dyDescent="0.2">
      <c r="A93" s="158">
        <f>E110</f>
        <v>2.2917813113908884E-3</v>
      </c>
      <c r="B93" s="146" t="s">
        <v>138</v>
      </c>
      <c r="C93" s="122" t="str">
        <f>C89</f>
        <v>0,56%</v>
      </c>
      <c r="D93" s="122" t="str">
        <f>D89</f>
        <v>0,89%</v>
      </c>
      <c r="E93" s="122" t="str">
        <f>E89</f>
        <v>0,63 (0,54-0,73)</v>
      </c>
      <c r="F93" s="122" t="str">
        <f>F89</f>
        <v>0,33% (0,24% a 0,41%)</v>
      </c>
      <c r="G93" s="122" t="str">
        <f>G89</f>
        <v>303 (244 a 415)</v>
      </c>
    </row>
    <row r="94" spans="1:7" ht="12" customHeight="1" x14ac:dyDescent="0.2"/>
    <row r="95" spans="1:7" ht="12" customHeight="1" x14ac:dyDescent="0.25">
      <c r="A95" s="242" t="s">
        <v>165</v>
      </c>
    </row>
    <row r="96" spans="1:7" ht="12" customHeight="1" x14ac:dyDescent="0.2">
      <c r="B96" s="227" t="s">
        <v>123</v>
      </c>
      <c r="C96" s="228" t="s">
        <v>123</v>
      </c>
      <c r="E96" s="227" t="s">
        <v>123</v>
      </c>
    </row>
    <row r="97" spans="1:5" ht="87" customHeight="1" x14ac:dyDescent="0.2">
      <c r="A97" s="215" t="s">
        <v>124</v>
      </c>
      <c r="B97" s="6" t="s">
        <v>122</v>
      </c>
      <c r="C97" s="309" t="s">
        <v>282</v>
      </c>
      <c r="D97" s="40"/>
      <c r="E97" s="310" t="s">
        <v>43</v>
      </c>
    </row>
    <row r="98" spans="1:5" ht="12" customHeight="1" x14ac:dyDescent="0.2">
      <c r="A98" s="224" t="s">
        <v>120</v>
      </c>
      <c r="B98" s="229">
        <v>37685217</v>
      </c>
      <c r="C98" s="243">
        <v>82</v>
      </c>
      <c r="D98" s="244"/>
      <c r="E98" s="245">
        <f>C98/B98</f>
        <v>2.175919538953431E-6</v>
      </c>
    </row>
    <row r="99" spans="1:5" ht="12" customHeight="1" x14ac:dyDescent="0.2">
      <c r="A99" s="224" t="s">
        <v>104</v>
      </c>
      <c r="B99" s="229">
        <v>36795460</v>
      </c>
      <c r="C99" s="243">
        <v>15</v>
      </c>
      <c r="D99" s="244"/>
      <c r="E99" s="245">
        <f t="shared" ref="E99:E116" si="17">C99/B99</f>
        <v>4.0765898836432536E-7</v>
      </c>
    </row>
    <row r="100" spans="1:5" ht="12" customHeight="1" x14ac:dyDescent="0.2">
      <c r="A100" s="224" t="s">
        <v>105</v>
      </c>
      <c r="B100" s="229">
        <v>36560981</v>
      </c>
      <c r="C100" s="243">
        <v>24</v>
      </c>
      <c r="D100" s="244"/>
      <c r="E100" s="245">
        <f t="shared" si="17"/>
        <v>6.5643752830374003E-7</v>
      </c>
    </row>
    <row r="101" spans="1:5" ht="12" customHeight="1" x14ac:dyDescent="0.2">
      <c r="A101" s="224" t="s">
        <v>106</v>
      </c>
      <c r="B101" s="229">
        <v>39505275</v>
      </c>
      <c r="C101" s="243">
        <v>102</v>
      </c>
      <c r="D101" s="244"/>
      <c r="E101" s="245">
        <f t="shared" si="17"/>
        <v>2.5819336784771148E-6</v>
      </c>
    </row>
    <row r="102" spans="1:5" ht="12" customHeight="1" x14ac:dyDescent="0.2">
      <c r="A102" s="224" t="s">
        <v>107</v>
      </c>
      <c r="B102" s="229">
        <v>47444002</v>
      </c>
      <c r="C102" s="243">
        <v>353</v>
      </c>
      <c r="D102" s="244"/>
      <c r="E102" s="245">
        <f t="shared" si="17"/>
        <v>7.4403504156331497E-6</v>
      </c>
    </row>
    <row r="103" spans="1:5" ht="12" customHeight="1" x14ac:dyDescent="0.2">
      <c r="A103" s="224" t="s">
        <v>108</v>
      </c>
      <c r="B103" s="229">
        <v>56552631</v>
      </c>
      <c r="C103" s="243">
        <v>1139</v>
      </c>
      <c r="D103" s="244"/>
      <c r="E103" s="245">
        <f t="shared" si="17"/>
        <v>2.0140530685477747E-5</v>
      </c>
    </row>
    <row r="104" spans="1:5" ht="12" customHeight="1" x14ac:dyDescent="0.2">
      <c r="A104" s="224" t="s">
        <v>109</v>
      </c>
      <c r="B104" s="229">
        <v>62025959</v>
      </c>
      <c r="C104" s="243">
        <v>4134</v>
      </c>
      <c r="D104" s="244"/>
      <c r="E104" s="245">
        <f t="shared" si="17"/>
        <v>6.664951363347724E-5</v>
      </c>
    </row>
    <row r="105" spans="1:5" ht="12" customHeight="1" x14ac:dyDescent="0.2">
      <c r="A105" s="224" t="s">
        <v>110</v>
      </c>
      <c r="B105" s="229">
        <v>62557259</v>
      </c>
      <c r="C105" s="243">
        <v>12159</v>
      </c>
      <c r="D105" s="244"/>
      <c r="E105" s="245">
        <f t="shared" si="17"/>
        <v>1.9436593281684544E-4</v>
      </c>
    </row>
    <row r="106" spans="1:5" ht="12" customHeight="1" x14ac:dyDescent="0.2">
      <c r="A106" s="224" t="s">
        <v>111</v>
      </c>
      <c r="B106" s="229">
        <v>58832662</v>
      </c>
      <c r="C106" s="243">
        <v>29430</v>
      </c>
      <c r="D106" s="244"/>
      <c r="E106" s="245">
        <f t="shared" si="17"/>
        <v>5.0023233692876243E-4</v>
      </c>
    </row>
    <row r="107" spans="1:5" ht="12" customHeight="1" x14ac:dyDescent="0.2">
      <c r="A107" s="224" t="s">
        <v>112</v>
      </c>
      <c r="B107" s="229">
        <v>53670753</v>
      </c>
      <c r="C107" s="243">
        <v>50091</v>
      </c>
      <c r="D107" s="244"/>
      <c r="E107" s="245">
        <f t="shared" si="17"/>
        <v>9.3330160655655421E-4</v>
      </c>
    </row>
    <row r="108" spans="1:5" ht="12" customHeight="1" x14ac:dyDescent="0.2">
      <c r="A108" s="224" t="s">
        <v>113</v>
      </c>
      <c r="B108" s="229">
        <v>48132738</v>
      </c>
      <c r="C108" s="243">
        <v>68330</v>
      </c>
      <c r="D108" s="244"/>
      <c r="E108" s="245">
        <f t="shared" si="17"/>
        <v>1.4196158963572776E-3</v>
      </c>
    </row>
    <row r="109" spans="1:5" ht="12" customHeight="1" x14ac:dyDescent="0.2">
      <c r="A109" s="224" t="s">
        <v>114</v>
      </c>
      <c r="B109" s="229">
        <v>42681696</v>
      </c>
      <c r="C109" s="243">
        <v>79543</v>
      </c>
      <c r="D109" s="244"/>
      <c r="E109" s="245">
        <f t="shared" si="17"/>
        <v>1.8636325979173836E-3</v>
      </c>
    </row>
    <row r="110" spans="1:5" ht="12" customHeight="1" x14ac:dyDescent="0.2">
      <c r="A110" s="225" t="s">
        <v>115</v>
      </c>
      <c r="B110" s="231">
        <v>37879705</v>
      </c>
      <c r="C110" s="246">
        <v>86812</v>
      </c>
      <c r="D110" s="247"/>
      <c r="E110" s="248">
        <f t="shared" si="17"/>
        <v>2.2917813113908884E-3</v>
      </c>
    </row>
    <row r="111" spans="1:5" ht="12" customHeight="1" x14ac:dyDescent="0.2">
      <c r="A111" s="224" t="s">
        <v>116</v>
      </c>
      <c r="B111" s="229">
        <v>35045728</v>
      </c>
      <c r="C111" s="243">
        <v>101015</v>
      </c>
      <c r="D111" s="244"/>
      <c r="E111" s="245">
        <f t="shared" si="17"/>
        <v>2.8823769904280489E-3</v>
      </c>
    </row>
    <row r="112" spans="1:5" ht="12" customHeight="1" x14ac:dyDescent="0.2">
      <c r="A112" s="224" t="s">
        <v>117</v>
      </c>
      <c r="B112" s="229">
        <v>31377686</v>
      </c>
      <c r="C112" s="243">
        <v>116785</v>
      </c>
      <c r="D112" s="244"/>
      <c r="E112" s="245">
        <f t="shared" si="17"/>
        <v>3.7219124444039628E-3</v>
      </c>
    </row>
    <row r="113" spans="1:5" ht="12" customHeight="1" x14ac:dyDescent="0.2">
      <c r="A113" s="224" t="s">
        <v>118</v>
      </c>
      <c r="B113" s="229">
        <v>26729572</v>
      </c>
      <c r="C113" s="249">
        <v>128123</v>
      </c>
      <c r="D113" s="244"/>
      <c r="E113" s="245">
        <f t="shared" si="17"/>
        <v>4.7933053323861675E-3</v>
      </c>
    </row>
    <row r="114" spans="1:5" ht="12" customHeight="1" x14ac:dyDescent="0.2">
      <c r="A114" s="224" t="s">
        <v>119</v>
      </c>
      <c r="B114" s="229">
        <v>19242853</v>
      </c>
      <c r="C114" s="243">
        <v>108388</v>
      </c>
      <c r="D114" s="244"/>
      <c r="E114" s="245">
        <f t="shared" si="17"/>
        <v>5.6326366989344042E-3</v>
      </c>
    </row>
    <row r="115" spans="1:5" ht="12" customHeight="1" x14ac:dyDescent="0.2">
      <c r="A115" s="224" t="s">
        <v>121</v>
      </c>
      <c r="B115" s="229">
        <v>15894575</v>
      </c>
      <c r="C115" s="243">
        <v>93134</v>
      </c>
      <c r="D115" s="244"/>
      <c r="E115" s="245">
        <f t="shared" si="17"/>
        <v>5.859483503019112E-3</v>
      </c>
    </row>
    <row r="116" spans="1:5" ht="12" customHeight="1" x14ac:dyDescent="0.2">
      <c r="A116" s="216" t="s">
        <v>54</v>
      </c>
      <c r="B116" s="234">
        <f>SUM(B98:B115)</f>
        <v>748614752</v>
      </c>
      <c r="C116" s="250">
        <v>707355</v>
      </c>
      <c r="D116" s="244"/>
      <c r="E116" s="251">
        <f t="shared" si="17"/>
        <v>9.4488520044552901E-4</v>
      </c>
    </row>
    <row r="117" spans="1:5" ht="12" customHeight="1" x14ac:dyDescent="0.2">
      <c r="A117" s="219"/>
      <c r="C117" s="209"/>
    </row>
  </sheetData>
  <mergeCells count="23">
    <mergeCell ref="K3:L3"/>
    <mergeCell ref="A18:O18"/>
    <mergeCell ref="D66:F66"/>
    <mergeCell ref="L19:O19"/>
    <mergeCell ref="A21:A30"/>
    <mergeCell ref="B33:I33"/>
    <mergeCell ref="A34:A35"/>
    <mergeCell ref="A37:A38"/>
    <mergeCell ref="B40:I40"/>
    <mergeCell ref="F19:F20"/>
    <mergeCell ref="G19:G20"/>
    <mergeCell ref="H19:H20"/>
    <mergeCell ref="I19:I20"/>
    <mergeCell ref="J19:J20"/>
    <mergeCell ref="K19:K20"/>
    <mergeCell ref="A19:A20"/>
    <mergeCell ref="D19:D20"/>
    <mergeCell ref="E19:E20"/>
    <mergeCell ref="B3:D3"/>
    <mergeCell ref="E3:F3"/>
    <mergeCell ref="H3:J3"/>
    <mergeCell ref="B19:B20"/>
    <mergeCell ref="C19:C20"/>
  </mergeCells>
  <pageMargins left="0.7" right="0.7" top="0.75" bottom="0.75" header="0.3" footer="0.3"/>
  <pageSetup paperSize="9" orientation="portrait" horizontalDpi="0" verticalDpi="0" r:id="rId1"/>
  <ignoredErrors>
    <ignoredError sqref="G15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1"/>
  <sheetViews>
    <sheetView tabSelected="1" topLeftCell="A46" zoomScale="90" zoomScaleNormal="90" workbookViewId="0">
      <selection activeCell="I67" sqref="I67"/>
    </sheetView>
  </sheetViews>
  <sheetFormatPr baseColWidth="10" defaultColWidth="16" defaultRowHeight="28.5" customHeight="1" x14ac:dyDescent="0.2"/>
  <cols>
    <col min="1" max="1" width="26.7109375" style="1" customWidth="1"/>
    <col min="2" max="2" width="26.140625" style="2" customWidth="1"/>
    <col min="3" max="3" width="12.28515625" style="2" customWidth="1"/>
    <col min="4" max="4" width="10.85546875" style="1" customWidth="1"/>
    <col min="5" max="5" width="12.140625" style="1" customWidth="1"/>
    <col min="6" max="6" width="13" style="1" customWidth="1"/>
    <col min="7" max="7" width="12" style="1" customWidth="1"/>
    <col min="8" max="8" width="14.140625" style="1" customWidth="1"/>
    <col min="9" max="9" width="12.7109375" style="1" customWidth="1"/>
    <col min="10" max="10" width="15.140625" style="1" customWidth="1"/>
    <col min="11" max="11" width="15.28515625" style="1" customWidth="1"/>
    <col min="12" max="12" width="20.85546875" style="1" customWidth="1"/>
    <col min="13" max="13" width="23.28515625" style="1" customWidth="1"/>
    <col min="14" max="14" width="19.5703125" style="1" customWidth="1"/>
    <col min="15" max="15" width="16.7109375" style="1" customWidth="1"/>
    <col min="16" max="16" width="16" style="1"/>
    <col min="17" max="17" width="12.28515625" style="1" customWidth="1"/>
    <col min="18" max="257" width="16" style="1"/>
    <col min="258" max="258" width="10.42578125" style="1" customWidth="1"/>
    <col min="259" max="259" width="26.140625" style="1" customWidth="1"/>
    <col min="260" max="260" width="12.28515625" style="1" customWidth="1"/>
    <col min="261" max="261" width="9.42578125" style="1" customWidth="1"/>
    <col min="262" max="262" width="18.28515625" style="1" customWidth="1"/>
    <col min="263" max="263" width="10.5703125" style="1" customWidth="1"/>
    <col min="264" max="264" width="18.42578125" style="1" customWidth="1"/>
    <col min="265" max="265" width="10.7109375" style="1" customWidth="1"/>
    <col min="266" max="266" width="12" style="1" customWidth="1"/>
    <col min="267" max="267" width="18.85546875" style="1" customWidth="1"/>
    <col min="268" max="268" width="17.85546875" style="1" customWidth="1"/>
    <col min="269" max="269" width="20.28515625" style="1" customWidth="1"/>
    <col min="270" max="270" width="15.5703125" style="1" customWidth="1"/>
    <col min="271" max="272" width="16" style="1"/>
    <col min="273" max="273" width="23.140625" style="1" customWidth="1"/>
    <col min="274" max="513" width="16" style="1"/>
    <col min="514" max="514" width="10.42578125" style="1" customWidth="1"/>
    <col min="515" max="515" width="26.140625" style="1" customWidth="1"/>
    <col min="516" max="516" width="12.28515625" style="1" customWidth="1"/>
    <col min="517" max="517" width="9.42578125" style="1" customWidth="1"/>
    <col min="518" max="518" width="18.28515625" style="1" customWidth="1"/>
    <col min="519" max="519" width="10.5703125" style="1" customWidth="1"/>
    <col min="520" max="520" width="18.42578125" style="1" customWidth="1"/>
    <col min="521" max="521" width="10.7109375" style="1" customWidth="1"/>
    <col min="522" max="522" width="12" style="1" customWidth="1"/>
    <col min="523" max="523" width="18.85546875" style="1" customWidth="1"/>
    <col min="524" max="524" width="17.85546875" style="1" customWidth="1"/>
    <col min="525" max="525" width="20.28515625" style="1" customWidth="1"/>
    <col min="526" max="526" width="15.5703125" style="1" customWidth="1"/>
    <col min="527" max="528" width="16" style="1"/>
    <col min="529" max="529" width="23.140625" style="1" customWidth="1"/>
    <col min="530" max="769" width="16" style="1"/>
    <col min="770" max="770" width="10.42578125" style="1" customWidth="1"/>
    <col min="771" max="771" width="26.140625" style="1" customWidth="1"/>
    <col min="772" max="772" width="12.28515625" style="1" customWidth="1"/>
    <col min="773" max="773" width="9.42578125" style="1" customWidth="1"/>
    <col min="774" max="774" width="18.28515625" style="1" customWidth="1"/>
    <col min="775" max="775" width="10.5703125" style="1" customWidth="1"/>
    <col min="776" max="776" width="18.42578125" style="1" customWidth="1"/>
    <col min="777" max="777" width="10.7109375" style="1" customWidth="1"/>
    <col min="778" max="778" width="12" style="1" customWidth="1"/>
    <col min="779" max="779" width="18.85546875" style="1" customWidth="1"/>
    <col min="780" max="780" width="17.85546875" style="1" customWidth="1"/>
    <col min="781" max="781" width="20.28515625" style="1" customWidth="1"/>
    <col min="782" max="782" width="15.5703125" style="1" customWidth="1"/>
    <col min="783" max="784" width="16" style="1"/>
    <col min="785" max="785" width="23.140625" style="1" customWidth="1"/>
    <col min="786" max="1025" width="16" style="1"/>
    <col min="1026" max="1026" width="10.42578125" style="1" customWidth="1"/>
    <col min="1027" max="1027" width="26.140625" style="1" customWidth="1"/>
    <col min="1028" max="1028" width="12.28515625" style="1" customWidth="1"/>
    <col min="1029" max="1029" width="9.42578125" style="1" customWidth="1"/>
    <col min="1030" max="1030" width="18.28515625" style="1" customWidth="1"/>
    <col min="1031" max="1031" width="10.5703125" style="1" customWidth="1"/>
    <col min="1032" max="1032" width="18.42578125" style="1" customWidth="1"/>
    <col min="1033" max="1033" width="10.7109375" style="1" customWidth="1"/>
    <col min="1034" max="1034" width="12" style="1" customWidth="1"/>
    <col min="1035" max="1035" width="18.85546875" style="1" customWidth="1"/>
    <col min="1036" max="1036" width="17.85546875" style="1" customWidth="1"/>
    <col min="1037" max="1037" width="20.28515625" style="1" customWidth="1"/>
    <col min="1038" max="1038" width="15.5703125" style="1" customWidth="1"/>
    <col min="1039" max="1040" width="16" style="1"/>
    <col min="1041" max="1041" width="23.140625" style="1" customWidth="1"/>
    <col min="1042" max="1281" width="16" style="1"/>
    <col min="1282" max="1282" width="10.42578125" style="1" customWidth="1"/>
    <col min="1283" max="1283" width="26.140625" style="1" customWidth="1"/>
    <col min="1284" max="1284" width="12.28515625" style="1" customWidth="1"/>
    <col min="1285" max="1285" width="9.42578125" style="1" customWidth="1"/>
    <col min="1286" max="1286" width="18.28515625" style="1" customWidth="1"/>
    <col min="1287" max="1287" width="10.5703125" style="1" customWidth="1"/>
    <col min="1288" max="1288" width="18.42578125" style="1" customWidth="1"/>
    <col min="1289" max="1289" width="10.7109375" style="1" customWidth="1"/>
    <col min="1290" max="1290" width="12" style="1" customWidth="1"/>
    <col min="1291" max="1291" width="18.85546875" style="1" customWidth="1"/>
    <col min="1292" max="1292" width="17.85546875" style="1" customWidth="1"/>
    <col min="1293" max="1293" width="20.28515625" style="1" customWidth="1"/>
    <col min="1294" max="1294" width="15.5703125" style="1" customWidth="1"/>
    <col min="1295" max="1296" width="16" style="1"/>
    <col min="1297" max="1297" width="23.140625" style="1" customWidth="1"/>
    <col min="1298" max="1537" width="16" style="1"/>
    <col min="1538" max="1538" width="10.42578125" style="1" customWidth="1"/>
    <col min="1539" max="1539" width="26.140625" style="1" customWidth="1"/>
    <col min="1540" max="1540" width="12.28515625" style="1" customWidth="1"/>
    <col min="1541" max="1541" width="9.42578125" style="1" customWidth="1"/>
    <col min="1542" max="1542" width="18.28515625" style="1" customWidth="1"/>
    <col min="1543" max="1543" width="10.5703125" style="1" customWidth="1"/>
    <col min="1544" max="1544" width="18.42578125" style="1" customWidth="1"/>
    <col min="1545" max="1545" width="10.7109375" style="1" customWidth="1"/>
    <col min="1546" max="1546" width="12" style="1" customWidth="1"/>
    <col min="1547" max="1547" width="18.85546875" style="1" customWidth="1"/>
    <col min="1548" max="1548" width="17.85546875" style="1" customWidth="1"/>
    <col min="1549" max="1549" width="20.28515625" style="1" customWidth="1"/>
    <col min="1550" max="1550" width="15.5703125" style="1" customWidth="1"/>
    <col min="1551" max="1552" width="16" style="1"/>
    <col min="1553" max="1553" width="23.140625" style="1" customWidth="1"/>
    <col min="1554" max="1793" width="16" style="1"/>
    <col min="1794" max="1794" width="10.42578125" style="1" customWidth="1"/>
    <col min="1795" max="1795" width="26.140625" style="1" customWidth="1"/>
    <col min="1796" max="1796" width="12.28515625" style="1" customWidth="1"/>
    <col min="1797" max="1797" width="9.42578125" style="1" customWidth="1"/>
    <col min="1798" max="1798" width="18.28515625" style="1" customWidth="1"/>
    <col min="1799" max="1799" width="10.5703125" style="1" customWidth="1"/>
    <col min="1800" max="1800" width="18.42578125" style="1" customWidth="1"/>
    <col min="1801" max="1801" width="10.7109375" style="1" customWidth="1"/>
    <col min="1802" max="1802" width="12" style="1" customWidth="1"/>
    <col min="1803" max="1803" width="18.85546875" style="1" customWidth="1"/>
    <col min="1804" max="1804" width="17.85546875" style="1" customWidth="1"/>
    <col min="1805" max="1805" width="20.28515625" style="1" customWidth="1"/>
    <col min="1806" max="1806" width="15.5703125" style="1" customWidth="1"/>
    <col min="1807" max="1808" width="16" style="1"/>
    <col min="1809" max="1809" width="23.140625" style="1" customWidth="1"/>
    <col min="1810" max="2049" width="16" style="1"/>
    <col min="2050" max="2050" width="10.42578125" style="1" customWidth="1"/>
    <col min="2051" max="2051" width="26.140625" style="1" customWidth="1"/>
    <col min="2052" max="2052" width="12.28515625" style="1" customWidth="1"/>
    <col min="2053" max="2053" width="9.42578125" style="1" customWidth="1"/>
    <col min="2054" max="2054" width="18.28515625" style="1" customWidth="1"/>
    <col min="2055" max="2055" width="10.5703125" style="1" customWidth="1"/>
    <col min="2056" max="2056" width="18.42578125" style="1" customWidth="1"/>
    <col min="2057" max="2057" width="10.7109375" style="1" customWidth="1"/>
    <col min="2058" max="2058" width="12" style="1" customWidth="1"/>
    <col min="2059" max="2059" width="18.85546875" style="1" customWidth="1"/>
    <col min="2060" max="2060" width="17.85546875" style="1" customWidth="1"/>
    <col min="2061" max="2061" width="20.28515625" style="1" customWidth="1"/>
    <col min="2062" max="2062" width="15.5703125" style="1" customWidth="1"/>
    <col min="2063" max="2064" width="16" style="1"/>
    <col min="2065" max="2065" width="23.140625" style="1" customWidth="1"/>
    <col min="2066" max="2305" width="16" style="1"/>
    <col min="2306" max="2306" width="10.42578125" style="1" customWidth="1"/>
    <col min="2307" max="2307" width="26.140625" style="1" customWidth="1"/>
    <col min="2308" max="2308" width="12.28515625" style="1" customWidth="1"/>
    <col min="2309" max="2309" width="9.42578125" style="1" customWidth="1"/>
    <col min="2310" max="2310" width="18.28515625" style="1" customWidth="1"/>
    <col min="2311" max="2311" width="10.5703125" style="1" customWidth="1"/>
    <col min="2312" max="2312" width="18.42578125" style="1" customWidth="1"/>
    <col min="2313" max="2313" width="10.7109375" style="1" customWidth="1"/>
    <col min="2314" max="2314" width="12" style="1" customWidth="1"/>
    <col min="2315" max="2315" width="18.85546875" style="1" customWidth="1"/>
    <col min="2316" max="2316" width="17.85546875" style="1" customWidth="1"/>
    <col min="2317" max="2317" width="20.28515625" style="1" customWidth="1"/>
    <col min="2318" max="2318" width="15.5703125" style="1" customWidth="1"/>
    <col min="2319" max="2320" width="16" style="1"/>
    <col min="2321" max="2321" width="23.140625" style="1" customWidth="1"/>
    <col min="2322" max="2561" width="16" style="1"/>
    <col min="2562" max="2562" width="10.42578125" style="1" customWidth="1"/>
    <col min="2563" max="2563" width="26.140625" style="1" customWidth="1"/>
    <col min="2564" max="2564" width="12.28515625" style="1" customWidth="1"/>
    <col min="2565" max="2565" width="9.42578125" style="1" customWidth="1"/>
    <col min="2566" max="2566" width="18.28515625" style="1" customWidth="1"/>
    <col min="2567" max="2567" width="10.5703125" style="1" customWidth="1"/>
    <col min="2568" max="2568" width="18.42578125" style="1" customWidth="1"/>
    <col min="2569" max="2569" width="10.7109375" style="1" customWidth="1"/>
    <col min="2570" max="2570" width="12" style="1" customWidth="1"/>
    <col min="2571" max="2571" width="18.85546875" style="1" customWidth="1"/>
    <col min="2572" max="2572" width="17.85546875" style="1" customWidth="1"/>
    <col min="2573" max="2573" width="20.28515625" style="1" customWidth="1"/>
    <col min="2574" max="2574" width="15.5703125" style="1" customWidth="1"/>
    <col min="2575" max="2576" width="16" style="1"/>
    <col min="2577" max="2577" width="23.140625" style="1" customWidth="1"/>
    <col min="2578" max="2817" width="16" style="1"/>
    <col min="2818" max="2818" width="10.42578125" style="1" customWidth="1"/>
    <col min="2819" max="2819" width="26.140625" style="1" customWidth="1"/>
    <col min="2820" max="2820" width="12.28515625" style="1" customWidth="1"/>
    <col min="2821" max="2821" width="9.42578125" style="1" customWidth="1"/>
    <col min="2822" max="2822" width="18.28515625" style="1" customWidth="1"/>
    <col min="2823" max="2823" width="10.5703125" style="1" customWidth="1"/>
    <col min="2824" max="2824" width="18.42578125" style="1" customWidth="1"/>
    <col min="2825" max="2825" width="10.7109375" style="1" customWidth="1"/>
    <col min="2826" max="2826" width="12" style="1" customWidth="1"/>
    <col min="2827" max="2827" width="18.85546875" style="1" customWidth="1"/>
    <col min="2828" max="2828" width="17.85546875" style="1" customWidth="1"/>
    <col min="2829" max="2829" width="20.28515625" style="1" customWidth="1"/>
    <col min="2830" max="2830" width="15.5703125" style="1" customWidth="1"/>
    <col min="2831" max="2832" width="16" style="1"/>
    <col min="2833" max="2833" width="23.140625" style="1" customWidth="1"/>
    <col min="2834" max="3073" width="16" style="1"/>
    <col min="3074" max="3074" width="10.42578125" style="1" customWidth="1"/>
    <col min="3075" max="3075" width="26.140625" style="1" customWidth="1"/>
    <col min="3076" max="3076" width="12.28515625" style="1" customWidth="1"/>
    <col min="3077" max="3077" width="9.42578125" style="1" customWidth="1"/>
    <col min="3078" max="3078" width="18.28515625" style="1" customWidth="1"/>
    <col min="3079" max="3079" width="10.5703125" style="1" customWidth="1"/>
    <col min="3080" max="3080" width="18.42578125" style="1" customWidth="1"/>
    <col min="3081" max="3081" width="10.7109375" style="1" customWidth="1"/>
    <col min="3082" max="3082" width="12" style="1" customWidth="1"/>
    <col min="3083" max="3083" width="18.85546875" style="1" customWidth="1"/>
    <col min="3084" max="3084" width="17.85546875" style="1" customWidth="1"/>
    <col min="3085" max="3085" width="20.28515625" style="1" customWidth="1"/>
    <col min="3086" max="3086" width="15.5703125" style="1" customWidth="1"/>
    <col min="3087" max="3088" width="16" style="1"/>
    <col min="3089" max="3089" width="23.140625" style="1" customWidth="1"/>
    <col min="3090" max="3329" width="16" style="1"/>
    <col min="3330" max="3330" width="10.42578125" style="1" customWidth="1"/>
    <col min="3331" max="3331" width="26.140625" style="1" customWidth="1"/>
    <col min="3332" max="3332" width="12.28515625" style="1" customWidth="1"/>
    <col min="3333" max="3333" width="9.42578125" style="1" customWidth="1"/>
    <col min="3334" max="3334" width="18.28515625" style="1" customWidth="1"/>
    <col min="3335" max="3335" width="10.5703125" style="1" customWidth="1"/>
    <col min="3336" max="3336" width="18.42578125" style="1" customWidth="1"/>
    <col min="3337" max="3337" width="10.7109375" style="1" customWidth="1"/>
    <col min="3338" max="3338" width="12" style="1" customWidth="1"/>
    <col min="3339" max="3339" width="18.85546875" style="1" customWidth="1"/>
    <col min="3340" max="3340" width="17.85546875" style="1" customWidth="1"/>
    <col min="3341" max="3341" width="20.28515625" style="1" customWidth="1"/>
    <col min="3342" max="3342" width="15.5703125" style="1" customWidth="1"/>
    <col min="3343" max="3344" width="16" style="1"/>
    <col min="3345" max="3345" width="23.140625" style="1" customWidth="1"/>
    <col min="3346" max="3585" width="16" style="1"/>
    <col min="3586" max="3586" width="10.42578125" style="1" customWidth="1"/>
    <col min="3587" max="3587" width="26.140625" style="1" customWidth="1"/>
    <col min="3588" max="3588" width="12.28515625" style="1" customWidth="1"/>
    <col min="3589" max="3589" width="9.42578125" style="1" customWidth="1"/>
    <col min="3590" max="3590" width="18.28515625" style="1" customWidth="1"/>
    <col min="3591" max="3591" width="10.5703125" style="1" customWidth="1"/>
    <col min="3592" max="3592" width="18.42578125" style="1" customWidth="1"/>
    <col min="3593" max="3593" width="10.7109375" style="1" customWidth="1"/>
    <col min="3594" max="3594" width="12" style="1" customWidth="1"/>
    <col min="3595" max="3595" width="18.85546875" style="1" customWidth="1"/>
    <col min="3596" max="3596" width="17.85546875" style="1" customWidth="1"/>
    <col min="3597" max="3597" width="20.28515625" style="1" customWidth="1"/>
    <col min="3598" max="3598" width="15.5703125" style="1" customWidth="1"/>
    <col min="3599" max="3600" width="16" style="1"/>
    <col min="3601" max="3601" width="23.140625" style="1" customWidth="1"/>
    <col min="3602" max="3841" width="16" style="1"/>
    <col min="3842" max="3842" width="10.42578125" style="1" customWidth="1"/>
    <col min="3843" max="3843" width="26.140625" style="1" customWidth="1"/>
    <col min="3844" max="3844" width="12.28515625" style="1" customWidth="1"/>
    <col min="3845" max="3845" width="9.42578125" style="1" customWidth="1"/>
    <col min="3846" max="3846" width="18.28515625" style="1" customWidth="1"/>
    <col min="3847" max="3847" width="10.5703125" style="1" customWidth="1"/>
    <col min="3848" max="3848" width="18.42578125" style="1" customWidth="1"/>
    <col min="3849" max="3849" width="10.7109375" style="1" customWidth="1"/>
    <col min="3850" max="3850" width="12" style="1" customWidth="1"/>
    <col min="3851" max="3851" width="18.85546875" style="1" customWidth="1"/>
    <col min="3852" max="3852" width="17.85546875" style="1" customWidth="1"/>
    <col min="3853" max="3853" width="20.28515625" style="1" customWidth="1"/>
    <col min="3854" max="3854" width="15.5703125" style="1" customWidth="1"/>
    <col min="3855" max="3856" width="16" style="1"/>
    <col min="3857" max="3857" width="23.140625" style="1" customWidth="1"/>
    <col min="3858" max="4097" width="16" style="1"/>
    <col min="4098" max="4098" width="10.42578125" style="1" customWidth="1"/>
    <col min="4099" max="4099" width="26.140625" style="1" customWidth="1"/>
    <col min="4100" max="4100" width="12.28515625" style="1" customWidth="1"/>
    <col min="4101" max="4101" width="9.42578125" style="1" customWidth="1"/>
    <col min="4102" max="4102" width="18.28515625" style="1" customWidth="1"/>
    <col min="4103" max="4103" width="10.5703125" style="1" customWidth="1"/>
    <col min="4104" max="4104" width="18.42578125" style="1" customWidth="1"/>
    <col min="4105" max="4105" width="10.7109375" style="1" customWidth="1"/>
    <col min="4106" max="4106" width="12" style="1" customWidth="1"/>
    <col min="4107" max="4107" width="18.85546875" style="1" customWidth="1"/>
    <col min="4108" max="4108" width="17.85546875" style="1" customWidth="1"/>
    <col min="4109" max="4109" width="20.28515625" style="1" customWidth="1"/>
    <col min="4110" max="4110" width="15.5703125" style="1" customWidth="1"/>
    <col min="4111" max="4112" width="16" style="1"/>
    <col min="4113" max="4113" width="23.140625" style="1" customWidth="1"/>
    <col min="4114" max="4353" width="16" style="1"/>
    <col min="4354" max="4354" width="10.42578125" style="1" customWidth="1"/>
    <col min="4355" max="4355" width="26.140625" style="1" customWidth="1"/>
    <col min="4356" max="4356" width="12.28515625" style="1" customWidth="1"/>
    <col min="4357" max="4357" width="9.42578125" style="1" customWidth="1"/>
    <col min="4358" max="4358" width="18.28515625" style="1" customWidth="1"/>
    <col min="4359" max="4359" width="10.5703125" style="1" customWidth="1"/>
    <col min="4360" max="4360" width="18.42578125" style="1" customWidth="1"/>
    <col min="4361" max="4361" width="10.7109375" style="1" customWidth="1"/>
    <col min="4362" max="4362" width="12" style="1" customWidth="1"/>
    <col min="4363" max="4363" width="18.85546875" style="1" customWidth="1"/>
    <col min="4364" max="4364" width="17.85546875" style="1" customWidth="1"/>
    <col min="4365" max="4365" width="20.28515625" style="1" customWidth="1"/>
    <col min="4366" max="4366" width="15.5703125" style="1" customWidth="1"/>
    <col min="4367" max="4368" width="16" style="1"/>
    <col min="4369" max="4369" width="23.140625" style="1" customWidth="1"/>
    <col min="4370" max="4609" width="16" style="1"/>
    <col min="4610" max="4610" width="10.42578125" style="1" customWidth="1"/>
    <col min="4611" max="4611" width="26.140625" style="1" customWidth="1"/>
    <col min="4612" max="4612" width="12.28515625" style="1" customWidth="1"/>
    <col min="4613" max="4613" width="9.42578125" style="1" customWidth="1"/>
    <col min="4614" max="4614" width="18.28515625" style="1" customWidth="1"/>
    <col min="4615" max="4615" width="10.5703125" style="1" customWidth="1"/>
    <col min="4616" max="4616" width="18.42578125" style="1" customWidth="1"/>
    <col min="4617" max="4617" width="10.7109375" style="1" customWidth="1"/>
    <col min="4618" max="4618" width="12" style="1" customWidth="1"/>
    <col min="4619" max="4619" width="18.85546875" style="1" customWidth="1"/>
    <col min="4620" max="4620" width="17.85546875" style="1" customWidth="1"/>
    <col min="4621" max="4621" width="20.28515625" style="1" customWidth="1"/>
    <col min="4622" max="4622" width="15.5703125" style="1" customWidth="1"/>
    <col min="4623" max="4624" width="16" style="1"/>
    <col min="4625" max="4625" width="23.140625" style="1" customWidth="1"/>
    <col min="4626" max="4865" width="16" style="1"/>
    <col min="4866" max="4866" width="10.42578125" style="1" customWidth="1"/>
    <col min="4867" max="4867" width="26.140625" style="1" customWidth="1"/>
    <col min="4868" max="4868" width="12.28515625" style="1" customWidth="1"/>
    <col min="4869" max="4869" width="9.42578125" style="1" customWidth="1"/>
    <col min="4870" max="4870" width="18.28515625" style="1" customWidth="1"/>
    <col min="4871" max="4871" width="10.5703125" style="1" customWidth="1"/>
    <col min="4872" max="4872" width="18.42578125" style="1" customWidth="1"/>
    <col min="4873" max="4873" width="10.7109375" style="1" customWidth="1"/>
    <col min="4874" max="4874" width="12" style="1" customWidth="1"/>
    <col min="4875" max="4875" width="18.85546875" style="1" customWidth="1"/>
    <col min="4876" max="4876" width="17.85546875" style="1" customWidth="1"/>
    <col min="4877" max="4877" width="20.28515625" style="1" customWidth="1"/>
    <col min="4878" max="4878" width="15.5703125" style="1" customWidth="1"/>
    <col min="4879" max="4880" width="16" style="1"/>
    <col min="4881" max="4881" width="23.140625" style="1" customWidth="1"/>
    <col min="4882" max="5121" width="16" style="1"/>
    <col min="5122" max="5122" width="10.42578125" style="1" customWidth="1"/>
    <col min="5123" max="5123" width="26.140625" style="1" customWidth="1"/>
    <col min="5124" max="5124" width="12.28515625" style="1" customWidth="1"/>
    <col min="5125" max="5125" width="9.42578125" style="1" customWidth="1"/>
    <col min="5126" max="5126" width="18.28515625" style="1" customWidth="1"/>
    <col min="5127" max="5127" width="10.5703125" style="1" customWidth="1"/>
    <col min="5128" max="5128" width="18.42578125" style="1" customWidth="1"/>
    <col min="5129" max="5129" width="10.7109375" style="1" customWidth="1"/>
    <col min="5130" max="5130" width="12" style="1" customWidth="1"/>
    <col min="5131" max="5131" width="18.85546875" style="1" customWidth="1"/>
    <col min="5132" max="5132" width="17.85546875" style="1" customWidth="1"/>
    <col min="5133" max="5133" width="20.28515625" style="1" customWidth="1"/>
    <col min="5134" max="5134" width="15.5703125" style="1" customWidth="1"/>
    <col min="5135" max="5136" width="16" style="1"/>
    <col min="5137" max="5137" width="23.140625" style="1" customWidth="1"/>
    <col min="5138" max="5377" width="16" style="1"/>
    <col min="5378" max="5378" width="10.42578125" style="1" customWidth="1"/>
    <col min="5379" max="5379" width="26.140625" style="1" customWidth="1"/>
    <col min="5380" max="5380" width="12.28515625" style="1" customWidth="1"/>
    <col min="5381" max="5381" width="9.42578125" style="1" customWidth="1"/>
    <col min="5382" max="5382" width="18.28515625" style="1" customWidth="1"/>
    <col min="5383" max="5383" width="10.5703125" style="1" customWidth="1"/>
    <col min="5384" max="5384" width="18.42578125" style="1" customWidth="1"/>
    <col min="5385" max="5385" width="10.7109375" style="1" customWidth="1"/>
    <col min="5386" max="5386" width="12" style="1" customWidth="1"/>
    <col min="5387" max="5387" width="18.85546875" style="1" customWidth="1"/>
    <col min="5388" max="5388" width="17.85546875" style="1" customWidth="1"/>
    <col min="5389" max="5389" width="20.28515625" style="1" customWidth="1"/>
    <col min="5390" max="5390" width="15.5703125" style="1" customWidth="1"/>
    <col min="5391" max="5392" width="16" style="1"/>
    <col min="5393" max="5393" width="23.140625" style="1" customWidth="1"/>
    <col min="5394" max="5633" width="16" style="1"/>
    <col min="5634" max="5634" width="10.42578125" style="1" customWidth="1"/>
    <col min="5635" max="5635" width="26.140625" style="1" customWidth="1"/>
    <col min="5636" max="5636" width="12.28515625" style="1" customWidth="1"/>
    <col min="5637" max="5637" width="9.42578125" style="1" customWidth="1"/>
    <col min="5638" max="5638" width="18.28515625" style="1" customWidth="1"/>
    <col min="5639" max="5639" width="10.5703125" style="1" customWidth="1"/>
    <col min="5640" max="5640" width="18.42578125" style="1" customWidth="1"/>
    <col min="5641" max="5641" width="10.7109375" style="1" customWidth="1"/>
    <col min="5642" max="5642" width="12" style="1" customWidth="1"/>
    <col min="5643" max="5643" width="18.85546875" style="1" customWidth="1"/>
    <col min="5644" max="5644" width="17.85546875" style="1" customWidth="1"/>
    <col min="5645" max="5645" width="20.28515625" style="1" customWidth="1"/>
    <col min="5646" max="5646" width="15.5703125" style="1" customWidth="1"/>
    <col min="5647" max="5648" width="16" style="1"/>
    <col min="5649" max="5649" width="23.140625" style="1" customWidth="1"/>
    <col min="5650" max="5889" width="16" style="1"/>
    <col min="5890" max="5890" width="10.42578125" style="1" customWidth="1"/>
    <col min="5891" max="5891" width="26.140625" style="1" customWidth="1"/>
    <col min="5892" max="5892" width="12.28515625" style="1" customWidth="1"/>
    <col min="5893" max="5893" width="9.42578125" style="1" customWidth="1"/>
    <col min="5894" max="5894" width="18.28515625" style="1" customWidth="1"/>
    <col min="5895" max="5895" width="10.5703125" style="1" customWidth="1"/>
    <col min="5896" max="5896" width="18.42578125" style="1" customWidth="1"/>
    <col min="5897" max="5897" width="10.7109375" style="1" customWidth="1"/>
    <col min="5898" max="5898" width="12" style="1" customWidth="1"/>
    <col min="5899" max="5899" width="18.85546875" style="1" customWidth="1"/>
    <col min="5900" max="5900" width="17.85546875" style="1" customWidth="1"/>
    <col min="5901" max="5901" width="20.28515625" style="1" customWidth="1"/>
    <col min="5902" max="5902" width="15.5703125" style="1" customWidth="1"/>
    <col min="5903" max="5904" width="16" style="1"/>
    <col min="5905" max="5905" width="23.140625" style="1" customWidth="1"/>
    <col min="5906" max="6145" width="16" style="1"/>
    <col min="6146" max="6146" width="10.42578125" style="1" customWidth="1"/>
    <col min="6147" max="6147" width="26.140625" style="1" customWidth="1"/>
    <col min="6148" max="6148" width="12.28515625" style="1" customWidth="1"/>
    <col min="6149" max="6149" width="9.42578125" style="1" customWidth="1"/>
    <col min="6150" max="6150" width="18.28515625" style="1" customWidth="1"/>
    <col min="6151" max="6151" width="10.5703125" style="1" customWidth="1"/>
    <col min="6152" max="6152" width="18.42578125" style="1" customWidth="1"/>
    <col min="6153" max="6153" width="10.7109375" style="1" customWidth="1"/>
    <col min="6154" max="6154" width="12" style="1" customWidth="1"/>
    <col min="6155" max="6155" width="18.85546875" style="1" customWidth="1"/>
    <col min="6156" max="6156" width="17.85546875" style="1" customWidth="1"/>
    <col min="6157" max="6157" width="20.28515625" style="1" customWidth="1"/>
    <col min="6158" max="6158" width="15.5703125" style="1" customWidth="1"/>
    <col min="6159" max="6160" width="16" style="1"/>
    <col min="6161" max="6161" width="23.140625" style="1" customWidth="1"/>
    <col min="6162" max="6401" width="16" style="1"/>
    <col min="6402" max="6402" width="10.42578125" style="1" customWidth="1"/>
    <col min="6403" max="6403" width="26.140625" style="1" customWidth="1"/>
    <col min="6404" max="6404" width="12.28515625" style="1" customWidth="1"/>
    <col min="6405" max="6405" width="9.42578125" style="1" customWidth="1"/>
    <col min="6406" max="6406" width="18.28515625" style="1" customWidth="1"/>
    <col min="6407" max="6407" width="10.5703125" style="1" customWidth="1"/>
    <col min="6408" max="6408" width="18.42578125" style="1" customWidth="1"/>
    <col min="6409" max="6409" width="10.7109375" style="1" customWidth="1"/>
    <col min="6410" max="6410" width="12" style="1" customWidth="1"/>
    <col min="6411" max="6411" width="18.85546875" style="1" customWidth="1"/>
    <col min="6412" max="6412" width="17.85546875" style="1" customWidth="1"/>
    <col min="6413" max="6413" width="20.28515625" style="1" customWidth="1"/>
    <col min="6414" max="6414" width="15.5703125" style="1" customWidth="1"/>
    <col min="6415" max="6416" width="16" style="1"/>
    <col min="6417" max="6417" width="23.140625" style="1" customWidth="1"/>
    <col min="6418" max="6657" width="16" style="1"/>
    <col min="6658" max="6658" width="10.42578125" style="1" customWidth="1"/>
    <col min="6659" max="6659" width="26.140625" style="1" customWidth="1"/>
    <col min="6660" max="6660" width="12.28515625" style="1" customWidth="1"/>
    <col min="6661" max="6661" width="9.42578125" style="1" customWidth="1"/>
    <col min="6662" max="6662" width="18.28515625" style="1" customWidth="1"/>
    <col min="6663" max="6663" width="10.5703125" style="1" customWidth="1"/>
    <col min="6664" max="6664" width="18.42578125" style="1" customWidth="1"/>
    <col min="6665" max="6665" width="10.7109375" style="1" customWidth="1"/>
    <col min="6666" max="6666" width="12" style="1" customWidth="1"/>
    <col min="6667" max="6667" width="18.85546875" style="1" customWidth="1"/>
    <col min="6668" max="6668" width="17.85546875" style="1" customWidth="1"/>
    <col min="6669" max="6669" width="20.28515625" style="1" customWidth="1"/>
    <col min="6670" max="6670" width="15.5703125" style="1" customWidth="1"/>
    <col min="6671" max="6672" width="16" style="1"/>
    <col min="6673" max="6673" width="23.140625" style="1" customWidth="1"/>
    <col min="6674" max="6913" width="16" style="1"/>
    <col min="6914" max="6914" width="10.42578125" style="1" customWidth="1"/>
    <col min="6915" max="6915" width="26.140625" style="1" customWidth="1"/>
    <col min="6916" max="6916" width="12.28515625" style="1" customWidth="1"/>
    <col min="6917" max="6917" width="9.42578125" style="1" customWidth="1"/>
    <col min="6918" max="6918" width="18.28515625" style="1" customWidth="1"/>
    <col min="6919" max="6919" width="10.5703125" style="1" customWidth="1"/>
    <col min="6920" max="6920" width="18.42578125" style="1" customWidth="1"/>
    <col min="6921" max="6921" width="10.7109375" style="1" customWidth="1"/>
    <col min="6922" max="6922" width="12" style="1" customWidth="1"/>
    <col min="6923" max="6923" width="18.85546875" style="1" customWidth="1"/>
    <col min="6924" max="6924" width="17.85546875" style="1" customWidth="1"/>
    <col min="6925" max="6925" width="20.28515625" style="1" customWidth="1"/>
    <col min="6926" max="6926" width="15.5703125" style="1" customWidth="1"/>
    <col min="6927" max="6928" width="16" style="1"/>
    <col min="6929" max="6929" width="23.140625" style="1" customWidth="1"/>
    <col min="6930" max="7169" width="16" style="1"/>
    <col min="7170" max="7170" width="10.42578125" style="1" customWidth="1"/>
    <col min="7171" max="7171" width="26.140625" style="1" customWidth="1"/>
    <col min="7172" max="7172" width="12.28515625" style="1" customWidth="1"/>
    <col min="7173" max="7173" width="9.42578125" style="1" customWidth="1"/>
    <col min="7174" max="7174" width="18.28515625" style="1" customWidth="1"/>
    <col min="7175" max="7175" width="10.5703125" style="1" customWidth="1"/>
    <col min="7176" max="7176" width="18.42578125" style="1" customWidth="1"/>
    <col min="7177" max="7177" width="10.7109375" style="1" customWidth="1"/>
    <col min="7178" max="7178" width="12" style="1" customWidth="1"/>
    <col min="7179" max="7179" width="18.85546875" style="1" customWidth="1"/>
    <col min="7180" max="7180" width="17.85546875" style="1" customWidth="1"/>
    <col min="7181" max="7181" width="20.28515625" style="1" customWidth="1"/>
    <col min="7182" max="7182" width="15.5703125" style="1" customWidth="1"/>
    <col min="7183" max="7184" width="16" style="1"/>
    <col min="7185" max="7185" width="23.140625" style="1" customWidth="1"/>
    <col min="7186" max="7425" width="16" style="1"/>
    <col min="7426" max="7426" width="10.42578125" style="1" customWidth="1"/>
    <col min="7427" max="7427" width="26.140625" style="1" customWidth="1"/>
    <col min="7428" max="7428" width="12.28515625" style="1" customWidth="1"/>
    <col min="7429" max="7429" width="9.42578125" style="1" customWidth="1"/>
    <col min="7430" max="7430" width="18.28515625" style="1" customWidth="1"/>
    <col min="7431" max="7431" width="10.5703125" style="1" customWidth="1"/>
    <col min="7432" max="7432" width="18.42578125" style="1" customWidth="1"/>
    <col min="7433" max="7433" width="10.7109375" style="1" customWidth="1"/>
    <col min="7434" max="7434" width="12" style="1" customWidth="1"/>
    <col min="7435" max="7435" width="18.85546875" style="1" customWidth="1"/>
    <col min="7436" max="7436" width="17.85546875" style="1" customWidth="1"/>
    <col min="7437" max="7437" width="20.28515625" style="1" customWidth="1"/>
    <col min="7438" max="7438" width="15.5703125" style="1" customWidth="1"/>
    <col min="7439" max="7440" width="16" style="1"/>
    <col min="7441" max="7441" width="23.140625" style="1" customWidth="1"/>
    <col min="7442" max="7681" width="16" style="1"/>
    <col min="7682" max="7682" width="10.42578125" style="1" customWidth="1"/>
    <col min="7683" max="7683" width="26.140625" style="1" customWidth="1"/>
    <col min="7684" max="7684" width="12.28515625" style="1" customWidth="1"/>
    <col min="7685" max="7685" width="9.42578125" style="1" customWidth="1"/>
    <col min="7686" max="7686" width="18.28515625" style="1" customWidth="1"/>
    <col min="7687" max="7687" width="10.5703125" style="1" customWidth="1"/>
    <col min="7688" max="7688" width="18.42578125" style="1" customWidth="1"/>
    <col min="7689" max="7689" width="10.7109375" style="1" customWidth="1"/>
    <col min="7690" max="7690" width="12" style="1" customWidth="1"/>
    <col min="7691" max="7691" width="18.85546875" style="1" customWidth="1"/>
    <col min="7692" max="7692" width="17.85546875" style="1" customWidth="1"/>
    <col min="7693" max="7693" width="20.28515625" style="1" customWidth="1"/>
    <col min="7694" max="7694" width="15.5703125" style="1" customWidth="1"/>
    <col min="7695" max="7696" width="16" style="1"/>
    <col min="7697" max="7697" width="23.140625" style="1" customWidth="1"/>
    <col min="7698" max="7937" width="16" style="1"/>
    <col min="7938" max="7938" width="10.42578125" style="1" customWidth="1"/>
    <col min="7939" max="7939" width="26.140625" style="1" customWidth="1"/>
    <col min="7940" max="7940" width="12.28515625" style="1" customWidth="1"/>
    <col min="7941" max="7941" width="9.42578125" style="1" customWidth="1"/>
    <col min="7942" max="7942" width="18.28515625" style="1" customWidth="1"/>
    <col min="7943" max="7943" width="10.5703125" style="1" customWidth="1"/>
    <col min="7944" max="7944" width="18.42578125" style="1" customWidth="1"/>
    <col min="7945" max="7945" width="10.7109375" style="1" customWidth="1"/>
    <col min="7946" max="7946" width="12" style="1" customWidth="1"/>
    <col min="7947" max="7947" width="18.85546875" style="1" customWidth="1"/>
    <col min="7948" max="7948" width="17.85546875" style="1" customWidth="1"/>
    <col min="7949" max="7949" width="20.28515625" style="1" customWidth="1"/>
    <col min="7950" max="7950" width="15.5703125" style="1" customWidth="1"/>
    <col min="7951" max="7952" width="16" style="1"/>
    <col min="7953" max="7953" width="23.140625" style="1" customWidth="1"/>
    <col min="7954" max="8193" width="16" style="1"/>
    <col min="8194" max="8194" width="10.42578125" style="1" customWidth="1"/>
    <col min="8195" max="8195" width="26.140625" style="1" customWidth="1"/>
    <col min="8196" max="8196" width="12.28515625" style="1" customWidth="1"/>
    <col min="8197" max="8197" width="9.42578125" style="1" customWidth="1"/>
    <col min="8198" max="8198" width="18.28515625" style="1" customWidth="1"/>
    <col min="8199" max="8199" width="10.5703125" style="1" customWidth="1"/>
    <col min="8200" max="8200" width="18.42578125" style="1" customWidth="1"/>
    <col min="8201" max="8201" width="10.7109375" style="1" customWidth="1"/>
    <col min="8202" max="8202" width="12" style="1" customWidth="1"/>
    <col min="8203" max="8203" width="18.85546875" style="1" customWidth="1"/>
    <col min="8204" max="8204" width="17.85546875" style="1" customWidth="1"/>
    <col min="8205" max="8205" width="20.28515625" style="1" customWidth="1"/>
    <col min="8206" max="8206" width="15.5703125" style="1" customWidth="1"/>
    <col min="8207" max="8208" width="16" style="1"/>
    <col min="8209" max="8209" width="23.140625" style="1" customWidth="1"/>
    <col min="8210" max="8449" width="16" style="1"/>
    <col min="8450" max="8450" width="10.42578125" style="1" customWidth="1"/>
    <col min="8451" max="8451" width="26.140625" style="1" customWidth="1"/>
    <col min="8452" max="8452" width="12.28515625" style="1" customWidth="1"/>
    <col min="8453" max="8453" width="9.42578125" style="1" customWidth="1"/>
    <col min="8454" max="8454" width="18.28515625" style="1" customWidth="1"/>
    <col min="8455" max="8455" width="10.5703125" style="1" customWidth="1"/>
    <col min="8456" max="8456" width="18.42578125" style="1" customWidth="1"/>
    <col min="8457" max="8457" width="10.7109375" style="1" customWidth="1"/>
    <col min="8458" max="8458" width="12" style="1" customWidth="1"/>
    <col min="8459" max="8459" width="18.85546875" style="1" customWidth="1"/>
    <col min="8460" max="8460" width="17.85546875" style="1" customWidth="1"/>
    <col min="8461" max="8461" width="20.28515625" style="1" customWidth="1"/>
    <col min="8462" max="8462" width="15.5703125" style="1" customWidth="1"/>
    <col min="8463" max="8464" width="16" style="1"/>
    <col min="8465" max="8465" width="23.140625" style="1" customWidth="1"/>
    <col min="8466" max="8705" width="16" style="1"/>
    <col min="8706" max="8706" width="10.42578125" style="1" customWidth="1"/>
    <col min="8707" max="8707" width="26.140625" style="1" customWidth="1"/>
    <col min="8708" max="8708" width="12.28515625" style="1" customWidth="1"/>
    <col min="8709" max="8709" width="9.42578125" style="1" customWidth="1"/>
    <col min="8710" max="8710" width="18.28515625" style="1" customWidth="1"/>
    <col min="8711" max="8711" width="10.5703125" style="1" customWidth="1"/>
    <col min="8712" max="8712" width="18.42578125" style="1" customWidth="1"/>
    <col min="8713" max="8713" width="10.7109375" style="1" customWidth="1"/>
    <col min="8714" max="8714" width="12" style="1" customWidth="1"/>
    <col min="8715" max="8715" width="18.85546875" style="1" customWidth="1"/>
    <col min="8716" max="8716" width="17.85546875" style="1" customWidth="1"/>
    <col min="8717" max="8717" width="20.28515625" style="1" customWidth="1"/>
    <col min="8718" max="8718" width="15.5703125" style="1" customWidth="1"/>
    <col min="8719" max="8720" width="16" style="1"/>
    <col min="8721" max="8721" width="23.140625" style="1" customWidth="1"/>
    <col min="8722" max="8961" width="16" style="1"/>
    <col min="8962" max="8962" width="10.42578125" style="1" customWidth="1"/>
    <col min="8963" max="8963" width="26.140625" style="1" customWidth="1"/>
    <col min="8964" max="8964" width="12.28515625" style="1" customWidth="1"/>
    <col min="8965" max="8965" width="9.42578125" style="1" customWidth="1"/>
    <col min="8966" max="8966" width="18.28515625" style="1" customWidth="1"/>
    <col min="8967" max="8967" width="10.5703125" style="1" customWidth="1"/>
    <col min="8968" max="8968" width="18.42578125" style="1" customWidth="1"/>
    <col min="8969" max="8969" width="10.7109375" style="1" customWidth="1"/>
    <col min="8970" max="8970" width="12" style="1" customWidth="1"/>
    <col min="8971" max="8971" width="18.85546875" style="1" customWidth="1"/>
    <col min="8972" max="8972" width="17.85546875" style="1" customWidth="1"/>
    <col min="8973" max="8973" width="20.28515625" style="1" customWidth="1"/>
    <col min="8974" max="8974" width="15.5703125" style="1" customWidth="1"/>
    <col min="8975" max="8976" width="16" style="1"/>
    <col min="8977" max="8977" width="23.140625" style="1" customWidth="1"/>
    <col min="8978" max="9217" width="16" style="1"/>
    <col min="9218" max="9218" width="10.42578125" style="1" customWidth="1"/>
    <col min="9219" max="9219" width="26.140625" style="1" customWidth="1"/>
    <col min="9220" max="9220" width="12.28515625" style="1" customWidth="1"/>
    <col min="9221" max="9221" width="9.42578125" style="1" customWidth="1"/>
    <col min="9222" max="9222" width="18.28515625" style="1" customWidth="1"/>
    <col min="9223" max="9223" width="10.5703125" style="1" customWidth="1"/>
    <col min="9224" max="9224" width="18.42578125" style="1" customWidth="1"/>
    <col min="9225" max="9225" width="10.7109375" style="1" customWidth="1"/>
    <col min="9226" max="9226" width="12" style="1" customWidth="1"/>
    <col min="9227" max="9227" width="18.85546875" style="1" customWidth="1"/>
    <col min="9228" max="9228" width="17.85546875" style="1" customWidth="1"/>
    <col min="9229" max="9229" width="20.28515625" style="1" customWidth="1"/>
    <col min="9230" max="9230" width="15.5703125" style="1" customWidth="1"/>
    <col min="9231" max="9232" width="16" style="1"/>
    <col min="9233" max="9233" width="23.140625" style="1" customWidth="1"/>
    <col min="9234" max="9473" width="16" style="1"/>
    <col min="9474" max="9474" width="10.42578125" style="1" customWidth="1"/>
    <col min="9475" max="9475" width="26.140625" style="1" customWidth="1"/>
    <col min="9476" max="9476" width="12.28515625" style="1" customWidth="1"/>
    <col min="9477" max="9477" width="9.42578125" style="1" customWidth="1"/>
    <col min="9478" max="9478" width="18.28515625" style="1" customWidth="1"/>
    <col min="9479" max="9479" width="10.5703125" style="1" customWidth="1"/>
    <col min="9480" max="9480" width="18.42578125" style="1" customWidth="1"/>
    <col min="9481" max="9481" width="10.7109375" style="1" customWidth="1"/>
    <col min="9482" max="9482" width="12" style="1" customWidth="1"/>
    <col min="9483" max="9483" width="18.85546875" style="1" customWidth="1"/>
    <col min="9484" max="9484" width="17.85546875" style="1" customWidth="1"/>
    <col min="9485" max="9485" width="20.28515625" style="1" customWidth="1"/>
    <col min="9486" max="9486" width="15.5703125" style="1" customWidth="1"/>
    <col min="9487" max="9488" width="16" style="1"/>
    <col min="9489" max="9489" width="23.140625" style="1" customWidth="1"/>
    <col min="9490" max="9729" width="16" style="1"/>
    <col min="9730" max="9730" width="10.42578125" style="1" customWidth="1"/>
    <col min="9731" max="9731" width="26.140625" style="1" customWidth="1"/>
    <col min="9732" max="9732" width="12.28515625" style="1" customWidth="1"/>
    <col min="9733" max="9733" width="9.42578125" style="1" customWidth="1"/>
    <col min="9734" max="9734" width="18.28515625" style="1" customWidth="1"/>
    <col min="9735" max="9735" width="10.5703125" style="1" customWidth="1"/>
    <col min="9736" max="9736" width="18.42578125" style="1" customWidth="1"/>
    <col min="9737" max="9737" width="10.7109375" style="1" customWidth="1"/>
    <col min="9738" max="9738" width="12" style="1" customWidth="1"/>
    <col min="9739" max="9739" width="18.85546875" style="1" customWidth="1"/>
    <col min="9740" max="9740" width="17.85546875" style="1" customWidth="1"/>
    <col min="9741" max="9741" width="20.28515625" style="1" customWidth="1"/>
    <col min="9742" max="9742" width="15.5703125" style="1" customWidth="1"/>
    <col min="9743" max="9744" width="16" style="1"/>
    <col min="9745" max="9745" width="23.140625" style="1" customWidth="1"/>
    <col min="9746" max="9985" width="16" style="1"/>
    <col min="9986" max="9986" width="10.42578125" style="1" customWidth="1"/>
    <col min="9987" max="9987" width="26.140625" style="1" customWidth="1"/>
    <col min="9988" max="9988" width="12.28515625" style="1" customWidth="1"/>
    <col min="9989" max="9989" width="9.42578125" style="1" customWidth="1"/>
    <col min="9990" max="9990" width="18.28515625" style="1" customWidth="1"/>
    <col min="9991" max="9991" width="10.5703125" style="1" customWidth="1"/>
    <col min="9992" max="9992" width="18.42578125" style="1" customWidth="1"/>
    <col min="9993" max="9993" width="10.7109375" style="1" customWidth="1"/>
    <col min="9994" max="9994" width="12" style="1" customWidth="1"/>
    <col min="9995" max="9995" width="18.85546875" style="1" customWidth="1"/>
    <col min="9996" max="9996" width="17.85546875" style="1" customWidth="1"/>
    <col min="9997" max="9997" width="20.28515625" style="1" customWidth="1"/>
    <col min="9998" max="9998" width="15.5703125" style="1" customWidth="1"/>
    <col min="9999" max="10000" width="16" style="1"/>
    <col min="10001" max="10001" width="23.140625" style="1" customWidth="1"/>
    <col min="10002" max="10241" width="16" style="1"/>
    <col min="10242" max="10242" width="10.42578125" style="1" customWidth="1"/>
    <col min="10243" max="10243" width="26.140625" style="1" customWidth="1"/>
    <col min="10244" max="10244" width="12.28515625" style="1" customWidth="1"/>
    <col min="10245" max="10245" width="9.42578125" style="1" customWidth="1"/>
    <col min="10246" max="10246" width="18.28515625" style="1" customWidth="1"/>
    <col min="10247" max="10247" width="10.5703125" style="1" customWidth="1"/>
    <col min="10248" max="10248" width="18.42578125" style="1" customWidth="1"/>
    <col min="10249" max="10249" width="10.7109375" style="1" customWidth="1"/>
    <col min="10250" max="10250" width="12" style="1" customWidth="1"/>
    <col min="10251" max="10251" width="18.85546875" style="1" customWidth="1"/>
    <col min="10252" max="10252" width="17.85546875" style="1" customWidth="1"/>
    <col min="10253" max="10253" width="20.28515625" style="1" customWidth="1"/>
    <col min="10254" max="10254" width="15.5703125" style="1" customWidth="1"/>
    <col min="10255" max="10256" width="16" style="1"/>
    <col min="10257" max="10257" width="23.140625" style="1" customWidth="1"/>
    <col min="10258" max="10497" width="16" style="1"/>
    <col min="10498" max="10498" width="10.42578125" style="1" customWidth="1"/>
    <col min="10499" max="10499" width="26.140625" style="1" customWidth="1"/>
    <col min="10500" max="10500" width="12.28515625" style="1" customWidth="1"/>
    <col min="10501" max="10501" width="9.42578125" style="1" customWidth="1"/>
    <col min="10502" max="10502" width="18.28515625" style="1" customWidth="1"/>
    <col min="10503" max="10503" width="10.5703125" style="1" customWidth="1"/>
    <col min="10504" max="10504" width="18.42578125" style="1" customWidth="1"/>
    <col min="10505" max="10505" width="10.7109375" style="1" customWidth="1"/>
    <col min="10506" max="10506" width="12" style="1" customWidth="1"/>
    <col min="10507" max="10507" width="18.85546875" style="1" customWidth="1"/>
    <col min="10508" max="10508" width="17.85546875" style="1" customWidth="1"/>
    <col min="10509" max="10509" width="20.28515625" style="1" customWidth="1"/>
    <col min="10510" max="10510" width="15.5703125" style="1" customWidth="1"/>
    <col min="10511" max="10512" width="16" style="1"/>
    <col min="10513" max="10513" width="23.140625" style="1" customWidth="1"/>
    <col min="10514" max="10753" width="16" style="1"/>
    <col min="10754" max="10754" width="10.42578125" style="1" customWidth="1"/>
    <col min="10755" max="10755" width="26.140625" style="1" customWidth="1"/>
    <col min="10756" max="10756" width="12.28515625" style="1" customWidth="1"/>
    <col min="10757" max="10757" width="9.42578125" style="1" customWidth="1"/>
    <col min="10758" max="10758" width="18.28515625" style="1" customWidth="1"/>
    <col min="10759" max="10759" width="10.5703125" style="1" customWidth="1"/>
    <col min="10760" max="10760" width="18.42578125" style="1" customWidth="1"/>
    <col min="10761" max="10761" width="10.7109375" style="1" customWidth="1"/>
    <col min="10762" max="10762" width="12" style="1" customWidth="1"/>
    <col min="10763" max="10763" width="18.85546875" style="1" customWidth="1"/>
    <col min="10764" max="10764" width="17.85546875" style="1" customWidth="1"/>
    <col min="10765" max="10765" width="20.28515625" style="1" customWidth="1"/>
    <col min="10766" max="10766" width="15.5703125" style="1" customWidth="1"/>
    <col min="10767" max="10768" width="16" style="1"/>
    <col min="10769" max="10769" width="23.140625" style="1" customWidth="1"/>
    <col min="10770" max="11009" width="16" style="1"/>
    <col min="11010" max="11010" width="10.42578125" style="1" customWidth="1"/>
    <col min="11011" max="11011" width="26.140625" style="1" customWidth="1"/>
    <col min="11012" max="11012" width="12.28515625" style="1" customWidth="1"/>
    <col min="11013" max="11013" width="9.42578125" style="1" customWidth="1"/>
    <col min="11014" max="11014" width="18.28515625" style="1" customWidth="1"/>
    <col min="11015" max="11015" width="10.5703125" style="1" customWidth="1"/>
    <col min="11016" max="11016" width="18.42578125" style="1" customWidth="1"/>
    <col min="11017" max="11017" width="10.7109375" style="1" customWidth="1"/>
    <col min="11018" max="11018" width="12" style="1" customWidth="1"/>
    <col min="11019" max="11019" width="18.85546875" style="1" customWidth="1"/>
    <col min="11020" max="11020" width="17.85546875" style="1" customWidth="1"/>
    <col min="11021" max="11021" width="20.28515625" style="1" customWidth="1"/>
    <col min="11022" max="11022" width="15.5703125" style="1" customWidth="1"/>
    <col min="11023" max="11024" width="16" style="1"/>
    <col min="11025" max="11025" width="23.140625" style="1" customWidth="1"/>
    <col min="11026" max="11265" width="16" style="1"/>
    <col min="11266" max="11266" width="10.42578125" style="1" customWidth="1"/>
    <col min="11267" max="11267" width="26.140625" style="1" customWidth="1"/>
    <col min="11268" max="11268" width="12.28515625" style="1" customWidth="1"/>
    <col min="11269" max="11269" width="9.42578125" style="1" customWidth="1"/>
    <col min="11270" max="11270" width="18.28515625" style="1" customWidth="1"/>
    <col min="11271" max="11271" width="10.5703125" style="1" customWidth="1"/>
    <col min="11272" max="11272" width="18.42578125" style="1" customWidth="1"/>
    <col min="11273" max="11273" width="10.7109375" style="1" customWidth="1"/>
    <col min="11274" max="11274" width="12" style="1" customWidth="1"/>
    <col min="11275" max="11275" width="18.85546875" style="1" customWidth="1"/>
    <col min="11276" max="11276" width="17.85546875" style="1" customWidth="1"/>
    <col min="11277" max="11277" width="20.28515625" style="1" customWidth="1"/>
    <col min="11278" max="11278" width="15.5703125" style="1" customWidth="1"/>
    <col min="11279" max="11280" width="16" style="1"/>
    <col min="11281" max="11281" width="23.140625" style="1" customWidth="1"/>
    <col min="11282" max="11521" width="16" style="1"/>
    <col min="11522" max="11522" width="10.42578125" style="1" customWidth="1"/>
    <col min="11523" max="11523" width="26.140625" style="1" customWidth="1"/>
    <col min="11524" max="11524" width="12.28515625" style="1" customWidth="1"/>
    <col min="11525" max="11525" width="9.42578125" style="1" customWidth="1"/>
    <col min="11526" max="11526" width="18.28515625" style="1" customWidth="1"/>
    <col min="11527" max="11527" width="10.5703125" style="1" customWidth="1"/>
    <col min="11528" max="11528" width="18.42578125" style="1" customWidth="1"/>
    <col min="11529" max="11529" width="10.7109375" style="1" customWidth="1"/>
    <col min="11530" max="11530" width="12" style="1" customWidth="1"/>
    <col min="11531" max="11531" width="18.85546875" style="1" customWidth="1"/>
    <col min="11532" max="11532" width="17.85546875" style="1" customWidth="1"/>
    <col min="11533" max="11533" width="20.28515625" style="1" customWidth="1"/>
    <col min="11534" max="11534" width="15.5703125" style="1" customWidth="1"/>
    <col min="11535" max="11536" width="16" style="1"/>
    <col min="11537" max="11537" width="23.140625" style="1" customWidth="1"/>
    <col min="11538" max="11777" width="16" style="1"/>
    <col min="11778" max="11778" width="10.42578125" style="1" customWidth="1"/>
    <col min="11779" max="11779" width="26.140625" style="1" customWidth="1"/>
    <col min="11780" max="11780" width="12.28515625" style="1" customWidth="1"/>
    <col min="11781" max="11781" width="9.42578125" style="1" customWidth="1"/>
    <col min="11782" max="11782" width="18.28515625" style="1" customWidth="1"/>
    <col min="11783" max="11783" width="10.5703125" style="1" customWidth="1"/>
    <col min="11784" max="11784" width="18.42578125" style="1" customWidth="1"/>
    <col min="11785" max="11785" width="10.7109375" style="1" customWidth="1"/>
    <col min="11786" max="11786" width="12" style="1" customWidth="1"/>
    <col min="11787" max="11787" width="18.85546875" style="1" customWidth="1"/>
    <col min="11788" max="11788" width="17.85546875" style="1" customWidth="1"/>
    <col min="11789" max="11789" width="20.28515625" style="1" customWidth="1"/>
    <col min="11790" max="11790" width="15.5703125" style="1" customWidth="1"/>
    <col min="11791" max="11792" width="16" style="1"/>
    <col min="11793" max="11793" width="23.140625" style="1" customWidth="1"/>
    <col min="11794" max="12033" width="16" style="1"/>
    <col min="12034" max="12034" width="10.42578125" style="1" customWidth="1"/>
    <col min="12035" max="12035" width="26.140625" style="1" customWidth="1"/>
    <col min="12036" max="12036" width="12.28515625" style="1" customWidth="1"/>
    <col min="12037" max="12037" width="9.42578125" style="1" customWidth="1"/>
    <col min="12038" max="12038" width="18.28515625" style="1" customWidth="1"/>
    <col min="12039" max="12039" width="10.5703125" style="1" customWidth="1"/>
    <col min="12040" max="12040" width="18.42578125" style="1" customWidth="1"/>
    <col min="12041" max="12041" width="10.7109375" style="1" customWidth="1"/>
    <col min="12042" max="12042" width="12" style="1" customWidth="1"/>
    <col min="12043" max="12043" width="18.85546875" style="1" customWidth="1"/>
    <col min="12044" max="12044" width="17.85546875" style="1" customWidth="1"/>
    <col min="12045" max="12045" width="20.28515625" style="1" customWidth="1"/>
    <col min="12046" max="12046" width="15.5703125" style="1" customWidth="1"/>
    <col min="12047" max="12048" width="16" style="1"/>
    <col min="12049" max="12049" width="23.140625" style="1" customWidth="1"/>
    <col min="12050" max="12289" width="16" style="1"/>
    <col min="12290" max="12290" width="10.42578125" style="1" customWidth="1"/>
    <col min="12291" max="12291" width="26.140625" style="1" customWidth="1"/>
    <col min="12292" max="12292" width="12.28515625" style="1" customWidth="1"/>
    <col min="12293" max="12293" width="9.42578125" style="1" customWidth="1"/>
    <col min="12294" max="12294" width="18.28515625" style="1" customWidth="1"/>
    <col min="12295" max="12295" width="10.5703125" style="1" customWidth="1"/>
    <col min="12296" max="12296" width="18.42578125" style="1" customWidth="1"/>
    <col min="12297" max="12297" width="10.7109375" style="1" customWidth="1"/>
    <col min="12298" max="12298" width="12" style="1" customWidth="1"/>
    <col min="12299" max="12299" width="18.85546875" style="1" customWidth="1"/>
    <col min="12300" max="12300" width="17.85546875" style="1" customWidth="1"/>
    <col min="12301" max="12301" width="20.28515625" style="1" customWidth="1"/>
    <col min="12302" max="12302" width="15.5703125" style="1" customWidth="1"/>
    <col min="12303" max="12304" width="16" style="1"/>
    <col min="12305" max="12305" width="23.140625" style="1" customWidth="1"/>
    <col min="12306" max="12545" width="16" style="1"/>
    <col min="12546" max="12546" width="10.42578125" style="1" customWidth="1"/>
    <col min="12547" max="12547" width="26.140625" style="1" customWidth="1"/>
    <col min="12548" max="12548" width="12.28515625" style="1" customWidth="1"/>
    <col min="12549" max="12549" width="9.42578125" style="1" customWidth="1"/>
    <col min="12550" max="12550" width="18.28515625" style="1" customWidth="1"/>
    <col min="12551" max="12551" width="10.5703125" style="1" customWidth="1"/>
    <col min="12552" max="12552" width="18.42578125" style="1" customWidth="1"/>
    <col min="12553" max="12553" width="10.7109375" style="1" customWidth="1"/>
    <col min="12554" max="12554" width="12" style="1" customWidth="1"/>
    <col min="12555" max="12555" width="18.85546875" style="1" customWidth="1"/>
    <col min="12556" max="12556" width="17.85546875" style="1" customWidth="1"/>
    <col min="12557" max="12557" width="20.28515625" style="1" customWidth="1"/>
    <col min="12558" max="12558" width="15.5703125" style="1" customWidth="1"/>
    <col min="12559" max="12560" width="16" style="1"/>
    <col min="12561" max="12561" width="23.140625" style="1" customWidth="1"/>
    <col min="12562" max="12801" width="16" style="1"/>
    <col min="12802" max="12802" width="10.42578125" style="1" customWidth="1"/>
    <col min="12803" max="12803" width="26.140625" style="1" customWidth="1"/>
    <col min="12804" max="12804" width="12.28515625" style="1" customWidth="1"/>
    <col min="12805" max="12805" width="9.42578125" style="1" customWidth="1"/>
    <col min="12806" max="12806" width="18.28515625" style="1" customWidth="1"/>
    <col min="12807" max="12807" width="10.5703125" style="1" customWidth="1"/>
    <col min="12808" max="12808" width="18.42578125" style="1" customWidth="1"/>
    <col min="12809" max="12809" width="10.7109375" style="1" customWidth="1"/>
    <col min="12810" max="12810" width="12" style="1" customWidth="1"/>
    <col min="12811" max="12811" width="18.85546875" style="1" customWidth="1"/>
    <col min="12812" max="12812" width="17.85546875" style="1" customWidth="1"/>
    <col min="12813" max="12813" width="20.28515625" style="1" customWidth="1"/>
    <col min="12814" max="12814" width="15.5703125" style="1" customWidth="1"/>
    <col min="12815" max="12816" width="16" style="1"/>
    <col min="12817" max="12817" width="23.140625" style="1" customWidth="1"/>
    <col min="12818" max="13057" width="16" style="1"/>
    <col min="13058" max="13058" width="10.42578125" style="1" customWidth="1"/>
    <col min="13059" max="13059" width="26.140625" style="1" customWidth="1"/>
    <col min="13060" max="13060" width="12.28515625" style="1" customWidth="1"/>
    <col min="13061" max="13061" width="9.42578125" style="1" customWidth="1"/>
    <col min="13062" max="13062" width="18.28515625" style="1" customWidth="1"/>
    <col min="13063" max="13063" width="10.5703125" style="1" customWidth="1"/>
    <col min="13064" max="13064" width="18.42578125" style="1" customWidth="1"/>
    <col min="13065" max="13065" width="10.7109375" style="1" customWidth="1"/>
    <col min="13066" max="13066" width="12" style="1" customWidth="1"/>
    <col min="13067" max="13067" width="18.85546875" style="1" customWidth="1"/>
    <col min="13068" max="13068" width="17.85546875" style="1" customWidth="1"/>
    <col min="13069" max="13069" width="20.28515625" style="1" customWidth="1"/>
    <col min="13070" max="13070" width="15.5703125" style="1" customWidth="1"/>
    <col min="13071" max="13072" width="16" style="1"/>
    <col min="13073" max="13073" width="23.140625" style="1" customWidth="1"/>
    <col min="13074" max="13313" width="16" style="1"/>
    <col min="13314" max="13314" width="10.42578125" style="1" customWidth="1"/>
    <col min="13315" max="13315" width="26.140625" style="1" customWidth="1"/>
    <col min="13316" max="13316" width="12.28515625" style="1" customWidth="1"/>
    <col min="13317" max="13317" width="9.42578125" style="1" customWidth="1"/>
    <col min="13318" max="13318" width="18.28515625" style="1" customWidth="1"/>
    <col min="13319" max="13319" width="10.5703125" style="1" customWidth="1"/>
    <col min="13320" max="13320" width="18.42578125" style="1" customWidth="1"/>
    <col min="13321" max="13321" width="10.7109375" style="1" customWidth="1"/>
    <col min="13322" max="13322" width="12" style="1" customWidth="1"/>
    <col min="13323" max="13323" width="18.85546875" style="1" customWidth="1"/>
    <col min="13324" max="13324" width="17.85546875" style="1" customWidth="1"/>
    <col min="13325" max="13325" width="20.28515625" style="1" customWidth="1"/>
    <col min="13326" max="13326" width="15.5703125" style="1" customWidth="1"/>
    <col min="13327" max="13328" width="16" style="1"/>
    <col min="13329" max="13329" width="23.140625" style="1" customWidth="1"/>
    <col min="13330" max="13569" width="16" style="1"/>
    <col min="13570" max="13570" width="10.42578125" style="1" customWidth="1"/>
    <col min="13571" max="13571" width="26.140625" style="1" customWidth="1"/>
    <col min="13572" max="13572" width="12.28515625" style="1" customWidth="1"/>
    <col min="13573" max="13573" width="9.42578125" style="1" customWidth="1"/>
    <col min="13574" max="13574" width="18.28515625" style="1" customWidth="1"/>
    <col min="13575" max="13575" width="10.5703125" style="1" customWidth="1"/>
    <col min="13576" max="13576" width="18.42578125" style="1" customWidth="1"/>
    <col min="13577" max="13577" width="10.7109375" style="1" customWidth="1"/>
    <col min="13578" max="13578" width="12" style="1" customWidth="1"/>
    <col min="13579" max="13579" width="18.85546875" style="1" customWidth="1"/>
    <col min="13580" max="13580" width="17.85546875" style="1" customWidth="1"/>
    <col min="13581" max="13581" width="20.28515625" style="1" customWidth="1"/>
    <col min="13582" max="13582" width="15.5703125" style="1" customWidth="1"/>
    <col min="13583" max="13584" width="16" style="1"/>
    <col min="13585" max="13585" width="23.140625" style="1" customWidth="1"/>
    <col min="13586" max="13825" width="16" style="1"/>
    <col min="13826" max="13826" width="10.42578125" style="1" customWidth="1"/>
    <col min="13827" max="13827" width="26.140625" style="1" customWidth="1"/>
    <col min="13828" max="13828" width="12.28515625" style="1" customWidth="1"/>
    <col min="13829" max="13829" width="9.42578125" style="1" customWidth="1"/>
    <col min="13830" max="13830" width="18.28515625" style="1" customWidth="1"/>
    <col min="13831" max="13831" width="10.5703125" style="1" customWidth="1"/>
    <col min="13832" max="13832" width="18.42578125" style="1" customWidth="1"/>
    <col min="13833" max="13833" width="10.7109375" style="1" customWidth="1"/>
    <col min="13834" max="13834" width="12" style="1" customWidth="1"/>
    <col min="13835" max="13835" width="18.85546875" style="1" customWidth="1"/>
    <col min="13836" max="13836" width="17.85546875" style="1" customWidth="1"/>
    <col min="13837" max="13837" width="20.28515625" style="1" customWidth="1"/>
    <col min="13838" max="13838" width="15.5703125" style="1" customWidth="1"/>
    <col min="13839" max="13840" width="16" style="1"/>
    <col min="13841" max="13841" width="23.140625" style="1" customWidth="1"/>
    <col min="13842" max="14081" width="16" style="1"/>
    <col min="14082" max="14082" width="10.42578125" style="1" customWidth="1"/>
    <col min="14083" max="14083" width="26.140625" style="1" customWidth="1"/>
    <col min="14084" max="14084" width="12.28515625" style="1" customWidth="1"/>
    <col min="14085" max="14085" width="9.42578125" style="1" customWidth="1"/>
    <col min="14086" max="14086" width="18.28515625" style="1" customWidth="1"/>
    <col min="14087" max="14087" width="10.5703125" style="1" customWidth="1"/>
    <col min="14088" max="14088" width="18.42578125" style="1" customWidth="1"/>
    <col min="14089" max="14089" width="10.7109375" style="1" customWidth="1"/>
    <col min="14090" max="14090" width="12" style="1" customWidth="1"/>
    <col min="14091" max="14091" width="18.85546875" style="1" customWidth="1"/>
    <col min="14092" max="14092" width="17.85546875" style="1" customWidth="1"/>
    <col min="14093" max="14093" width="20.28515625" style="1" customWidth="1"/>
    <col min="14094" max="14094" width="15.5703125" style="1" customWidth="1"/>
    <col min="14095" max="14096" width="16" style="1"/>
    <col min="14097" max="14097" width="23.140625" style="1" customWidth="1"/>
    <col min="14098" max="14337" width="16" style="1"/>
    <col min="14338" max="14338" width="10.42578125" style="1" customWidth="1"/>
    <col min="14339" max="14339" width="26.140625" style="1" customWidth="1"/>
    <col min="14340" max="14340" width="12.28515625" style="1" customWidth="1"/>
    <col min="14341" max="14341" width="9.42578125" style="1" customWidth="1"/>
    <col min="14342" max="14342" width="18.28515625" style="1" customWidth="1"/>
    <col min="14343" max="14343" width="10.5703125" style="1" customWidth="1"/>
    <col min="14344" max="14344" width="18.42578125" style="1" customWidth="1"/>
    <col min="14345" max="14345" width="10.7109375" style="1" customWidth="1"/>
    <col min="14346" max="14346" width="12" style="1" customWidth="1"/>
    <col min="14347" max="14347" width="18.85546875" style="1" customWidth="1"/>
    <col min="14348" max="14348" width="17.85546875" style="1" customWidth="1"/>
    <col min="14349" max="14349" width="20.28515625" style="1" customWidth="1"/>
    <col min="14350" max="14350" width="15.5703125" style="1" customWidth="1"/>
    <col min="14351" max="14352" width="16" style="1"/>
    <col min="14353" max="14353" width="23.140625" style="1" customWidth="1"/>
    <col min="14354" max="14593" width="16" style="1"/>
    <col min="14594" max="14594" width="10.42578125" style="1" customWidth="1"/>
    <col min="14595" max="14595" width="26.140625" style="1" customWidth="1"/>
    <col min="14596" max="14596" width="12.28515625" style="1" customWidth="1"/>
    <col min="14597" max="14597" width="9.42578125" style="1" customWidth="1"/>
    <col min="14598" max="14598" width="18.28515625" style="1" customWidth="1"/>
    <col min="14599" max="14599" width="10.5703125" style="1" customWidth="1"/>
    <col min="14600" max="14600" width="18.42578125" style="1" customWidth="1"/>
    <col min="14601" max="14601" width="10.7109375" style="1" customWidth="1"/>
    <col min="14602" max="14602" width="12" style="1" customWidth="1"/>
    <col min="14603" max="14603" width="18.85546875" style="1" customWidth="1"/>
    <col min="14604" max="14604" width="17.85546875" style="1" customWidth="1"/>
    <col min="14605" max="14605" width="20.28515625" style="1" customWidth="1"/>
    <col min="14606" max="14606" width="15.5703125" style="1" customWidth="1"/>
    <col min="14607" max="14608" width="16" style="1"/>
    <col min="14609" max="14609" width="23.140625" style="1" customWidth="1"/>
    <col min="14610" max="14849" width="16" style="1"/>
    <col min="14850" max="14850" width="10.42578125" style="1" customWidth="1"/>
    <col min="14851" max="14851" width="26.140625" style="1" customWidth="1"/>
    <col min="14852" max="14852" width="12.28515625" style="1" customWidth="1"/>
    <col min="14853" max="14853" width="9.42578125" style="1" customWidth="1"/>
    <col min="14854" max="14854" width="18.28515625" style="1" customWidth="1"/>
    <col min="14855" max="14855" width="10.5703125" style="1" customWidth="1"/>
    <col min="14856" max="14856" width="18.42578125" style="1" customWidth="1"/>
    <col min="14857" max="14857" width="10.7109375" style="1" customWidth="1"/>
    <col min="14858" max="14858" width="12" style="1" customWidth="1"/>
    <col min="14859" max="14859" width="18.85546875" style="1" customWidth="1"/>
    <col min="14860" max="14860" width="17.85546875" style="1" customWidth="1"/>
    <col min="14861" max="14861" width="20.28515625" style="1" customWidth="1"/>
    <col min="14862" max="14862" width="15.5703125" style="1" customWidth="1"/>
    <col min="14863" max="14864" width="16" style="1"/>
    <col min="14865" max="14865" width="23.140625" style="1" customWidth="1"/>
    <col min="14866" max="15105" width="16" style="1"/>
    <col min="15106" max="15106" width="10.42578125" style="1" customWidth="1"/>
    <col min="15107" max="15107" width="26.140625" style="1" customWidth="1"/>
    <col min="15108" max="15108" width="12.28515625" style="1" customWidth="1"/>
    <col min="15109" max="15109" width="9.42578125" style="1" customWidth="1"/>
    <col min="15110" max="15110" width="18.28515625" style="1" customWidth="1"/>
    <col min="15111" max="15111" width="10.5703125" style="1" customWidth="1"/>
    <col min="15112" max="15112" width="18.42578125" style="1" customWidth="1"/>
    <col min="15113" max="15113" width="10.7109375" style="1" customWidth="1"/>
    <col min="15114" max="15114" width="12" style="1" customWidth="1"/>
    <col min="15115" max="15115" width="18.85546875" style="1" customWidth="1"/>
    <col min="15116" max="15116" width="17.85546875" style="1" customWidth="1"/>
    <col min="15117" max="15117" width="20.28515625" style="1" customWidth="1"/>
    <col min="15118" max="15118" width="15.5703125" style="1" customWidth="1"/>
    <col min="15119" max="15120" width="16" style="1"/>
    <col min="15121" max="15121" width="23.140625" style="1" customWidth="1"/>
    <col min="15122" max="15361" width="16" style="1"/>
    <col min="15362" max="15362" width="10.42578125" style="1" customWidth="1"/>
    <col min="15363" max="15363" width="26.140625" style="1" customWidth="1"/>
    <col min="15364" max="15364" width="12.28515625" style="1" customWidth="1"/>
    <col min="15365" max="15365" width="9.42578125" style="1" customWidth="1"/>
    <col min="15366" max="15366" width="18.28515625" style="1" customWidth="1"/>
    <col min="15367" max="15367" width="10.5703125" style="1" customWidth="1"/>
    <col min="15368" max="15368" width="18.42578125" style="1" customWidth="1"/>
    <col min="15369" max="15369" width="10.7109375" style="1" customWidth="1"/>
    <col min="15370" max="15370" width="12" style="1" customWidth="1"/>
    <col min="15371" max="15371" width="18.85546875" style="1" customWidth="1"/>
    <col min="15372" max="15372" width="17.85546875" style="1" customWidth="1"/>
    <col min="15373" max="15373" width="20.28515625" style="1" customWidth="1"/>
    <col min="15374" max="15374" width="15.5703125" style="1" customWidth="1"/>
    <col min="15375" max="15376" width="16" style="1"/>
    <col min="15377" max="15377" width="23.140625" style="1" customWidth="1"/>
    <col min="15378" max="15617" width="16" style="1"/>
    <col min="15618" max="15618" width="10.42578125" style="1" customWidth="1"/>
    <col min="15619" max="15619" width="26.140625" style="1" customWidth="1"/>
    <col min="15620" max="15620" width="12.28515625" style="1" customWidth="1"/>
    <col min="15621" max="15621" width="9.42578125" style="1" customWidth="1"/>
    <col min="15622" max="15622" width="18.28515625" style="1" customWidth="1"/>
    <col min="15623" max="15623" width="10.5703125" style="1" customWidth="1"/>
    <col min="15624" max="15624" width="18.42578125" style="1" customWidth="1"/>
    <col min="15625" max="15625" width="10.7109375" style="1" customWidth="1"/>
    <col min="15626" max="15626" width="12" style="1" customWidth="1"/>
    <col min="15627" max="15627" width="18.85546875" style="1" customWidth="1"/>
    <col min="15628" max="15628" width="17.85546875" style="1" customWidth="1"/>
    <col min="15629" max="15629" width="20.28515625" style="1" customWidth="1"/>
    <col min="15630" max="15630" width="15.5703125" style="1" customWidth="1"/>
    <col min="15631" max="15632" width="16" style="1"/>
    <col min="15633" max="15633" width="23.140625" style="1" customWidth="1"/>
    <col min="15634" max="15873" width="16" style="1"/>
    <col min="15874" max="15874" width="10.42578125" style="1" customWidth="1"/>
    <col min="15875" max="15875" width="26.140625" style="1" customWidth="1"/>
    <col min="15876" max="15876" width="12.28515625" style="1" customWidth="1"/>
    <col min="15877" max="15877" width="9.42578125" style="1" customWidth="1"/>
    <col min="15878" max="15878" width="18.28515625" style="1" customWidth="1"/>
    <col min="15879" max="15879" width="10.5703125" style="1" customWidth="1"/>
    <col min="15880" max="15880" width="18.42578125" style="1" customWidth="1"/>
    <col min="15881" max="15881" width="10.7109375" style="1" customWidth="1"/>
    <col min="15882" max="15882" width="12" style="1" customWidth="1"/>
    <col min="15883" max="15883" width="18.85546875" style="1" customWidth="1"/>
    <col min="15884" max="15884" width="17.85546875" style="1" customWidth="1"/>
    <col min="15885" max="15885" width="20.28515625" style="1" customWidth="1"/>
    <col min="15886" max="15886" width="15.5703125" style="1" customWidth="1"/>
    <col min="15887" max="15888" width="16" style="1"/>
    <col min="15889" max="15889" width="23.140625" style="1" customWidth="1"/>
    <col min="15890" max="16129" width="16" style="1"/>
    <col min="16130" max="16130" width="10.42578125" style="1" customWidth="1"/>
    <col min="16131" max="16131" width="26.140625" style="1" customWidth="1"/>
    <col min="16132" max="16132" width="12.28515625" style="1" customWidth="1"/>
    <col min="16133" max="16133" width="9.42578125" style="1" customWidth="1"/>
    <col min="16134" max="16134" width="18.28515625" style="1" customWidth="1"/>
    <col min="16135" max="16135" width="10.5703125" style="1" customWidth="1"/>
    <col min="16136" max="16136" width="18.42578125" style="1" customWidth="1"/>
    <col min="16137" max="16137" width="10.7109375" style="1" customWidth="1"/>
    <col min="16138" max="16138" width="12" style="1" customWidth="1"/>
    <col min="16139" max="16139" width="18.85546875" style="1" customWidth="1"/>
    <col min="16140" max="16140" width="17.85546875" style="1" customWidth="1"/>
    <col min="16141" max="16141" width="20.28515625" style="1" customWidth="1"/>
    <col min="16142" max="16142" width="15.5703125" style="1" customWidth="1"/>
    <col min="16143" max="16144" width="16" style="1"/>
    <col min="16145" max="16145" width="23.140625" style="1" customWidth="1"/>
    <col min="16146" max="16384" width="16" style="1"/>
  </cols>
  <sheetData>
    <row r="1" spans="1:17" ht="11.25" customHeight="1" x14ac:dyDescent="0.2"/>
    <row r="2" spans="1:17" ht="30" customHeight="1" x14ac:dyDescent="0.2">
      <c r="A2" s="3" t="s">
        <v>178</v>
      </c>
      <c r="B2" s="123"/>
      <c r="C2" s="123"/>
      <c r="O2" s="124"/>
      <c r="P2" s="6"/>
      <c r="Q2" s="40"/>
    </row>
    <row r="3" spans="1:17" ht="30" customHeight="1" x14ac:dyDescent="0.2">
      <c r="A3" s="4"/>
      <c r="B3" s="316" t="s">
        <v>0</v>
      </c>
      <c r="C3" s="318"/>
      <c r="D3" s="317"/>
      <c r="E3" s="316" t="s">
        <v>1</v>
      </c>
      <c r="F3" s="317"/>
      <c r="G3" s="5" t="s">
        <v>2</v>
      </c>
      <c r="H3" s="316" t="s">
        <v>3</v>
      </c>
      <c r="I3" s="318"/>
      <c r="J3" s="317"/>
      <c r="K3" s="316" t="s">
        <v>4</v>
      </c>
      <c r="L3" s="317"/>
      <c r="M3" s="5" t="s">
        <v>5</v>
      </c>
      <c r="N3" s="6"/>
    </row>
    <row r="4" spans="1:17" ht="30" customHeight="1" x14ac:dyDescent="0.2">
      <c r="A4" s="4" t="s">
        <v>6</v>
      </c>
      <c r="B4" s="7" t="s">
        <v>95</v>
      </c>
      <c r="C4" s="7" t="s">
        <v>141</v>
      </c>
      <c r="D4" s="7" t="s">
        <v>7</v>
      </c>
      <c r="E4" s="7" t="s">
        <v>95</v>
      </c>
      <c r="F4" s="7" t="s">
        <v>141</v>
      </c>
      <c r="G4" s="8" t="s">
        <v>8</v>
      </c>
      <c r="H4" s="9" t="s">
        <v>95</v>
      </c>
      <c r="I4" s="9" t="s">
        <v>141</v>
      </c>
      <c r="J4" s="9" t="s">
        <v>7</v>
      </c>
      <c r="K4" s="7" t="s">
        <v>95</v>
      </c>
      <c r="L4" s="7" t="s">
        <v>141</v>
      </c>
      <c r="M4" s="8" t="s">
        <v>8</v>
      </c>
      <c r="N4" s="6"/>
      <c r="O4" s="1" t="s">
        <v>9</v>
      </c>
      <c r="P4" s="1" t="s">
        <v>9</v>
      </c>
    </row>
    <row r="5" spans="1:17" ht="18" customHeight="1" x14ac:dyDescent="0.2">
      <c r="A5" s="291" t="s">
        <v>323</v>
      </c>
      <c r="B5" s="223">
        <v>460</v>
      </c>
      <c r="C5" s="223">
        <v>459</v>
      </c>
      <c r="D5" s="10">
        <f t="shared" ref="D5:D15" si="0">B5+C5</f>
        <v>919</v>
      </c>
      <c r="E5" s="184">
        <v>0</v>
      </c>
      <c r="F5" s="184">
        <v>5</v>
      </c>
      <c r="G5" s="11">
        <v>2.83</v>
      </c>
      <c r="H5" s="12">
        <f t="shared" ref="H5:H15" si="1">B5*G5</f>
        <v>1301.8</v>
      </c>
      <c r="I5" s="12">
        <f t="shared" ref="I5:I15" si="2">C5*G5</f>
        <v>1298.97</v>
      </c>
      <c r="J5" s="12">
        <f>H5+I5</f>
        <v>2600.77</v>
      </c>
      <c r="K5" s="13">
        <f>E5/H5</f>
        <v>0</v>
      </c>
      <c r="L5" s="13">
        <f>F5/I5</f>
        <v>3.8492035997752063E-3</v>
      </c>
      <c r="M5" s="14">
        <v>62</v>
      </c>
      <c r="N5" s="125">
        <f t="shared" ref="N5:N15" si="3">M5*D5</f>
        <v>56978</v>
      </c>
      <c r="O5" s="15" t="str">
        <f t="shared" ref="O5:O16" si="4">CONCATENATE(E5," ",$O$4," ",B5)</f>
        <v>0 / 460</v>
      </c>
      <c r="P5" s="15" t="str">
        <f t="shared" ref="P5:P16" si="5">CONCATENATE(F5," ",$P$4," ",C5)</f>
        <v>5 / 459</v>
      </c>
    </row>
    <row r="6" spans="1:17" ht="18" customHeight="1" x14ac:dyDescent="0.2">
      <c r="A6" s="291" t="s">
        <v>325</v>
      </c>
      <c r="B6" s="223">
        <v>485</v>
      </c>
      <c r="C6" s="223">
        <v>119</v>
      </c>
      <c r="D6" s="10">
        <f t="shared" si="0"/>
        <v>604</v>
      </c>
      <c r="E6" s="184">
        <v>1</v>
      </c>
      <c r="F6" s="184">
        <v>0</v>
      </c>
      <c r="G6" s="11">
        <v>1</v>
      </c>
      <c r="H6" s="12">
        <f t="shared" si="1"/>
        <v>485</v>
      </c>
      <c r="I6" s="12">
        <f t="shared" si="2"/>
        <v>119</v>
      </c>
      <c r="J6" s="12">
        <f t="shared" ref="J6:J15" si="6">H6+I6</f>
        <v>604</v>
      </c>
      <c r="K6" s="13">
        <f t="shared" ref="K6:L15" si="7">E6/H6</f>
        <v>2.0618556701030928E-3</v>
      </c>
      <c r="L6" s="13">
        <f t="shared" si="7"/>
        <v>0</v>
      </c>
      <c r="M6" s="14">
        <v>58.5</v>
      </c>
      <c r="N6" s="125">
        <f t="shared" si="3"/>
        <v>35334</v>
      </c>
      <c r="O6" s="15" t="str">
        <f t="shared" si="4"/>
        <v>1 / 485</v>
      </c>
      <c r="P6" s="15" t="str">
        <f t="shared" si="5"/>
        <v>0 / 119</v>
      </c>
    </row>
    <row r="7" spans="1:17" ht="18" customHeight="1" x14ac:dyDescent="0.2">
      <c r="A7" s="291" t="s">
        <v>327</v>
      </c>
      <c r="B7" s="223">
        <v>1429</v>
      </c>
      <c r="C7" s="223">
        <v>1412</v>
      </c>
      <c r="D7" s="10">
        <f t="shared" si="0"/>
        <v>2841</v>
      </c>
      <c r="E7" s="185">
        <v>21</v>
      </c>
      <c r="F7" s="185">
        <v>39</v>
      </c>
      <c r="G7" s="164">
        <v>4</v>
      </c>
      <c r="H7" s="12">
        <f t="shared" si="1"/>
        <v>5716</v>
      </c>
      <c r="I7" s="12">
        <f t="shared" si="2"/>
        <v>5648</v>
      </c>
      <c r="J7" s="12">
        <f t="shared" si="6"/>
        <v>11364</v>
      </c>
      <c r="K7" s="13">
        <f t="shared" si="7"/>
        <v>3.6738978306508048E-3</v>
      </c>
      <c r="L7" s="13">
        <f t="shared" si="7"/>
        <v>6.9050991501416427E-3</v>
      </c>
      <c r="M7" s="14">
        <v>61.5</v>
      </c>
      <c r="N7" s="125">
        <f t="shared" si="3"/>
        <v>174721.5</v>
      </c>
      <c r="O7" s="15" t="str">
        <f t="shared" si="4"/>
        <v>21 / 1429</v>
      </c>
      <c r="P7" s="15" t="str">
        <f t="shared" si="5"/>
        <v>39 / 1412</v>
      </c>
    </row>
    <row r="8" spans="1:17" ht="18" customHeight="1" x14ac:dyDescent="0.2">
      <c r="A8" s="291" t="s">
        <v>328</v>
      </c>
      <c r="B8" s="223">
        <v>6361</v>
      </c>
      <c r="C8" s="223">
        <v>6344</v>
      </c>
      <c r="D8" s="10">
        <f t="shared" si="0"/>
        <v>12705</v>
      </c>
      <c r="E8" s="184">
        <v>70</v>
      </c>
      <c r="F8" s="184">
        <v>99</v>
      </c>
      <c r="G8" s="11">
        <v>5.6</v>
      </c>
      <c r="H8" s="12">
        <f t="shared" si="1"/>
        <v>35621.599999999999</v>
      </c>
      <c r="I8" s="12">
        <f t="shared" si="2"/>
        <v>35526.399999999994</v>
      </c>
      <c r="J8" s="12">
        <f t="shared" si="6"/>
        <v>71148</v>
      </c>
      <c r="K8" s="13">
        <f t="shared" si="7"/>
        <v>1.9650998270712154E-3</v>
      </c>
      <c r="L8" s="13">
        <f t="shared" si="7"/>
        <v>2.7866600612502256E-3</v>
      </c>
      <c r="M8" s="14">
        <v>65.8</v>
      </c>
      <c r="N8" s="125">
        <f t="shared" si="3"/>
        <v>835989</v>
      </c>
      <c r="O8" s="15" t="str">
        <f t="shared" si="4"/>
        <v>70 / 6361</v>
      </c>
      <c r="P8" s="15" t="str">
        <f t="shared" si="5"/>
        <v>99 / 6344</v>
      </c>
    </row>
    <row r="9" spans="1:17" ht="18" customHeight="1" x14ac:dyDescent="0.2">
      <c r="A9" s="291" t="s">
        <v>330</v>
      </c>
      <c r="B9" s="223">
        <v>8901</v>
      </c>
      <c r="C9" s="223">
        <v>8901</v>
      </c>
      <c r="D9" s="10">
        <f t="shared" si="0"/>
        <v>17802</v>
      </c>
      <c r="E9" s="184">
        <v>33</v>
      </c>
      <c r="F9" s="184">
        <v>64</v>
      </c>
      <c r="G9" s="11">
        <v>1.9</v>
      </c>
      <c r="H9" s="12">
        <f t="shared" si="1"/>
        <v>16911.899999999998</v>
      </c>
      <c r="I9" s="12">
        <f t="shared" si="2"/>
        <v>16911.899999999998</v>
      </c>
      <c r="J9" s="12">
        <f t="shared" si="6"/>
        <v>33823.799999999996</v>
      </c>
      <c r="K9" s="13">
        <f t="shared" si="7"/>
        <v>1.951288737516187E-3</v>
      </c>
      <c r="L9" s="13">
        <f t="shared" si="7"/>
        <v>3.7843175515465447E-3</v>
      </c>
      <c r="M9" s="14">
        <v>66</v>
      </c>
      <c r="N9" s="125">
        <f t="shared" si="3"/>
        <v>1174932</v>
      </c>
      <c r="O9" s="15" t="str">
        <f t="shared" si="4"/>
        <v>33 / 8901</v>
      </c>
      <c r="P9" s="15" t="str">
        <f t="shared" si="5"/>
        <v>64 / 8901</v>
      </c>
    </row>
    <row r="10" spans="1:17" ht="18" customHeight="1" x14ac:dyDescent="0.2">
      <c r="A10" s="291" t="s">
        <v>331</v>
      </c>
      <c r="B10" s="223">
        <v>214</v>
      </c>
      <c r="C10" s="223">
        <v>212</v>
      </c>
      <c r="D10" s="10">
        <f t="shared" si="0"/>
        <v>426</v>
      </c>
      <c r="E10" s="184">
        <v>2</v>
      </c>
      <c r="F10" s="184">
        <v>4</v>
      </c>
      <c r="G10" s="11">
        <v>3</v>
      </c>
      <c r="H10" s="12">
        <f t="shared" si="1"/>
        <v>642</v>
      </c>
      <c r="I10" s="12">
        <f t="shared" si="2"/>
        <v>636</v>
      </c>
      <c r="J10" s="12">
        <f t="shared" si="6"/>
        <v>1278</v>
      </c>
      <c r="K10" s="13">
        <f t="shared" si="7"/>
        <v>3.1152647975077881E-3</v>
      </c>
      <c r="L10" s="13">
        <f t="shared" si="7"/>
        <v>6.2893081761006293E-3</v>
      </c>
      <c r="M10" s="14">
        <v>57</v>
      </c>
      <c r="N10" s="125">
        <f t="shared" si="3"/>
        <v>24282</v>
      </c>
      <c r="O10" s="15" t="str">
        <f t="shared" si="4"/>
        <v>2 / 214</v>
      </c>
      <c r="P10" s="15" t="str">
        <f t="shared" si="5"/>
        <v>4 / 212</v>
      </c>
      <c r="Q10" s="145"/>
    </row>
    <row r="11" spans="1:17" ht="18" customHeight="1" x14ac:dyDescent="0.2">
      <c r="A11" s="291" t="s">
        <v>332</v>
      </c>
      <c r="B11" s="223">
        <v>3866</v>
      </c>
      <c r="C11" s="223">
        <v>3966</v>
      </c>
      <c r="D11" s="10">
        <f t="shared" si="0"/>
        <v>7832</v>
      </c>
      <c r="E11" s="184">
        <v>50</v>
      </c>
      <c r="F11" s="184">
        <v>62</v>
      </c>
      <c r="G11" s="11">
        <v>5.3</v>
      </c>
      <c r="H11" s="12">
        <f t="shared" si="1"/>
        <v>20489.8</v>
      </c>
      <c r="I11" s="12">
        <f t="shared" si="2"/>
        <v>21019.8</v>
      </c>
      <c r="J11" s="12">
        <f t="shared" si="6"/>
        <v>41509.599999999999</v>
      </c>
      <c r="K11" s="13">
        <f t="shared" si="7"/>
        <v>2.4402385577214029E-3</v>
      </c>
      <c r="L11" s="13">
        <f t="shared" si="7"/>
        <v>2.949599901045681E-3</v>
      </c>
      <c r="M11" s="14">
        <v>58.3</v>
      </c>
      <c r="N11" s="125">
        <f t="shared" si="3"/>
        <v>456605.6</v>
      </c>
      <c r="O11" s="15" t="str">
        <f t="shared" si="4"/>
        <v>50 / 3866</v>
      </c>
      <c r="P11" s="15" t="str">
        <f t="shared" si="5"/>
        <v>62 / 3966</v>
      </c>
    </row>
    <row r="12" spans="1:17" ht="18" customHeight="1" x14ac:dyDescent="0.2">
      <c r="A12" s="291" t="s">
        <v>334</v>
      </c>
      <c r="B12" s="223">
        <v>254</v>
      </c>
      <c r="C12" s="223">
        <v>254</v>
      </c>
      <c r="D12" s="10">
        <f t="shared" si="0"/>
        <v>508</v>
      </c>
      <c r="E12" s="184">
        <v>1</v>
      </c>
      <c r="F12" s="184">
        <v>0</v>
      </c>
      <c r="G12" s="11">
        <v>2.6</v>
      </c>
      <c r="H12" s="12">
        <f t="shared" si="1"/>
        <v>660.4</v>
      </c>
      <c r="I12" s="12">
        <f t="shared" si="2"/>
        <v>660.4</v>
      </c>
      <c r="J12" s="12">
        <f t="shared" si="6"/>
        <v>1320.8</v>
      </c>
      <c r="K12" s="13">
        <f t="shared" si="7"/>
        <v>1.5142337976983646E-3</v>
      </c>
      <c r="L12" s="13">
        <f t="shared" si="7"/>
        <v>0</v>
      </c>
      <c r="M12" s="14">
        <v>58</v>
      </c>
      <c r="N12" s="125">
        <f t="shared" si="3"/>
        <v>29464</v>
      </c>
      <c r="O12" s="15" t="str">
        <f t="shared" si="4"/>
        <v>1 / 254</v>
      </c>
      <c r="P12" s="15" t="str">
        <f t="shared" si="5"/>
        <v>0 / 254</v>
      </c>
    </row>
    <row r="13" spans="1:17" ht="18" customHeight="1" x14ac:dyDescent="0.2">
      <c r="A13" s="291" t="s">
        <v>335</v>
      </c>
      <c r="B13" s="223">
        <v>433</v>
      </c>
      <c r="C13" s="223">
        <v>431</v>
      </c>
      <c r="D13" s="10">
        <f t="shared" si="0"/>
        <v>864</v>
      </c>
      <c r="E13" s="184">
        <v>7</v>
      </c>
      <c r="F13" s="184">
        <v>4</v>
      </c>
      <c r="G13" s="11">
        <v>3.8</v>
      </c>
      <c r="H13" s="12">
        <f t="shared" si="1"/>
        <v>1645.3999999999999</v>
      </c>
      <c r="I13" s="12">
        <f t="shared" si="2"/>
        <v>1637.8</v>
      </c>
      <c r="J13" s="12">
        <f t="shared" si="6"/>
        <v>3283.2</v>
      </c>
      <c r="K13" s="13">
        <f t="shared" si="7"/>
        <v>4.2542846724200802E-3</v>
      </c>
      <c r="L13" s="13">
        <f t="shared" si="7"/>
        <v>2.4423006472096714E-3</v>
      </c>
      <c r="M13" s="14">
        <v>51.3</v>
      </c>
      <c r="N13" s="125">
        <f t="shared" si="3"/>
        <v>44323.199999999997</v>
      </c>
      <c r="O13" s="15" t="str">
        <f t="shared" si="4"/>
        <v>7 / 433</v>
      </c>
      <c r="P13" s="15" t="str">
        <f t="shared" si="5"/>
        <v>4 / 431</v>
      </c>
    </row>
    <row r="14" spans="1:17" ht="18" customHeight="1" x14ac:dyDescent="0.2">
      <c r="A14" s="291" t="s">
        <v>336</v>
      </c>
      <c r="B14" s="223">
        <v>959</v>
      </c>
      <c r="C14" s="223">
        <v>946</v>
      </c>
      <c r="D14" s="10">
        <f t="shared" si="0"/>
        <v>1905</v>
      </c>
      <c r="E14" s="184">
        <v>27</v>
      </c>
      <c r="F14" s="184">
        <v>29</v>
      </c>
      <c r="G14" s="11">
        <v>2.4</v>
      </c>
      <c r="H14" s="12">
        <f t="shared" si="1"/>
        <v>2301.6</v>
      </c>
      <c r="I14" s="12">
        <f t="shared" si="2"/>
        <v>2270.4</v>
      </c>
      <c r="J14" s="12">
        <f t="shared" si="6"/>
        <v>4572</v>
      </c>
      <c r="K14" s="13">
        <f t="shared" si="7"/>
        <v>1.1730969760166842E-2</v>
      </c>
      <c r="L14" s="13">
        <f t="shared" si="7"/>
        <v>1.2773079633544749E-2</v>
      </c>
      <c r="M14" s="14">
        <v>60.4</v>
      </c>
      <c r="N14" s="125">
        <f t="shared" si="3"/>
        <v>115062</v>
      </c>
      <c r="O14" s="15" t="str">
        <f t="shared" si="4"/>
        <v>27 / 959</v>
      </c>
      <c r="P14" s="15" t="str">
        <f t="shared" si="5"/>
        <v>29 / 946</v>
      </c>
    </row>
    <row r="15" spans="1:17" ht="18" customHeight="1" x14ac:dyDescent="0.2">
      <c r="A15" s="291" t="s">
        <v>337</v>
      </c>
      <c r="B15" s="223">
        <v>3302</v>
      </c>
      <c r="C15" s="223">
        <v>3293</v>
      </c>
      <c r="D15" s="10">
        <f t="shared" si="0"/>
        <v>6595</v>
      </c>
      <c r="E15" s="184">
        <v>46</v>
      </c>
      <c r="F15" s="184">
        <v>51</v>
      </c>
      <c r="G15" s="11">
        <v>4.9000000000000004</v>
      </c>
      <c r="H15" s="12">
        <f t="shared" si="1"/>
        <v>16179.800000000001</v>
      </c>
      <c r="I15" s="12">
        <f t="shared" si="2"/>
        <v>16135.7</v>
      </c>
      <c r="J15" s="12">
        <f t="shared" si="6"/>
        <v>32315.5</v>
      </c>
      <c r="K15" s="13">
        <f t="shared" si="7"/>
        <v>2.8430512120050924E-3</v>
      </c>
      <c r="L15" s="13">
        <f t="shared" si="7"/>
        <v>3.1606933693611059E-3</v>
      </c>
      <c r="M15" s="14">
        <v>55.2</v>
      </c>
      <c r="N15" s="125">
        <f t="shared" si="3"/>
        <v>364044</v>
      </c>
      <c r="O15" s="15" t="str">
        <f t="shared" si="4"/>
        <v>46 / 3302</v>
      </c>
      <c r="P15" s="15" t="str">
        <f t="shared" si="5"/>
        <v>51 / 3293</v>
      </c>
    </row>
    <row r="16" spans="1:17" ht="18" customHeight="1" x14ac:dyDescent="0.2">
      <c r="A16" s="126">
        <f>COUNT(B5:B15)</f>
        <v>11</v>
      </c>
      <c r="B16" s="16">
        <f>SUM(B5:B15)</f>
        <v>26664</v>
      </c>
      <c r="C16" s="16">
        <f>SUM(C5:C15)</f>
        <v>26337</v>
      </c>
      <c r="D16" s="16">
        <f>SUM(D5:D15)</f>
        <v>53001</v>
      </c>
      <c r="E16" s="186">
        <f>SUM(E5:E15)</f>
        <v>258</v>
      </c>
      <c r="F16" s="186">
        <f>SUM(F5:F15)</f>
        <v>357</v>
      </c>
      <c r="G16" s="195">
        <f>J16/D16</f>
        <v>3.8455815928001362</v>
      </c>
      <c r="H16" s="17">
        <f>SUM(H5:H15)</f>
        <v>101955.3</v>
      </c>
      <c r="I16" s="17">
        <f>SUM(I5:I15)</f>
        <v>101864.36999999998</v>
      </c>
      <c r="J16" s="17">
        <f>SUM(J5:J15)</f>
        <v>203819.67</v>
      </c>
      <c r="K16" s="18">
        <f>E16/H16</f>
        <v>2.5305207282014766E-3</v>
      </c>
      <c r="L16" s="127">
        <f>F16/I16</f>
        <v>3.504660167240028E-3</v>
      </c>
      <c r="M16" s="19">
        <f>N16/D16</f>
        <v>62.484392747306657</v>
      </c>
      <c r="N16" s="20">
        <f>SUM(N5:N15)</f>
        <v>3311735.3000000003</v>
      </c>
      <c r="O16" s="21" t="str">
        <f t="shared" si="4"/>
        <v>258 / 26664</v>
      </c>
      <c r="P16" s="21" t="str">
        <f t="shared" si="5"/>
        <v>357 / 26337</v>
      </c>
    </row>
    <row r="17" spans="1:18" ht="21" customHeight="1" x14ac:dyDescent="0.2">
      <c r="D17" s="25"/>
      <c r="E17" s="25"/>
      <c r="F17" s="128"/>
    </row>
    <row r="18" spans="1:18" ht="21" customHeight="1" thickBot="1" x14ac:dyDescent="0.25">
      <c r="D18" s="25"/>
      <c r="E18" s="25"/>
    </row>
    <row r="19" spans="1:18" ht="30" customHeight="1" thickBot="1" x14ac:dyDescent="0.25">
      <c r="A19" s="332" t="s">
        <v>301</v>
      </c>
      <c r="B19" s="333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4"/>
    </row>
    <row r="20" spans="1:18" ht="38.25" customHeight="1" thickBot="1" x14ac:dyDescent="0.25">
      <c r="A20" s="327" t="s">
        <v>53</v>
      </c>
      <c r="B20" s="327" t="s">
        <v>10</v>
      </c>
      <c r="C20" s="335" t="s">
        <v>11</v>
      </c>
      <c r="D20" s="327" t="s">
        <v>48</v>
      </c>
      <c r="E20" s="327" t="s">
        <v>12</v>
      </c>
      <c r="F20" s="327" t="s">
        <v>96</v>
      </c>
      <c r="G20" s="327" t="s">
        <v>97</v>
      </c>
      <c r="H20" s="327" t="s">
        <v>142</v>
      </c>
      <c r="I20" s="327" t="s">
        <v>143</v>
      </c>
      <c r="J20" s="327" t="s">
        <v>52</v>
      </c>
      <c r="K20" s="327" t="s">
        <v>13</v>
      </c>
      <c r="L20" s="329" t="s">
        <v>14</v>
      </c>
      <c r="M20" s="330"/>
      <c r="N20" s="330"/>
      <c r="O20" s="331"/>
    </row>
    <row r="21" spans="1:18" ht="40.5" customHeight="1" thickBot="1" x14ac:dyDescent="0.25">
      <c r="A21" s="328"/>
      <c r="B21" s="328"/>
      <c r="C21" s="336"/>
      <c r="D21" s="328"/>
      <c r="E21" s="328"/>
      <c r="F21" s="328"/>
      <c r="G21" s="328"/>
      <c r="H21" s="328"/>
      <c r="I21" s="328"/>
      <c r="J21" s="328"/>
      <c r="K21" s="328"/>
      <c r="L21" s="22" t="s">
        <v>15</v>
      </c>
      <c r="M21" s="129" t="s">
        <v>16</v>
      </c>
      <c r="N21" s="130" t="s">
        <v>17</v>
      </c>
      <c r="O21" s="131" t="s">
        <v>258</v>
      </c>
    </row>
    <row r="22" spans="1:18" ht="30" customHeight="1" x14ac:dyDescent="0.25">
      <c r="A22" s="322">
        <v>9</v>
      </c>
      <c r="B22" s="292" t="s">
        <v>308</v>
      </c>
      <c r="C22" s="149" t="s">
        <v>18</v>
      </c>
      <c r="D22" s="147"/>
      <c r="E22" s="144">
        <f t="shared" ref="E22:E33" si="8">G5</f>
        <v>2.83</v>
      </c>
      <c r="F22" s="132" t="str">
        <f t="shared" ref="F22:F33" si="9">O5</f>
        <v>0 / 460</v>
      </c>
      <c r="G22" s="133">
        <f t="shared" ref="G22:G33" si="10">K5</f>
        <v>0</v>
      </c>
      <c r="H22" s="132" t="str">
        <f t="shared" ref="H22:H33" si="11">P5</f>
        <v>5 / 459</v>
      </c>
      <c r="I22" s="133">
        <f t="shared" ref="I22:I33" si="12">L5</f>
        <v>3.8492035997752063E-3</v>
      </c>
      <c r="J22" s="144">
        <f t="shared" ref="J22:J33" si="13">M5</f>
        <v>62</v>
      </c>
      <c r="K22" s="134">
        <v>4.0000000000000001E-3</v>
      </c>
      <c r="L22" s="135" t="s">
        <v>183</v>
      </c>
      <c r="M22" s="136"/>
      <c r="N22" s="136"/>
      <c r="O22" s="277" t="s">
        <v>259</v>
      </c>
      <c r="Q22" s="145">
        <v>3</v>
      </c>
      <c r="R22" s="282">
        <f>Q22*K22</f>
        <v>1.2E-2</v>
      </c>
    </row>
    <row r="23" spans="1:18" ht="30" customHeight="1" x14ac:dyDescent="0.25">
      <c r="A23" s="323"/>
      <c r="B23" s="289" t="s">
        <v>310</v>
      </c>
      <c r="C23" s="149" t="s">
        <v>18</v>
      </c>
      <c r="D23" s="147"/>
      <c r="E23" s="144">
        <f t="shared" si="8"/>
        <v>1</v>
      </c>
      <c r="F23" s="132" t="str">
        <f t="shared" si="9"/>
        <v>1 / 485</v>
      </c>
      <c r="G23" s="133">
        <f t="shared" si="10"/>
        <v>2.0618556701030928E-3</v>
      </c>
      <c r="H23" s="132" t="str">
        <f t="shared" si="11"/>
        <v>0 / 119</v>
      </c>
      <c r="I23" s="133">
        <f t="shared" si="12"/>
        <v>0</v>
      </c>
      <c r="J23" s="144">
        <f t="shared" si="13"/>
        <v>58.5</v>
      </c>
      <c r="K23" s="134">
        <v>3.0000000000000001E-3</v>
      </c>
      <c r="L23" s="135" t="s">
        <v>184</v>
      </c>
      <c r="M23" s="136"/>
      <c r="N23" s="136"/>
      <c r="O23" s="277" t="s">
        <v>260</v>
      </c>
      <c r="Q23" s="145">
        <v>2</v>
      </c>
      <c r="R23" s="282">
        <f>Q23*K23</f>
        <v>6.0000000000000001E-3</v>
      </c>
    </row>
    <row r="24" spans="1:18" ht="30" customHeight="1" x14ac:dyDescent="0.25">
      <c r="A24" s="323"/>
      <c r="B24" s="289" t="s">
        <v>312</v>
      </c>
      <c r="C24" s="149" t="s">
        <v>18</v>
      </c>
      <c r="D24" s="147"/>
      <c r="E24" s="144">
        <f t="shared" si="8"/>
        <v>4</v>
      </c>
      <c r="F24" s="132" t="str">
        <f t="shared" si="9"/>
        <v>21 / 1429</v>
      </c>
      <c r="G24" s="133">
        <f t="shared" si="10"/>
        <v>3.6738978306508048E-3</v>
      </c>
      <c r="H24" s="132" t="str">
        <f t="shared" si="11"/>
        <v>39 / 1412</v>
      </c>
      <c r="I24" s="133">
        <f t="shared" si="12"/>
        <v>6.9050991501416427E-3</v>
      </c>
      <c r="J24" s="144">
        <f t="shared" si="13"/>
        <v>61.5</v>
      </c>
      <c r="K24" s="165">
        <v>0.10299999999999999</v>
      </c>
      <c r="L24" s="166" t="s">
        <v>185</v>
      </c>
      <c r="M24" s="167"/>
      <c r="N24" s="167"/>
      <c r="O24" s="278" t="s">
        <v>262</v>
      </c>
      <c r="Q24" s="145">
        <v>4</v>
      </c>
      <c r="R24" s="282">
        <f>Q24*K24</f>
        <v>0.41199999999999998</v>
      </c>
    </row>
    <row r="25" spans="1:18" ht="30" customHeight="1" x14ac:dyDescent="0.25">
      <c r="A25" s="323"/>
      <c r="B25" s="289" t="s">
        <v>313</v>
      </c>
      <c r="C25" s="149" t="s">
        <v>18</v>
      </c>
      <c r="D25" s="147"/>
      <c r="E25" s="144">
        <f t="shared" si="8"/>
        <v>5.6</v>
      </c>
      <c r="F25" s="132" t="str">
        <f t="shared" si="9"/>
        <v>70 / 6361</v>
      </c>
      <c r="G25" s="133">
        <f t="shared" si="10"/>
        <v>1.9650998270712154E-3</v>
      </c>
      <c r="H25" s="132" t="str">
        <f t="shared" si="11"/>
        <v>99 / 6344</v>
      </c>
      <c r="I25" s="133">
        <f t="shared" si="12"/>
        <v>2.7866600612502256E-3</v>
      </c>
      <c r="J25" s="144">
        <f t="shared" si="13"/>
        <v>65.8</v>
      </c>
      <c r="K25" s="134">
        <v>0.247</v>
      </c>
      <c r="L25" s="135" t="s">
        <v>186</v>
      </c>
      <c r="M25" s="136"/>
      <c r="N25" s="136"/>
      <c r="O25" s="277" t="s">
        <v>262</v>
      </c>
      <c r="Q25" s="145">
        <v>4</v>
      </c>
      <c r="R25" s="282">
        <f>Q25*K25</f>
        <v>0.98799999999999999</v>
      </c>
    </row>
    <row r="26" spans="1:18" ht="30" customHeight="1" x14ac:dyDescent="0.25">
      <c r="A26" s="323"/>
      <c r="B26" s="289" t="s">
        <v>315</v>
      </c>
      <c r="C26" s="149" t="s">
        <v>18</v>
      </c>
      <c r="D26" s="147"/>
      <c r="E26" s="144">
        <f t="shared" si="8"/>
        <v>1.9</v>
      </c>
      <c r="F26" s="132" t="str">
        <f t="shared" si="9"/>
        <v>33 / 8901</v>
      </c>
      <c r="G26" s="133">
        <f t="shared" si="10"/>
        <v>1.951288737516187E-3</v>
      </c>
      <c r="H26" s="132" t="str">
        <f t="shared" si="11"/>
        <v>64 / 8901</v>
      </c>
      <c r="I26" s="133">
        <f t="shared" si="12"/>
        <v>3.7843175515465447E-3</v>
      </c>
      <c r="J26" s="144">
        <f t="shared" si="13"/>
        <v>66</v>
      </c>
      <c r="K26" s="134">
        <v>0.151</v>
      </c>
      <c r="L26" s="135" t="s">
        <v>187</v>
      </c>
      <c r="M26" s="136"/>
      <c r="N26" s="136"/>
      <c r="O26" s="277" t="s">
        <v>259</v>
      </c>
      <c r="Q26" s="145">
        <v>3</v>
      </c>
      <c r="R26" s="282">
        <f t="shared" ref="R26:R32" si="14">Q26*K26</f>
        <v>0.45299999999999996</v>
      </c>
    </row>
    <row r="27" spans="1:18" ht="30" customHeight="1" x14ac:dyDescent="0.25">
      <c r="A27" s="323"/>
      <c r="B27" s="289" t="s">
        <v>316</v>
      </c>
      <c r="C27" s="149" t="s">
        <v>18</v>
      </c>
      <c r="D27" s="147"/>
      <c r="E27" s="144">
        <f t="shared" si="8"/>
        <v>3</v>
      </c>
      <c r="F27" s="132" t="str">
        <f t="shared" si="9"/>
        <v>2 / 214</v>
      </c>
      <c r="G27" s="133">
        <f t="shared" si="10"/>
        <v>3.1152647975077881E-3</v>
      </c>
      <c r="H27" s="132" t="str">
        <f t="shared" si="11"/>
        <v>4 / 212</v>
      </c>
      <c r="I27" s="133">
        <f t="shared" si="12"/>
        <v>6.2893081761006293E-3</v>
      </c>
      <c r="J27" s="144">
        <f t="shared" si="13"/>
        <v>57</v>
      </c>
      <c r="K27" s="134">
        <v>1.0999999999999999E-2</v>
      </c>
      <c r="L27" s="135" t="s">
        <v>188</v>
      </c>
      <c r="M27" s="136"/>
      <c r="N27" s="136"/>
      <c r="O27" s="277" t="s">
        <v>260</v>
      </c>
      <c r="Q27" s="145">
        <v>2</v>
      </c>
      <c r="R27" s="282">
        <f t="shared" si="14"/>
        <v>2.1999999999999999E-2</v>
      </c>
    </row>
    <row r="28" spans="1:18" ht="30" customHeight="1" x14ac:dyDescent="0.25">
      <c r="A28" s="323"/>
      <c r="B28" s="289" t="s">
        <v>317</v>
      </c>
      <c r="C28" s="149" t="s">
        <v>18</v>
      </c>
      <c r="D28" s="147"/>
      <c r="E28" s="144">
        <f t="shared" si="8"/>
        <v>5.3</v>
      </c>
      <c r="F28" s="132" t="str">
        <f t="shared" si="9"/>
        <v>50 / 3866</v>
      </c>
      <c r="G28" s="133">
        <f t="shared" si="10"/>
        <v>2.4402385577214029E-3</v>
      </c>
      <c r="H28" s="132" t="str">
        <f t="shared" si="11"/>
        <v>62 / 3966</v>
      </c>
      <c r="I28" s="133">
        <f t="shared" si="12"/>
        <v>2.949599901045681E-3</v>
      </c>
      <c r="J28" s="144">
        <f t="shared" si="13"/>
        <v>58.3</v>
      </c>
      <c r="K28" s="134">
        <v>0.184</v>
      </c>
      <c r="L28" s="135" t="s">
        <v>189</v>
      </c>
      <c r="M28" s="136"/>
      <c r="N28" s="136"/>
      <c r="O28" s="277" t="s">
        <v>259</v>
      </c>
      <c r="Q28" s="145">
        <v>3</v>
      </c>
      <c r="R28" s="282">
        <f t="shared" si="14"/>
        <v>0.55200000000000005</v>
      </c>
    </row>
    <row r="29" spans="1:18" ht="30" customHeight="1" x14ac:dyDescent="0.25">
      <c r="A29" s="323"/>
      <c r="B29" s="289" t="s">
        <v>319</v>
      </c>
      <c r="C29" s="149" t="s">
        <v>18</v>
      </c>
      <c r="D29" s="147"/>
      <c r="E29" s="144">
        <f t="shared" si="8"/>
        <v>2.6</v>
      </c>
      <c r="F29" s="132" t="str">
        <f t="shared" si="9"/>
        <v>1 / 254</v>
      </c>
      <c r="G29" s="133">
        <f t="shared" si="10"/>
        <v>1.5142337976983646E-3</v>
      </c>
      <c r="H29" s="132" t="str">
        <f t="shared" si="11"/>
        <v>0 / 254</v>
      </c>
      <c r="I29" s="133">
        <f t="shared" si="12"/>
        <v>0</v>
      </c>
      <c r="J29" s="144">
        <f t="shared" si="13"/>
        <v>58</v>
      </c>
      <c r="K29" s="134">
        <v>3.0000000000000001E-3</v>
      </c>
      <c r="L29" s="135" t="s">
        <v>89</v>
      </c>
      <c r="M29" s="136"/>
      <c r="N29" s="136"/>
      <c r="O29" s="277" t="s">
        <v>260</v>
      </c>
      <c r="Q29" s="145">
        <v>2</v>
      </c>
      <c r="R29" s="282">
        <f t="shared" si="14"/>
        <v>6.0000000000000001E-3</v>
      </c>
    </row>
    <row r="30" spans="1:18" ht="30" customHeight="1" x14ac:dyDescent="0.25">
      <c r="A30" s="323"/>
      <c r="B30" s="289" t="s">
        <v>320</v>
      </c>
      <c r="C30" s="149" t="s">
        <v>18</v>
      </c>
      <c r="D30" s="147"/>
      <c r="E30" s="144">
        <f t="shared" si="8"/>
        <v>3.8</v>
      </c>
      <c r="F30" s="132" t="str">
        <f t="shared" si="9"/>
        <v>7 / 433</v>
      </c>
      <c r="G30" s="133">
        <f t="shared" si="10"/>
        <v>4.2542846724200802E-3</v>
      </c>
      <c r="H30" s="132" t="str">
        <f t="shared" si="11"/>
        <v>4 / 431</v>
      </c>
      <c r="I30" s="133">
        <f t="shared" si="12"/>
        <v>2.4423006472096714E-3</v>
      </c>
      <c r="J30" s="144">
        <f t="shared" si="13"/>
        <v>51.3</v>
      </c>
      <c r="K30" s="134">
        <v>2.1000000000000001E-2</v>
      </c>
      <c r="L30" s="135" t="s">
        <v>190</v>
      </c>
      <c r="M30" s="136"/>
      <c r="N30" s="136"/>
      <c r="O30" s="277" t="s">
        <v>262</v>
      </c>
      <c r="Q30" s="145">
        <v>4</v>
      </c>
      <c r="R30" s="282">
        <f t="shared" si="14"/>
        <v>8.4000000000000005E-2</v>
      </c>
    </row>
    <row r="31" spans="1:18" ht="30" customHeight="1" x14ac:dyDescent="0.25">
      <c r="A31" s="323"/>
      <c r="B31" s="289" t="s">
        <v>321</v>
      </c>
      <c r="C31" s="149" t="s">
        <v>18</v>
      </c>
      <c r="D31" s="147"/>
      <c r="E31" s="144">
        <f t="shared" si="8"/>
        <v>2.4</v>
      </c>
      <c r="F31" s="132" t="str">
        <f t="shared" si="9"/>
        <v>27 / 959</v>
      </c>
      <c r="G31" s="133">
        <f t="shared" si="10"/>
        <v>1.1730969760166842E-2</v>
      </c>
      <c r="H31" s="132" t="str">
        <f t="shared" si="11"/>
        <v>29 / 946</v>
      </c>
      <c r="I31" s="133">
        <f t="shared" si="12"/>
        <v>1.2773079633544749E-2</v>
      </c>
      <c r="J31" s="144">
        <f t="shared" si="13"/>
        <v>60.4</v>
      </c>
      <c r="K31" s="134">
        <v>0.106</v>
      </c>
      <c r="L31" s="135" t="s">
        <v>63</v>
      </c>
      <c r="M31" s="136"/>
      <c r="N31" s="136"/>
      <c r="O31" s="277" t="s">
        <v>263</v>
      </c>
      <c r="Q31" s="145">
        <v>3.5</v>
      </c>
      <c r="R31" s="282">
        <f t="shared" si="14"/>
        <v>0.371</v>
      </c>
    </row>
    <row r="32" spans="1:18" ht="30" customHeight="1" x14ac:dyDescent="0.25">
      <c r="A32" s="323"/>
      <c r="B32" s="289" t="s">
        <v>322</v>
      </c>
      <c r="C32" s="149" t="s">
        <v>18</v>
      </c>
      <c r="D32" s="147"/>
      <c r="E32" s="144">
        <f t="shared" si="8"/>
        <v>4.9000000000000004</v>
      </c>
      <c r="F32" s="132" t="str">
        <f t="shared" si="9"/>
        <v>46 / 3302</v>
      </c>
      <c r="G32" s="133">
        <f t="shared" si="10"/>
        <v>2.8430512120050924E-3</v>
      </c>
      <c r="H32" s="132" t="str">
        <f t="shared" si="11"/>
        <v>51 / 3293</v>
      </c>
      <c r="I32" s="133">
        <f t="shared" si="12"/>
        <v>3.1606933693611059E-3</v>
      </c>
      <c r="J32" s="144">
        <f t="shared" si="13"/>
        <v>55.2</v>
      </c>
      <c r="K32" s="134">
        <v>0.16600000000000001</v>
      </c>
      <c r="L32" s="135" t="s">
        <v>191</v>
      </c>
      <c r="M32" s="136"/>
      <c r="N32" s="136"/>
      <c r="O32" s="277" t="s">
        <v>262</v>
      </c>
      <c r="Q32" s="145">
        <v>4</v>
      </c>
      <c r="R32" s="282">
        <f t="shared" si="14"/>
        <v>0.66400000000000003</v>
      </c>
    </row>
    <row r="33" spans="1:18" ht="30" customHeight="1" x14ac:dyDescent="0.2">
      <c r="A33" s="23" t="s">
        <v>19</v>
      </c>
      <c r="B33" s="24">
        <f>COUNT(E22:E32)</f>
        <v>11</v>
      </c>
      <c r="C33" s="138"/>
      <c r="D33" s="262" t="s">
        <v>302</v>
      </c>
      <c r="E33" s="148">
        <f t="shared" si="8"/>
        <v>3.8455815928001362</v>
      </c>
      <c r="F33" s="139" t="str">
        <f t="shared" si="9"/>
        <v>258 / 26664</v>
      </c>
      <c r="G33" s="140">
        <f t="shared" si="10"/>
        <v>2.5305207282014766E-3</v>
      </c>
      <c r="H33" s="139" t="str">
        <f t="shared" si="11"/>
        <v>357 / 26337</v>
      </c>
      <c r="I33" s="140">
        <f t="shared" si="12"/>
        <v>3.504660167240028E-3</v>
      </c>
      <c r="J33" s="148">
        <f t="shared" si="13"/>
        <v>62.484392747306657</v>
      </c>
      <c r="K33" s="141">
        <v>1</v>
      </c>
      <c r="L33" s="142" t="s">
        <v>231</v>
      </c>
      <c r="M33" s="25"/>
      <c r="N33" s="33"/>
      <c r="O33" s="284" t="s">
        <v>263</v>
      </c>
      <c r="R33" s="283">
        <f>SUM(R22:R32)</f>
        <v>3.5700000000000003</v>
      </c>
    </row>
    <row r="34" spans="1:18" ht="7.5" customHeight="1" thickBot="1" x14ac:dyDescent="0.25">
      <c r="A34" s="26"/>
      <c r="B34" s="26"/>
      <c r="C34" s="27"/>
      <c r="D34" s="28"/>
      <c r="E34" s="15"/>
      <c r="F34" s="29"/>
      <c r="G34" s="30"/>
      <c r="H34" s="29"/>
      <c r="I34" s="31"/>
      <c r="J34" s="32"/>
      <c r="L34" s="25"/>
      <c r="M34" s="33"/>
      <c r="N34" s="33"/>
    </row>
    <row r="35" spans="1:18" s="40" customFormat="1" ht="46.5" customHeight="1" thickBot="1" x14ac:dyDescent="0.25">
      <c r="A35" s="34"/>
      <c r="B35" s="324" t="s">
        <v>179</v>
      </c>
      <c r="C35" s="325"/>
      <c r="D35" s="325"/>
      <c r="E35" s="325"/>
      <c r="F35" s="325"/>
      <c r="G35" s="325"/>
      <c r="H35" s="325"/>
      <c r="I35" s="326"/>
      <c r="J35" s="35" t="s">
        <v>98</v>
      </c>
      <c r="K35" s="36" t="s">
        <v>144</v>
      </c>
      <c r="L35" s="37" t="s">
        <v>15</v>
      </c>
      <c r="M35" s="38" t="s">
        <v>16</v>
      </c>
      <c r="N35" s="39" t="s">
        <v>17</v>
      </c>
      <c r="O35" s="33"/>
    </row>
    <row r="36" spans="1:18" ht="24.95" customHeight="1" x14ac:dyDescent="0.2">
      <c r="A36" s="314" t="s">
        <v>20</v>
      </c>
      <c r="B36" s="173" t="s">
        <v>57</v>
      </c>
      <c r="C36" s="174">
        <f>I33</f>
        <v>3.504660167240028E-3</v>
      </c>
      <c r="D36" s="175" t="s">
        <v>56</v>
      </c>
      <c r="E36" s="175"/>
      <c r="F36" s="175"/>
      <c r="G36" s="175"/>
      <c r="H36" s="176">
        <f>J33</f>
        <v>62.484392747306657</v>
      </c>
      <c r="I36" s="177" t="s">
        <v>59</v>
      </c>
      <c r="J36" s="205" t="s">
        <v>234</v>
      </c>
      <c r="K36" s="206" t="s">
        <v>233</v>
      </c>
      <c r="L36" s="41" t="s">
        <v>231</v>
      </c>
      <c r="M36" s="45" t="s">
        <v>235</v>
      </c>
      <c r="N36" s="220" t="s">
        <v>236</v>
      </c>
      <c r="O36" s="159" t="s">
        <v>21</v>
      </c>
      <c r="Q36" s="40"/>
      <c r="R36" s="40"/>
    </row>
    <row r="37" spans="1:18" ht="24.95" customHeight="1" thickBot="1" x14ac:dyDescent="0.25">
      <c r="A37" s="315"/>
      <c r="B37" s="178" t="s">
        <v>57</v>
      </c>
      <c r="C37" s="179">
        <f>I33*E33</f>
        <v>1.3477456628158099E-2</v>
      </c>
      <c r="D37" s="180" t="s">
        <v>58</v>
      </c>
      <c r="E37" s="181"/>
      <c r="F37" s="182"/>
      <c r="G37" s="189">
        <f>E33</f>
        <v>3.8455815928001362</v>
      </c>
      <c r="H37" s="180" t="s">
        <v>60</v>
      </c>
      <c r="I37" s="183"/>
      <c r="J37" s="207" t="s">
        <v>237</v>
      </c>
      <c r="K37" s="208" t="s">
        <v>238</v>
      </c>
      <c r="L37" s="42" t="s">
        <v>231</v>
      </c>
      <c r="M37" s="152" t="s">
        <v>239</v>
      </c>
      <c r="N37" s="221" t="s">
        <v>240</v>
      </c>
      <c r="O37" s="160" t="s">
        <v>194</v>
      </c>
      <c r="Q37" s="40"/>
      <c r="R37" s="40"/>
    </row>
    <row r="38" spans="1:18" ht="9" customHeight="1" thickBot="1" x14ac:dyDescent="0.35">
      <c r="A38" s="2"/>
      <c r="C38" s="1"/>
      <c r="L38" s="143"/>
      <c r="M38" s="153"/>
      <c r="O38" s="43"/>
      <c r="Q38" s="40"/>
      <c r="R38" s="40"/>
    </row>
    <row r="39" spans="1:18" ht="24.75" customHeight="1" x14ac:dyDescent="0.2">
      <c r="A39" s="338" t="s">
        <v>50</v>
      </c>
      <c r="B39" s="173" t="s">
        <v>57</v>
      </c>
      <c r="C39" s="240">
        <v>2.8917595847169348E-3</v>
      </c>
      <c r="D39" s="175" t="s">
        <v>56</v>
      </c>
      <c r="E39" s="175"/>
      <c r="F39" s="175"/>
      <c r="G39" s="175"/>
      <c r="H39" s="176" t="s">
        <v>125</v>
      </c>
      <c r="I39" s="177" t="s">
        <v>59</v>
      </c>
      <c r="J39" s="205">
        <v>2.0999999999999999E-3</v>
      </c>
      <c r="K39" s="206">
        <v>2.8999999999999998E-3</v>
      </c>
      <c r="L39" s="41" t="s">
        <v>231</v>
      </c>
      <c r="M39" s="45" t="s">
        <v>250</v>
      </c>
      <c r="N39" s="220" t="s">
        <v>251</v>
      </c>
      <c r="O39" s="159" t="s">
        <v>21</v>
      </c>
      <c r="Q39" s="40"/>
      <c r="R39" s="40"/>
    </row>
    <row r="40" spans="1:18" ht="24.75" customHeight="1" thickBot="1" x14ac:dyDescent="0.25">
      <c r="A40" s="339"/>
      <c r="B40" s="178" t="s">
        <v>57</v>
      </c>
      <c r="C40" s="241">
        <f>C39*E33</f>
        <v>1.1120497429790811E-2</v>
      </c>
      <c r="D40" s="180" t="s">
        <v>58</v>
      </c>
      <c r="E40" s="181"/>
      <c r="F40" s="182"/>
      <c r="G40" s="189">
        <f>E33</f>
        <v>3.8455815928001362</v>
      </c>
      <c r="H40" s="180" t="s">
        <v>60</v>
      </c>
      <c r="I40" s="183"/>
      <c r="J40" s="207">
        <v>8.0999999999999996E-3</v>
      </c>
      <c r="K40" s="208">
        <v>1.11E-2</v>
      </c>
      <c r="L40" s="42" t="s">
        <v>231</v>
      </c>
      <c r="M40" s="152" t="s">
        <v>252</v>
      </c>
      <c r="N40" s="221" t="s">
        <v>253</v>
      </c>
      <c r="O40" s="160" t="s">
        <v>194</v>
      </c>
      <c r="Q40" s="40"/>
      <c r="R40" s="40"/>
    </row>
    <row r="41" spans="1:18" ht="8.25" customHeight="1" thickBot="1" x14ac:dyDescent="0.35">
      <c r="A41" s="2"/>
      <c r="C41" s="1"/>
      <c r="O41" s="43"/>
    </row>
    <row r="42" spans="1:18" ht="47.25" customHeight="1" thickBot="1" x14ac:dyDescent="0.35">
      <c r="A42" s="2"/>
      <c r="B42" s="319" t="s">
        <v>180</v>
      </c>
      <c r="C42" s="320"/>
      <c r="D42" s="320"/>
      <c r="E42" s="320"/>
      <c r="F42" s="320"/>
      <c r="G42" s="320"/>
      <c r="H42" s="320"/>
      <c r="I42" s="321"/>
      <c r="J42" s="35" t="s">
        <v>98</v>
      </c>
      <c r="K42" s="36" t="s">
        <v>144</v>
      </c>
      <c r="L42" s="37" t="s">
        <v>15</v>
      </c>
      <c r="M42" s="38" t="s">
        <v>16</v>
      </c>
      <c r="N42" s="39" t="s">
        <v>17</v>
      </c>
      <c r="O42" s="43"/>
    </row>
    <row r="43" spans="1:18" ht="27" customHeight="1" thickBot="1" x14ac:dyDescent="0.25">
      <c r="A43" s="151" t="s">
        <v>20</v>
      </c>
      <c r="B43" s="168" t="s">
        <v>57</v>
      </c>
      <c r="C43" s="169">
        <f>I33</f>
        <v>3.504660167240028E-3</v>
      </c>
      <c r="D43" s="170" t="s">
        <v>56</v>
      </c>
      <c r="E43" s="170"/>
      <c r="F43" s="170"/>
      <c r="G43" s="170"/>
      <c r="H43" s="171">
        <f>J33</f>
        <v>62.484392747306657</v>
      </c>
      <c r="I43" s="172" t="s">
        <v>59</v>
      </c>
      <c r="J43" s="188">
        <v>2.8999999999999998E-3</v>
      </c>
      <c r="K43" s="187">
        <v>4.0000000000000001E-3</v>
      </c>
      <c r="L43" s="150" t="s">
        <v>232</v>
      </c>
      <c r="M43" s="44" t="s">
        <v>192</v>
      </c>
      <c r="N43" s="162" t="s">
        <v>193</v>
      </c>
      <c r="O43" s="161" t="s">
        <v>21</v>
      </c>
    </row>
    <row r="44" spans="1:18" ht="7.5" customHeight="1" thickBot="1" x14ac:dyDescent="0.25">
      <c r="A44" s="293"/>
      <c r="B44" s="294"/>
      <c r="C44" s="295"/>
      <c r="D44" s="296"/>
      <c r="E44" s="296"/>
      <c r="F44" s="296"/>
      <c r="G44" s="296"/>
      <c r="H44" s="297"/>
      <c r="I44" s="296"/>
      <c r="J44" s="298"/>
      <c r="K44" s="298"/>
      <c r="L44" s="299"/>
      <c r="M44" s="300"/>
      <c r="N44" s="300"/>
      <c r="O44" s="301"/>
    </row>
    <row r="45" spans="1:18" ht="27" customHeight="1" thickBot="1" x14ac:dyDescent="0.25">
      <c r="A45" s="293"/>
      <c r="B45" s="294"/>
      <c r="C45" s="295"/>
      <c r="D45" s="296"/>
      <c r="E45" s="296"/>
      <c r="F45" s="296"/>
      <c r="G45" s="296"/>
      <c r="H45" s="297"/>
      <c r="I45" s="302"/>
      <c r="J45" s="303"/>
      <c r="K45" s="304" t="s">
        <v>349</v>
      </c>
      <c r="L45" s="305" t="s">
        <v>307</v>
      </c>
      <c r="M45" s="300"/>
      <c r="N45" s="300"/>
      <c r="O45" s="301"/>
    </row>
    <row r="46" spans="1:18" ht="28.5" customHeight="1" x14ac:dyDescent="0.2">
      <c r="I46" s="270" t="s">
        <v>249</v>
      </c>
      <c r="J46" s="2">
        <v>3.5</v>
      </c>
      <c r="K46" s="2">
        <f>J46</f>
        <v>3.5</v>
      </c>
    </row>
    <row r="47" spans="1:18" ht="15.75" customHeight="1" x14ac:dyDescent="0.2">
      <c r="A47" s="286" t="s">
        <v>283</v>
      </c>
      <c r="B47" s="2">
        <v>0</v>
      </c>
      <c r="C47" s="196">
        <v>460</v>
      </c>
      <c r="D47" s="196">
        <v>5</v>
      </c>
      <c r="E47" s="196">
        <v>459</v>
      </c>
      <c r="F47" s="197">
        <v>4.0000000000000001E-3</v>
      </c>
      <c r="G47" s="198" t="s">
        <v>183</v>
      </c>
      <c r="H47" s="156"/>
      <c r="I47" s="270" t="s">
        <v>247</v>
      </c>
      <c r="J47" s="271">
        <f>J36*1000*J46</f>
        <v>9.1</v>
      </c>
      <c r="K47" s="271">
        <f>K36*1000*K46</f>
        <v>12.25</v>
      </c>
      <c r="M47" s="340">
        <f>0.09*4</f>
        <v>0.36</v>
      </c>
    </row>
    <row r="48" spans="1:18" ht="15.75" customHeight="1" x14ac:dyDescent="0.2">
      <c r="A48" s="286" t="s">
        <v>285</v>
      </c>
      <c r="B48" s="2">
        <v>1</v>
      </c>
      <c r="C48" s="196">
        <v>485</v>
      </c>
      <c r="D48" s="196">
        <v>0</v>
      </c>
      <c r="E48" s="196">
        <v>119</v>
      </c>
      <c r="F48" s="197">
        <v>3.0000000000000001E-3</v>
      </c>
      <c r="G48" s="198" t="s">
        <v>184</v>
      </c>
      <c r="H48" s="157"/>
      <c r="I48" s="269" t="s">
        <v>248</v>
      </c>
      <c r="J48" s="273">
        <f>J39*1000*J46</f>
        <v>7.3500000000000005</v>
      </c>
      <c r="K48" s="274">
        <f>K39*1000*K46</f>
        <v>10.15</v>
      </c>
    </row>
    <row r="49" spans="1:9" ht="15.75" customHeight="1" x14ac:dyDescent="0.2">
      <c r="A49" s="286" t="s">
        <v>287</v>
      </c>
      <c r="B49" s="2">
        <v>21</v>
      </c>
      <c r="C49" s="196">
        <v>1429</v>
      </c>
      <c r="D49" s="196">
        <v>39</v>
      </c>
      <c r="E49" s="196">
        <v>1412</v>
      </c>
      <c r="F49" s="197">
        <v>0.10299999999999999</v>
      </c>
      <c r="G49" s="198" t="s">
        <v>185</v>
      </c>
      <c r="H49" s="157"/>
      <c r="I49" s="46"/>
    </row>
    <row r="50" spans="1:9" ht="15.75" customHeight="1" x14ac:dyDescent="0.2">
      <c r="A50" s="286" t="s">
        <v>288</v>
      </c>
      <c r="B50" s="2">
        <v>70</v>
      </c>
      <c r="C50" s="196">
        <v>6361</v>
      </c>
      <c r="D50" s="196">
        <v>99</v>
      </c>
      <c r="E50" s="196">
        <v>6344</v>
      </c>
      <c r="F50" s="197">
        <v>0.247</v>
      </c>
      <c r="G50" s="198" t="s">
        <v>186</v>
      </c>
      <c r="H50" s="157"/>
      <c r="I50" s="46"/>
    </row>
    <row r="51" spans="1:9" ht="15.75" customHeight="1" x14ac:dyDescent="0.2">
      <c r="A51" s="286" t="s">
        <v>289</v>
      </c>
      <c r="B51" s="2">
        <v>33</v>
      </c>
      <c r="C51" s="196">
        <v>8901</v>
      </c>
      <c r="D51" s="196">
        <v>64</v>
      </c>
      <c r="E51" s="196">
        <v>8901</v>
      </c>
      <c r="F51" s="197">
        <v>0.151</v>
      </c>
      <c r="G51" s="198" t="s">
        <v>187</v>
      </c>
      <c r="H51" s="157"/>
    </row>
    <row r="52" spans="1:9" ht="15.75" customHeight="1" x14ac:dyDescent="0.2">
      <c r="A52" s="286" t="s">
        <v>290</v>
      </c>
      <c r="B52" s="2">
        <v>2</v>
      </c>
      <c r="C52" s="196">
        <v>214</v>
      </c>
      <c r="D52" s="196">
        <v>4</v>
      </c>
      <c r="E52" s="199">
        <v>212</v>
      </c>
      <c r="F52" s="200">
        <v>1.0999999999999999E-2</v>
      </c>
      <c r="G52" s="201" t="s">
        <v>188</v>
      </c>
      <c r="H52" s="155"/>
      <c r="I52" s="286"/>
    </row>
    <row r="53" spans="1:9" ht="15.75" customHeight="1" x14ac:dyDescent="0.2">
      <c r="A53" s="286" t="s">
        <v>291</v>
      </c>
      <c r="B53" s="2">
        <v>50</v>
      </c>
      <c r="C53" s="196">
        <v>3866</v>
      </c>
      <c r="D53" s="196">
        <v>62</v>
      </c>
      <c r="E53" s="199">
        <v>3966</v>
      </c>
      <c r="F53" s="200">
        <v>0.184</v>
      </c>
      <c r="G53" s="201" t="s">
        <v>189</v>
      </c>
      <c r="H53" s="155"/>
    </row>
    <row r="54" spans="1:9" ht="15.75" customHeight="1" x14ac:dyDescent="0.2">
      <c r="A54" s="286" t="s">
        <v>293</v>
      </c>
      <c r="B54" s="2">
        <v>1</v>
      </c>
      <c r="C54" s="196">
        <v>254</v>
      </c>
      <c r="D54" s="196">
        <v>0</v>
      </c>
      <c r="E54" s="199">
        <v>254</v>
      </c>
      <c r="F54" s="200">
        <v>3.0000000000000001E-3</v>
      </c>
      <c r="G54" s="201" t="s">
        <v>89</v>
      </c>
      <c r="H54" s="155"/>
      <c r="I54" s="286"/>
    </row>
    <row r="55" spans="1:9" ht="15.75" customHeight="1" x14ac:dyDescent="0.2">
      <c r="A55" s="286" t="s">
        <v>294</v>
      </c>
      <c r="B55" s="2">
        <v>7</v>
      </c>
      <c r="C55" s="196">
        <v>433</v>
      </c>
      <c r="D55" s="196">
        <v>4</v>
      </c>
      <c r="E55" s="199">
        <v>431</v>
      </c>
      <c r="F55" s="200">
        <v>2.1000000000000001E-2</v>
      </c>
      <c r="G55" s="201" t="s">
        <v>190</v>
      </c>
      <c r="H55" s="155"/>
    </row>
    <row r="56" spans="1:9" ht="15.75" customHeight="1" x14ac:dyDescent="0.2">
      <c r="A56" s="286" t="s">
        <v>295</v>
      </c>
      <c r="B56" s="2">
        <v>27</v>
      </c>
      <c r="C56" s="196">
        <v>959</v>
      </c>
      <c r="D56" s="196">
        <v>29</v>
      </c>
      <c r="E56" s="199">
        <v>946</v>
      </c>
      <c r="F56" s="200">
        <v>0.106</v>
      </c>
      <c r="G56" s="201" t="s">
        <v>63</v>
      </c>
      <c r="H56" s="155"/>
    </row>
    <row r="57" spans="1:9" ht="15.75" customHeight="1" x14ac:dyDescent="0.2">
      <c r="A57" s="286" t="s">
        <v>296</v>
      </c>
      <c r="B57" s="2">
        <v>46</v>
      </c>
      <c r="C57" s="199">
        <v>3302</v>
      </c>
      <c r="D57" s="199">
        <v>51</v>
      </c>
      <c r="E57" s="199">
        <v>3293</v>
      </c>
      <c r="F57" s="200">
        <v>0.16600000000000001</v>
      </c>
      <c r="G57" s="201" t="s">
        <v>191</v>
      </c>
      <c r="H57" s="155"/>
      <c r="I57" s="286"/>
    </row>
    <row r="58" spans="1:9" ht="15.75" customHeight="1" x14ac:dyDescent="0.2">
      <c r="A58" s="145"/>
      <c r="C58" s="196"/>
      <c r="D58" s="199"/>
      <c r="E58" s="199"/>
      <c r="F58" s="200"/>
      <c r="G58" s="202"/>
      <c r="H58" s="154"/>
    </row>
    <row r="59" spans="1:9" ht="15.75" customHeight="1" x14ac:dyDescent="0.2">
      <c r="A59" s="145" t="s">
        <v>22</v>
      </c>
      <c r="C59" s="196">
        <v>26664</v>
      </c>
      <c r="D59" s="199"/>
      <c r="E59" s="199">
        <v>26337</v>
      </c>
      <c r="F59" s="200">
        <v>1</v>
      </c>
      <c r="G59" s="201" t="s">
        <v>231</v>
      </c>
      <c r="H59" s="154"/>
    </row>
    <row r="60" spans="1:9" ht="15.75" customHeight="1" x14ac:dyDescent="0.2">
      <c r="A60" s="1" t="s">
        <v>23</v>
      </c>
      <c r="B60" s="2">
        <v>258</v>
      </c>
      <c r="C60" s="190"/>
      <c r="D60" s="190">
        <v>357</v>
      </c>
      <c r="E60" s="190"/>
      <c r="F60" s="190"/>
      <c r="G60" s="203"/>
      <c r="H60" s="190"/>
    </row>
    <row r="61" spans="1:9" ht="15.75" customHeight="1" x14ac:dyDescent="0.2">
      <c r="A61" s="1" t="s">
        <v>229</v>
      </c>
      <c r="B61" s="192"/>
      <c r="C61" s="192"/>
      <c r="D61" s="192"/>
      <c r="E61" s="192"/>
      <c r="F61" s="204"/>
      <c r="G61" s="191"/>
      <c r="H61" s="192"/>
      <c r="I61" s="286"/>
    </row>
    <row r="62" spans="1:9" ht="15.75" customHeight="1" x14ac:dyDescent="0.2">
      <c r="A62" s="1" t="s">
        <v>230</v>
      </c>
      <c r="B62" s="192"/>
      <c r="C62" s="192"/>
      <c r="D62" s="192"/>
      <c r="E62" s="192"/>
      <c r="F62" s="192"/>
      <c r="G62" s="192"/>
      <c r="H62" s="192"/>
    </row>
    <row r="63" spans="1:9" ht="15.75" customHeight="1" x14ac:dyDescent="0.2">
      <c r="B63" s="192"/>
      <c r="C63" s="192"/>
      <c r="D63" s="192"/>
      <c r="E63" s="192"/>
      <c r="F63" s="192"/>
      <c r="G63" s="192"/>
      <c r="H63" s="192"/>
    </row>
    <row r="64" spans="1:9" ht="15.75" customHeight="1" x14ac:dyDescent="0.2"/>
    <row r="65" spans="1:8" ht="15.75" customHeight="1" thickBot="1" x14ac:dyDescent="0.25"/>
    <row r="66" spans="1:8" ht="28.5" customHeight="1" thickBot="1" x14ac:dyDescent="0.25">
      <c r="A66" s="47"/>
      <c r="B66" s="48" t="s">
        <v>24</v>
      </c>
      <c r="C66" s="49">
        <v>1.1120497429790811E-2</v>
      </c>
      <c r="D66" s="311" t="s">
        <v>25</v>
      </c>
      <c r="E66" s="312"/>
      <c r="F66" s="313"/>
      <c r="H66" s="50"/>
    </row>
    <row r="67" spans="1:8" ht="28.5" customHeight="1" thickBot="1" x14ac:dyDescent="0.25">
      <c r="A67" s="51">
        <f>I33</f>
        <v>3.504660167240028E-3</v>
      </c>
      <c r="B67" s="52" t="s">
        <v>26</v>
      </c>
      <c r="C67" s="47"/>
      <c r="D67" s="53" t="s">
        <v>27</v>
      </c>
      <c r="E67" s="54" t="s">
        <v>28</v>
      </c>
      <c r="F67" s="53" t="s">
        <v>29</v>
      </c>
    </row>
    <row r="68" spans="1:8" ht="28.5" customHeight="1" thickBot="1" x14ac:dyDescent="0.25">
      <c r="A68" s="55">
        <f>E33</f>
        <v>3.8455815928001362</v>
      </c>
      <c r="B68" s="56" t="s">
        <v>30</v>
      </c>
      <c r="C68" s="57"/>
      <c r="D68" s="58">
        <v>0.73</v>
      </c>
      <c r="E68" s="59">
        <v>0.61</v>
      </c>
      <c r="F68" s="60">
        <v>0.87</v>
      </c>
      <c r="G68" s="57" t="s">
        <v>231</v>
      </c>
    </row>
    <row r="69" spans="1:8" ht="28.5" hidden="1" customHeight="1" x14ac:dyDescent="0.2">
      <c r="A69" s="61"/>
      <c r="B69" s="52"/>
      <c r="C69" s="47"/>
      <c r="D69" s="47"/>
      <c r="E69" s="47"/>
      <c r="F69" s="47"/>
      <c r="G69" s="47"/>
    </row>
    <row r="70" spans="1:8" ht="28.5" hidden="1" customHeight="1" x14ac:dyDescent="0.2">
      <c r="A70" s="61"/>
      <c r="B70" s="62" t="s">
        <v>99</v>
      </c>
      <c r="C70" s="63"/>
      <c r="D70" s="64">
        <f>C66*D68</f>
        <v>8.1179631237472908E-3</v>
      </c>
      <c r="E70" s="65">
        <f>C66*E68</f>
        <v>6.783503432172394E-3</v>
      </c>
      <c r="F70" s="66">
        <f>C66*F68</f>
        <v>9.6748327639180048E-3</v>
      </c>
      <c r="G70" s="47"/>
    </row>
    <row r="71" spans="1:8" ht="28.5" hidden="1" customHeight="1" x14ac:dyDescent="0.2">
      <c r="A71" s="61"/>
      <c r="B71" s="52"/>
      <c r="C71" s="47"/>
      <c r="D71" s="47"/>
      <c r="E71" s="47"/>
      <c r="F71" s="47"/>
      <c r="G71" s="47"/>
    </row>
    <row r="72" spans="1:8" ht="28.5" hidden="1" customHeight="1" x14ac:dyDescent="0.2">
      <c r="A72" s="61"/>
      <c r="B72" s="67"/>
      <c r="C72" s="68" t="s">
        <v>16</v>
      </c>
      <c r="D72" s="69">
        <f>C66-D70</f>
        <v>3.0025343060435198E-3</v>
      </c>
      <c r="E72" s="70">
        <f>C66-F70</f>
        <v>1.4456646658728058E-3</v>
      </c>
      <c r="F72" s="71">
        <f>C66-E70</f>
        <v>4.3369939976184166E-3</v>
      </c>
      <c r="G72" s="47"/>
    </row>
    <row r="73" spans="1:8" ht="28.5" hidden="1" customHeight="1" x14ac:dyDescent="0.2">
      <c r="A73" s="61"/>
      <c r="B73" s="72"/>
      <c r="C73" s="73" t="s">
        <v>17</v>
      </c>
      <c r="D73" s="74">
        <f>1/D72</f>
        <v>333.05198145020148</v>
      </c>
      <c r="E73" s="75">
        <f>1/F72</f>
        <v>230.57444869629339</v>
      </c>
      <c r="F73" s="76">
        <f>1/E72</f>
        <v>691.72334608888002</v>
      </c>
      <c r="G73" s="47"/>
    </row>
    <row r="74" spans="1:8" ht="28.5" hidden="1" customHeight="1" x14ac:dyDescent="0.2">
      <c r="A74" s="61"/>
      <c r="B74" s="52"/>
      <c r="C74" s="57"/>
      <c r="D74" s="57"/>
      <c r="E74" s="57"/>
      <c r="F74" s="57"/>
      <c r="G74" s="47"/>
    </row>
    <row r="75" spans="1:8" ht="28.5" hidden="1" customHeight="1" x14ac:dyDescent="0.2">
      <c r="A75" s="61"/>
      <c r="B75" s="77" t="s">
        <v>31</v>
      </c>
      <c r="C75" s="78" t="s">
        <v>32</v>
      </c>
      <c r="D75" s="79">
        <f>D73</f>
        <v>333.05198145020148</v>
      </c>
      <c r="E75" s="79">
        <f>E73</f>
        <v>230.57444869629339</v>
      </c>
      <c r="F75" s="79">
        <f>F73</f>
        <v>691.72334608888002</v>
      </c>
      <c r="G75" s="47"/>
    </row>
    <row r="76" spans="1:8" ht="28.5" hidden="1" customHeight="1" x14ac:dyDescent="0.2">
      <c r="A76" s="61"/>
      <c r="B76" s="80"/>
      <c r="C76" s="81" t="s">
        <v>33</v>
      </c>
      <c r="D76" s="82">
        <f>(1-C66)*D73</f>
        <v>329.34827774649779</v>
      </c>
      <c r="E76" s="82">
        <f>(1-C66)*E73</f>
        <v>228.01034613219082</v>
      </c>
      <c r="F76" s="82">
        <f>(1-C66)*F73</f>
        <v>684.03103839657228</v>
      </c>
      <c r="G76" s="83"/>
    </row>
    <row r="77" spans="1:8" ht="28.5" hidden="1" customHeight="1" x14ac:dyDescent="0.2">
      <c r="A77" s="61"/>
      <c r="B77" s="84"/>
      <c r="C77" s="85" t="s">
        <v>34</v>
      </c>
      <c r="D77" s="86">
        <f>D73*D72</f>
        <v>0.99999999999999989</v>
      </c>
      <c r="E77" s="86">
        <f>E73*F72</f>
        <v>1</v>
      </c>
      <c r="F77" s="86">
        <f>F73*E72</f>
        <v>1</v>
      </c>
      <c r="G77" s="83"/>
    </row>
    <row r="78" spans="1:8" ht="28.5" hidden="1" customHeight="1" x14ac:dyDescent="0.2">
      <c r="A78" s="61"/>
      <c r="B78" s="87"/>
      <c r="C78" s="88" t="s">
        <v>35</v>
      </c>
      <c r="D78" s="89">
        <f>(C66-D72)*D73</f>
        <v>2.7037037037037024</v>
      </c>
      <c r="E78" s="89">
        <f>(C66-F72)*E73</f>
        <v>1.5641025641025639</v>
      </c>
      <c r="F78" s="89">
        <f>(C66-E72)*F73</f>
        <v>6.6923076923076898</v>
      </c>
      <c r="G78" s="83"/>
    </row>
    <row r="79" spans="1:8" ht="28.5" hidden="1" customHeight="1" x14ac:dyDescent="0.2">
      <c r="A79" s="61"/>
      <c r="B79" s="90"/>
      <c r="C79" s="91"/>
      <c r="D79" s="92"/>
      <c r="E79" s="92"/>
      <c r="F79" s="92"/>
      <c r="G79" s="83"/>
    </row>
    <row r="80" spans="1:8" ht="28.5" hidden="1" customHeight="1" x14ac:dyDescent="0.2">
      <c r="A80" s="61"/>
      <c r="B80" s="77" t="s">
        <v>36</v>
      </c>
      <c r="C80" s="78" t="s">
        <v>37</v>
      </c>
      <c r="D80" s="79">
        <f>D73</f>
        <v>333.05198145020148</v>
      </c>
      <c r="E80" s="79">
        <f>E73</f>
        <v>230.57444869629339</v>
      </c>
      <c r="F80" s="79">
        <f>F73</f>
        <v>691.72334608888002</v>
      </c>
      <c r="G80" s="83"/>
    </row>
    <row r="81" spans="1:7" ht="28.5" hidden="1" customHeight="1" x14ac:dyDescent="0.2">
      <c r="A81" s="61"/>
      <c r="B81" s="80"/>
      <c r="C81" s="93" t="s">
        <v>33</v>
      </c>
      <c r="D81" s="82">
        <f>ABS((1-(C66-D72))*D73)</f>
        <v>330.34827774649779</v>
      </c>
      <c r="E81" s="82">
        <f>ABS((1-(C66-F72))*E73)</f>
        <v>229.01034613219082</v>
      </c>
      <c r="F81" s="82">
        <f>ABS((1-(C66-E72))*F73)</f>
        <v>685.03103839657228</v>
      </c>
      <c r="G81" s="47"/>
    </row>
    <row r="82" spans="1:7" ht="28.5" hidden="1" customHeight="1" x14ac:dyDescent="0.2">
      <c r="A82" s="61"/>
      <c r="B82" s="94"/>
      <c r="C82" s="95" t="s">
        <v>38</v>
      </c>
      <c r="D82" s="96">
        <f>D73*D72</f>
        <v>0.99999999999999989</v>
      </c>
      <c r="E82" s="96">
        <f>E73*F72</f>
        <v>1</v>
      </c>
      <c r="F82" s="96">
        <f>F73*E72</f>
        <v>1</v>
      </c>
      <c r="G82" s="47"/>
    </row>
    <row r="83" spans="1:7" ht="28.5" hidden="1" customHeight="1" x14ac:dyDescent="0.2">
      <c r="A83" s="61"/>
      <c r="B83" s="97"/>
      <c r="C83" s="88" t="s">
        <v>39</v>
      </c>
      <c r="D83" s="89">
        <f>ABS(C66*D73)</f>
        <v>3.7037037037037024</v>
      </c>
      <c r="E83" s="89">
        <f>ABS(C66*E73)</f>
        <v>2.5641025641025639</v>
      </c>
      <c r="F83" s="89">
        <f>ABS(C66*F73)</f>
        <v>7.6923076923076898</v>
      </c>
      <c r="G83" s="47"/>
    </row>
    <row r="84" spans="1:7" ht="28.5" hidden="1" customHeight="1" x14ac:dyDescent="0.2">
      <c r="A84" s="61"/>
      <c r="B84" s="98"/>
      <c r="C84" s="99"/>
      <c r="D84" s="100"/>
      <c r="E84" s="101"/>
      <c r="F84" s="100"/>
      <c r="G84" s="102"/>
    </row>
    <row r="85" spans="1:7" ht="28.5" hidden="1" customHeight="1" x14ac:dyDescent="0.2">
      <c r="A85" s="61"/>
      <c r="B85" s="103" t="s">
        <v>40</v>
      </c>
      <c r="C85" s="104"/>
      <c r="D85" s="104"/>
      <c r="E85" s="105">
        <f>ROUND(D68,2)</f>
        <v>0.73</v>
      </c>
      <c r="F85" s="106">
        <f>ROUND(D72,4)</f>
        <v>3.0000000000000001E-3</v>
      </c>
      <c r="G85" s="107">
        <f>ROUND(D73,0)</f>
        <v>333</v>
      </c>
    </row>
    <row r="86" spans="1:7" ht="28.5" hidden="1" customHeight="1" x14ac:dyDescent="0.2">
      <c r="A86" s="61"/>
      <c r="B86" s="108" t="s">
        <v>41</v>
      </c>
      <c r="C86" s="109">
        <f>ROUND(D70,4)</f>
        <v>8.0999999999999996E-3</v>
      </c>
      <c r="D86" s="110">
        <f>ROUND(C66,4)</f>
        <v>1.11E-2</v>
      </c>
      <c r="E86" s="111">
        <f>ROUND(E68,2)</f>
        <v>0.61</v>
      </c>
      <c r="F86" s="112">
        <f>ROUND(E72,4)</f>
        <v>1.4E-3</v>
      </c>
      <c r="G86" s="113">
        <f>ROUND(E73,0)</f>
        <v>231</v>
      </c>
    </row>
    <row r="87" spans="1:7" ht="28.5" hidden="1" customHeight="1" x14ac:dyDescent="0.2">
      <c r="A87" s="61"/>
      <c r="B87" s="108" t="s">
        <v>42</v>
      </c>
      <c r="C87" s="114"/>
      <c r="D87" s="114"/>
      <c r="E87" s="111">
        <f>ROUND(F68,2)</f>
        <v>0.87</v>
      </c>
      <c r="F87" s="112">
        <f>ROUND(F72,4)</f>
        <v>4.3E-3</v>
      </c>
      <c r="G87" s="113">
        <f>ROUND(F73,0)</f>
        <v>692</v>
      </c>
    </row>
    <row r="88" spans="1:7" ht="28.5" hidden="1" customHeight="1" x14ac:dyDescent="0.2">
      <c r="A88" s="61"/>
      <c r="B88" s="108" t="s">
        <v>43</v>
      </c>
      <c r="C88" s="115" t="s">
        <v>100</v>
      </c>
      <c r="D88" s="115" t="s">
        <v>44</v>
      </c>
      <c r="E88" s="116" t="s">
        <v>45</v>
      </c>
      <c r="F88" s="116" t="s">
        <v>46</v>
      </c>
      <c r="G88" s="115" t="s">
        <v>17</v>
      </c>
    </row>
    <row r="89" spans="1:7" ht="28.5" hidden="1" customHeight="1" x14ac:dyDescent="0.2">
      <c r="A89" s="61"/>
      <c r="B89" s="117" t="s">
        <v>47</v>
      </c>
      <c r="C89" s="115" t="str">
        <f>CONCATENATE(C86*100,B88)</f>
        <v>0,81%</v>
      </c>
      <c r="D89" s="115" t="str">
        <f>CONCATENATE(D86*100,B88)</f>
        <v>1,11%</v>
      </c>
      <c r="E89" s="115" t="str">
        <f>CONCATENATE(E85," ",B85,E86,B86,E87,B87)</f>
        <v>0,73 (0,61-0,87)</v>
      </c>
      <c r="F89" s="115" t="str">
        <f>CONCATENATE(F85*100,B88," ",B85,F86*100,B88," ",B89," ",F87*100,B88,B87)</f>
        <v>0,3% (0,14% a 0,43%)</v>
      </c>
      <c r="G89" s="115" t="str">
        <f>CONCATENATE(G85," ",B85,G86," ",B89," ",G87,B87)</f>
        <v>333 (231 a 692)</v>
      </c>
    </row>
    <row r="90" spans="1:7" ht="28.5" hidden="1" customHeight="1" x14ac:dyDescent="0.2">
      <c r="A90" s="118"/>
      <c r="B90" s="119"/>
      <c r="C90" s="120"/>
      <c r="D90" s="120"/>
      <c r="E90" s="120"/>
      <c r="F90" s="120"/>
      <c r="G90" s="120"/>
    </row>
    <row r="91" spans="1:7" ht="28.5" customHeight="1" x14ac:dyDescent="0.2">
      <c r="A91" s="51">
        <f>A67*A68</f>
        <v>1.3477456628158099E-2</v>
      </c>
      <c r="B91" s="52" t="s">
        <v>51</v>
      </c>
      <c r="C91" s="47"/>
      <c r="D91" s="47"/>
      <c r="E91" s="47"/>
      <c r="F91" s="47"/>
      <c r="G91" s="47"/>
    </row>
    <row r="92" spans="1:7" ht="28.5" customHeight="1" x14ac:dyDescent="0.2">
      <c r="A92" s="121"/>
      <c r="B92" s="47"/>
      <c r="C92" s="163" t="s">
        <v>55</v>
      </c>
      <c r="D92" s="163" t="s">
        <v>44</v>
      </c>
      <c r="E92" s="163" t="s">
        <v>45</v>
      </c>
      <c r="F92" s="163" t="s">
        <v>16</v>
      </c>
      <c r="G92" s="163" t="s">
        <v>17</v>
      </c>
    </row>
    <row r="93" spans="1:7" ht="28.5" customHeight="1" x14ac:dyDescent="0.2">
      <c r="A93" s="158">
        <f>E110</f>
        <v>3.3477293447771042E-3</v>
      </c>
      <c r="B93" s="146" t="s">
        <v>138</v>
      </c>
      <c r="C93" s="122" t="str">
        <f>C89</f>
        <v>0,81%</v>
      </c>
      <c r="D93" s="122" t="str">
        <f>D89</f>
        <v>1,11%</v>
      </c>
      <c r="E93" s="122" t="str">
        <f>E89</f>
        <v>0,73 (0,61-0,87)</v>
      </c>
      <c r="F93" s="122" t="str">
        <f>F89</f>
        <v>0,3% (0,14% a 0,43%)</v>
      </c>
      <c r="G93" s="122" t="str">
        <f>G89</f>
        <v>333 (231 a 692)</v>
      </c>
    </row>
    <row r="94" spans="1:7" ht="12" customHeight="1" x14ac:dyDescent="0.2"/>
    <row r="95" spans="1:7" ht="12" customHeight="1" x14ac:dyDescent="0.25">
      <c r="A95" s="263" t="s">
        <v>195</v>
      </c>
    </row>
    <row r="96" spans="1:7" ht="12" customHeight="1" x14ac:dyDescent="0.2">
      <c r="A96" s="40"/>
      <c r="B96" s="227" t="s">
        <v>123</v>
      </c>
      <c r="C96" s="228" t="s">
        <v>123</v>
      </c>
      <c r="D96" s="40"/>
      <c r="E96" s="228" t="s">
        <v>123</v>
      </c>
    </row>
    <row r="97" spans="1:5" ht="12" customHeight="1" x14ac:dyDescent="0.25">
      <c r="A97" s="236" t="s">
        <v>124</v>
      </c>
      <c r="B97" s="209" t="s">
        <v>122</v>
      </c>
      <c r="C97" s="263" t="s">
        <v>195</v>
      </c>
      <c r="D97" s="40"/>
      <c r="E97" s="264" t="s">
        <v>43</v>
      </c>
    </row>
    <row r="98" spans="1:5" ht="12" customHeight="1" x14ac:dyDescent="0.2">
      <c r="A98" s="237" t="s">
        <v>120</v>
      </c>
      <c r="B98" s="229">
        <v>37685217</v>
      </c>
      <c r="C98" s="243">
        <v>1947</v>
      </c>
      <c r="D98" s="40"/>
      <c r="E98" s="245">
        <f>C98/B98</f>
        <v>5.1664821248077198E-5</v>
      </c>
    </row>
    <row r="99" spans="1:5" ht="12" customHeight="1" x14ac:dyDescent="0.2">
      <c r="A99" s="237" t="s">
        <v>104</v>
      </c>
      <c r="B99" s="229">
        <v>36795460</v>
      </c>
      <c r="C99" s="243">
        <v>973</v>
      </c>
      <c r="D99" s="40"/>
      <c r="E99" s="245">
        <f t="shared" ref="E99:E116" si="15">C99/B99</f>
        <v>2.644347971189924E-5</v>
      </c>
    </row>
    <row r="100" spans="1:5" ht="12" customHeight="1" x14ac:dyDescent="0.2">
      <c r="A100" s="237" t="s">
        <v>105</v>
      </c>
      <c r="B100" s="229">
        <v>36560981</v>
      </c>
      <c r="C100" s="243">
        <v>1150</v>
      </c>
      <c r="D100" s="40"/>
      <c r="E100" s="245">
        <f t="shared" si="15"/>
        <v>3.1454298231220875E-5</v>
      </c>
    </row>
    <row r="101" spans="1:5" ht="12" customHeight="1" x14ac:dyDescent="0.2">
      <c r="A101" s="237" t="s">
        <v>106</v>
      </c>
      <c r="B101" s="229">
        <v>39505275</v>
      </c>
      <c r="C101" s="243">
        <v>1838</v>
      </c>
      <c r="D101" s="40"/>
      <c r="E101" s="245">
        <f t="shared" si="15"/>
        <v>4.6525432363146437E-5</v>
      </c>
    </row>
    <row r="102" spans="1:5" ht="12" customHeight="1" x14ac:dyDescent="0.2">
      <c r="A102" s="237" t="s">
        <v>107</v>
      </c>
      <c r="B102" s="229">
        <v>47444002</v>
      </c>
      <c r="C102" s="243">
        <v>3291</v>
      </c>
      <c r="D102" s="40"/>
      <c r="E102" s="245">
        <f t="shared" si="15"/>
        <v>6.9365986452829168E-5</v>
      </c>
    </row>
    <row r="103" spans="1:5" ht="12" customHeight="1" x14ac:dyDescent="0.2">
      <c r="A103" s="237" t="s">
        <v>108</v>
      </c>
      <c r="B103" s="229">
        <v>56552631</v>
      </c>
      <c r="C103" s="243">
        <v>5851</v>
      </c>
      <c r="D103" s="40"/>
      <c r="E103" s="245">
        <f t="shared" si="15"/>
        <v>1.0346114577763853E-4</v>
      </c>
    </row>
    <row r="104" spans="1:5" ht="12" customHeight="1" x14ac:dyDescent="0.2">
      <c r="A104" s="237" t="s">
        <v>109</v>
      </c>
      <c r="B104" s="229">
        <v>62025959</v>
      </c>
      <c r="C104" s="243">
        <v>10111</v>
      </c>
      <c r="D104" s="40"/>
      <c r="E104" s="245">
        <f t="shared" si="15"/>
        <v>1.6301239292406587E-4</v>
      </c>
    </row>
    <row r="105" spans="1:5" ht="12" customHeight="1" x14ac:dyDescent="0.2">
      <c r="A105" s="237" t="s">
        <v>110</v>
      </c>
      <c r="B105" s="229">
        <v>62557259</v>
      </c>
      <c r="C105" s="243">
        <v>17106</v>
      </c>
      <c r="D105" s="40"/>
      <c r="E105" s="245">
        <f t="shared" si="15"/>
        <v>2.7344548455999329E-4</v>
      </c>
    </row>
    <row r="106" spans="1:5" ht="12" customHeight="1" x14ac:dyDescent="0.2">
      <c r="A106" s="237" t="s">
        <v>111</v>
      </c>
      <c r="B106" s="229">
        <v>58832662</v>
      </c>
      <c r="C106" s="243">
        <v>29943</v>
      </c>
      <c r="D106" s="40"/>
      <c r="E106" s="245">
        <f t="shared" si="15"/>
        <v>5.0895198316880516E-4</v>
      </c>
    </row>
    <row r="107" spans="1:5" ht="12" customHeight="1" x14ac:dyDescent="0.2">
      <c r="A107" s="237" t="s">
        <v>112</v>
      </c>
      <c r="B107" s="229">
        <v>53670753</v>
      </c>
      <c r="C107" s="243">
        <v>48970</v>
      </c>
      <c r="D107" s="40"/>
      <c r="E107" s="245">
        <f t="shared" si="15"/>
        <v>9.1241499816482918E-4</v>
      </c>
    </row>
    <row r="108" spans="1:5" ht="12" customHeight="1" x14ac:dyDescent="0.2">
      <c r="A108" s="237" t="s">
        <v>113</v>
      </c>
      <c r="B108" s="229">
        <v>48132738</v>
      </c>
      <c r="C108" s="243">
        <v>70353</v>
      </c>
      <c r="D108" s="40"/>
      <c r="E108" s="245">
        <f t="shared" si="15"/>
        <v>1.4616455020697141E-3</v>
      </c>
    </row>
    <row r="109" spans="1:5" ht="12" customHeight="1" x14ac:dyDescent="0.2">
      <c r="A109" s="237" t="s">
        <v>114</v>
      </c>
      <c r="B109" s="229">
        <v>42681696</v>
      </c>
      <c r="C109" s="243">
        <v>94911</v>
      </c>
      <c r="D109" s="40"/>
      <c r="E109" s="245">
        <f t="shared" si="15"/>
        <v>2.2236932665468589E-3</v>
      </c>
    </row>
    <row r="110" spans="1:5" ht="12" customHeight="1" x14ac:dyDescent="0.2">
      <c r="A110" s="238" t="s">
        <v>115</v>
      </c>
      <c r="B110" s="231">
        <v>37879705</v>
      </c>
      <c r="C110" s="246">
        <v>126811</v>
      </c>
      <c r="D110" s="232"/>
      <c r="E110" s="248">
        <f t="shared" si="15"/>
        <v>3.3477293447771042E-3</v>
      </c>
    </row>
    <row r="111" spans="1:5" ht="12" customHeight="1" x14ac:dyDescent="0.2">
      <c r="A111" s="237" t="s">
        <v>116</v>
      </c>
      <c r="B111" s="229">
        <v>35045728</v>
      </c>
      <c r="C111" s="243">
        <v>177533</v>
      </c>
      <c r="D111" s="40"/>
      <c r="E111" s="245">
        <f t="shared" si="15"/>
        <v>5.065752949974388E-3</v>
      </c>
    </row>
    <row r="112" spans="1:5" ht="12" customHeight="1" x14ac:dyDescent="0.2">
      <c r="A112" s="237" t="s">
        <v>117</v>
      </c>
      <c r="B112" s="229">
        <v>31377686</v>
      </c>
      <c r="C112" s="243">
        <v>238897</v>
      </c>
      <c r="D112" s="40"/>
      <c r="E112" s="245">
        <f t="shared" si="15"/>
        <v>7.6135952154024363E-3</v>
      </c>
    </row>
    <row r="113" spans="1:5" ht="12" customHeight="1" x14ac:dyDescent="0.2">
      <c r="A113" s="237" t="s">
        <v>118</v>
      </c>
      <c r="B113" s="229">
        <v>26729572</v>
      </c>
      <c r="C113" s="249">
        <v>301532</v>
      </c>
      <c r="D113" s="40"/>
      <c r="E113" s="245">
        <f t="shared" si="15"/>
        <v>1.1280839064688353E-2</v>
      </c>
    </row>
    <row r="114" spans="1:5" ht="12" customHeight="1" x14ac:dyDescent="0.2">
      <c r="A114" s="237" t="s">
        <v>119</v>
      </c>
      <c r="B114" s="229">
        <v>19242853</v>
      </c>
      <c r="C114" s="243">
        <v>284651</v>
      </c>
      <c r="D114" s="40"/>
      <c r="E114" s="245">
        <f t="shared" si="15"/>
        <v>1.479255700804865E-2</v>
      </c>
    </row>
    <row r="115" spans="1:5" ht="12" customHeight="1" x14ac:dyDescent="0.2">
      <c r="A115" s="237" t="s">
        <v>121</v>
      </c>
      <c r="B115" s="229">
        <v>15894575</v>
      </c>
      <c r="C115" s="243">
        <v>287214</v>
      </c>
      <c r="D115" s="40"/>
      <c r="E115" s="245">
        <f t="shared" si="15"/>
        <v>1.8069938957159911E-2</v>
      </c>
    </row>
    <row r="116" spans="1:5" ht="12" customHeight="1" x14ac:dyDescent="0.2">
      <c r="A116" s="239" t="s">
        <v>54</v>
      </c>
      <c r="B116" s="234">
        <v>748614752</v>
      </c>
      <c r="C116" s="250">
        <f>SUM(C98:C115)</f>
        <v>1703082</v>
      </c>
      <c r="D116" s="40"/>
      <c r="E116" s="251">
        <f t="shared" si="15"/>
        <v>2.2749778780741955E-3</v>
      </c>
    </row>
    <row r="117" spans="1:5" ht="12" customHeight="1" x14ac:dyDescent="0.2">
      <c r="A117" s="218"/>
      <c r="C117" s="211"/>
    </row>
    <row r="118" spans="1:5" ht="12" customHeight="1" x14ac:dyDescent="0.25">
      <c r="A118" s="268" t="s">
        <v>241</v>
      </c>
    </row>
    <row r="119" spans="1:5" ht="12" customHeight="1" x14ac:dyDescent="0.2">
      <c r="A119" s="40"/>
      <c r="B119" s="227" t="s">
        <v>123</v>
      </c>
      <c r="C119" s="228" t="s">
        <v>123</v>
      </c>
      <c r="D119" s="40"/>
      <c r="E119" s="228" t="s">
        <v>123</v>
      </c>
    </row>
    <row r="120" spans="1:5" ht="12" customHeight="1" x14ac:dyDescent="0.25">
      <c r="A120" s="236" t="s">
        <v>124</v>
      </c>
      <c r="B120" s="209" t="s">
        <v>122</v>
      </c>
      <c r="C120" s="268" t="s">
        <v>241</v>
      </c>
      <c r="D120" s="40"/>
      <c r="E120" s="256" t="s">
        <v>43</v>
      </c>
    </row>
    <row r="121" spans="1:5" ht="12" customHeight="1" x14ac:dyDescent="0.2">
      <c r="A121" s="237" t="s">
        <v>120</v>
      </c>
      <c r="B121" s="229">
        <v>37685217</v>
      </c>
      <c r="C121" s="252">
        <v>1874</v>
      </c>
      <c r="D121" s="40"/>
      <c r="E121" s="257">
        <f t="shared" ref="E121:E139" si="16">C121/B121</f>
        <v>4.9727722146325973E-5</v>
      </c>
    </row>
    <row r="122" spans="1:5" ht="12" customHeight="1" x14ac:dyDescent="0.2">
      <c r="A122" s="237" t="s">
        <v>104</v>
      </c>
      <c r="B122" s="229">
        <v>36795460</v>
      </c>
      <c r="C122" s="252">
        <v>927</v>
      </c>
      <c r="D122" s="40"/>
      <c r="E122" s="257">
        <f t="shared" si="16"/>
        <v>2.5193325480915309E-5</v>
      </c>
    </row>
    <row r="123" spans="1:5" ht="12" customHeight="1" x14ac:dyDescent="0.2">
      <c r="A123" s="237" t="s">
        <v>105</v>
      </c>
      <c r="B123" s="229">
        <v>36560981</v>
      </c>
      <c r="C123" s="252">
        <v>1073</v>
      </c>
      <c r="D123" s="40"/>
      <c r="E123" s="257">
        <f t="shared" si="16"/>
        <v>2.934822782791304E-5</v>
      </c>
    </row>
    <row r="124" spans="1:5" ht="12" customHeight="1" x14ac:dyDescent="0.2">
      <c r="A124" s="237" t="s">
        <v>106</v>
      </c>
      <c r="B124" s="229">
        <v>39505275</v>
      </c>
      <c r="C124" s="252">
        <v>1713</v>
      </c>
      <c r="D124" s="40"/>
      <c r="E124" s="257">
        <f t="shared" si="16"/>
        <v>4.3361297953248019E-5</v>
      </c>
    </row>
    <row r="125" spans="1:5" ht="12" customHeight="1" x14ac:dyDescent="0.2">
      <c r="A125" s="237" t="s">
        <v>107</v>
      </c>
      <c r="B125" s="229">
        <v>47444002</v>
      </c>
      <c r="C125" s="252">
        <v>3005</v>
      </c>
      <c r="D125" s="40"/>
      <c r="E125" s="257">
        <f t="shared" si="16"/>
        <v>6.3337827192571147E-5</v>
      </c>
    </row>
    <row r="126" spans="1:5" ht="12" customHeight="1" x14ac:dyDescent="0.2">
      <c r="A126" s="237" t="s">
        <v>108</v>
      </c>
      <c r="B126" s="229">
        <v>56552631</v>
      </c>
      <c r="C126" s="252">
        <v>5266</v>
      </c>
      <c r="D126" s="40"/>
      <c r="E126" s="257">
        <f t="shared" si="16"/>
        <v>9.3116799464201756E-5</v>
      </c>
    </row>
    <row r="127" spans="1:5" ht="12" customHeight="1" x14ac:dyDescent="0.2">
      <c r="A127" s="237" t="s">
        <v>109</v>
      </c>
      <c r="B127" s="229">
        <v>62025959</v>
      </c>
      <c r="C127" s="252">
        <v>8977</v>
      </c>
      <c r="D127" s="40"/>
      <c r="E127" s="257">
        <f t="shared" si="16"/>
        <v>1.4472972517845311E-4</v>
      </c>
    </row>
    <row r="128" spans="1:5" ht="12" customHeight="1" x14ac:dyDescent="0.2">
      <c r="A128" s="237" t="s">
        <v>110</v>
      </c>
      <c r="B128" s="229">
        <v>62557259</v>
      </c>
      <c r="C128" s="252">
        <v>15097</v>
      </c>
      <c r="D128" s="40"/>
      <c r="E128" s="257">
        <f t="shared" si="16"/>
        <v>2.413309061383268E-4</v>
      </c>
    </row>
    <row r="129" spans="1:5" ht="12" customHeight="1" x14ac:dyDescent="0.2">
      <c r="A129" s="237" t="s">
        <v>111</v>
      </c>
      <c r="B129" s="229">
        <v>58832662</v>
      </c>
      <c r="C129" s="252">
        <v>26071</v>
      </c>
      <c r="D129" s="40"/>
      <c r="E129" s="257">
        <f t="shared" si="16"/>
        <v>4.4313820102173857E-4</v>
      </c>
    </row>
    <row r="130" spans="1:5" ht="12" customHeight="1" x14ac:dyDescent="0.2">
      <c r="A130" s="237" t="s">
        <v>112</v>
      </c>
      <c r="B130" s="229">
        <v>53670753</v>
      </c>
      <c r="C130" s="252">
        <v>43032</v>
      </c>
      <c r="D130" s="40"/>
      <c r="E130" s="257">
        <f t="shared" si="16"/>
        <v>8.0177745969019665E-4</v>
      </c>
    </row>
    <row r="131" spans="1:5" ht="12" customHeight="1" x14ac:dyDescent="0.2">
      <c r="A131" s="237" t="s">
        <v>113</v>
      </c>
      <c r="B131" s="229">
        <v>48132738</v>
      </c>
      <c r="C131" s="252">
        <v>61150</v>
      </c>
      <c r="D131" s="40"/>
      <c r="E131" s="257">
        <f t="shared" si="16"/>
        <v>1.2704450762805141E-3</v>
      </c>
    </row>
    <row r="132" spans="1:5" ht="12" customHeight="1" x14ac:dyDescent="0.2">
      <c r="A132" s="237" t="s">
        <v>114</v>
      </c>
      <c r="B132" s="229">
        <v>42681696</v>
      </c>
      <c r="C132" s="252">
        <v>82186</v>
      </c>
      <c r="D132" s="40"/>
      <c r="E132" s="257">
        <f t="shared" si="16"/>
        <v>1.9255560978645272E-3</v>
      </c>
    </row>
    <row r="133" spans="1:5" ht="12" customHeight="1" x14ac:dyDescent="0.2">
      <c r="A133" s="238" t="s">
        <v>115</v>
      </c>
      <c r="B133" s="231">
        <v>37879705</v>
      </c>
      <c r="C133" s="253">
        <v>109539</v>
      </c>
      <c r="D133" s="232"/>
      <c r="E133" s="258">
        <f t="shared" si="16"/>
        <v>2.8917595847169348E-3</v>
      </c>
    </row>
    <row r="134" spans="1:5" ht="12" customHeight="1" x14ac:dyDescent="0.2">
      <c r="A134" s="237" t="s">
        <v>116</v>
      </c>
      <c r="B134" s="229">
        <v>35045728</v>
      </c>
      <c r="C134" s="252">
        <v>152250</v>
      </c>
      <c r="D134" s="40"/>
      <c r="E134" s="257">
        <f t="shared" si="16"/>
        <v>4.3443240785296282E-3</v>
      </c>
    </row>
    <row r="135" spans="1:5" ht="12" customHeight="1" x14ac:dyDescent="0.2">
      <c r="A135" s="237" t="s">
        <v>117</v>
      </c>
      <c r="B135" s="229">
        <v>31377686</v>
      </c>
      <c r="C135" s="252">
        <v>203959</v>
      </c>
      <c r="D135" s="40"/>
      <c r="E135" s="257">
        <f t="shared" si="16"/>
        <v>6.5001287857874542E-3</v>
      </c>
    </row>
    <row r="136" spans="1:5" ht="12" customHeight="1" x14ac:dyDescent="0.2">
      <c r="A136" s="237" t="s">
        <v>118</v>
      </c>
      <c r="B136" s="229">
        <v>26729572</v>
      </c>
      <c r="C136" s="254">
        <v>256725</v>
      </c>
      <c r="D136" s="40"/>
      <c r="E136" s="257">
        <f t="shared" si="16"/>
        <v>9.6045308918526646E-3</v>
      </c>
    </row>
    <row r="137" spans="1:5" ht="12" customHeight="1" x14ac:dyDescent="0.2">
      <c r="A137" s="237" t="s">
        <v>119</v>
      </c>
      <c r="B137" s="229">
        <v>19242853</v>
      </c>
      <c r="C137" s="252">
        <v>242277</v>
      </c>
      <c r="D137" s="40"/>
      <c r="E137" s="257">
        <f t="shared" si="16"/>
        <v>1.2590492688376302E-2</v>
      </c>
    </row>
    <row r="138" spans="1:5" ht="12" customHeight="1" x14ac:dyDescent="0.2">
      <c r="A138" s="237" t="s">
        <v>121</v>
      </c>
      <c r="B138" s="229">
        <v>15894575</v>
      </c>
      <c r="C138" s="252">
        <v>247261</v>
      </c>
      <c r="D138" s="40"/>
      <c r="E138" s="257">
        <f t="shared" si="16"/>
        <v>1.5556314025382875E-2</v>
      </c>
    </row>
    <row r="139" spans="1:5" ht="12" customHeight="1" x14ac:dyDescent="0.2">
      <c r="A139" s="239" t="s">
        <v>54</v>
      </c>
      <c r="B139" s="234">
        <v>748614752</v>
      </c>
      <c r="C139" s="255">
        <v>1462382</v>
      </c>
      <c r="D139" s="40"/>
      <c r="E139" s="259">
        <f t="shared" si="16"/>
        <v>1.9534506848724242E-3</v>
      </c>
    </row>
    <row r="140" spans="1:5" ht="12" customHeight="1" x14ac:dyDescent="0.2"/>
    <row r="141" spans="1:5" ht="12" customHeight="1" x14ac:dyDescent="0.2"/>
    <row r="142" spans="1:5" ht="12" customHeight="1" x14ac:dyDescent="0.2"/>
    <row r="143" spans="1:5" ht="12" customHeight="1" x14ac:dyDescent="0.2"/>
    <row r="144" spans="1:5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</sheetData>
  <mergeCells count="23">
    <mergeCell ref="K3:L3"/>
    <mergeCell ref="A19:O19"/>
    <mergeCell ref="D66:F66"/>
    <mergeCell ref="L20:O20"/>
    <mergeCell ref="A22:A32"/>
    <mergeCell ref="B35:I35"/>
    <mergeCell ref="A36:A37"/>
    <mergeCell ref="A39:A40"/>
    <mergeCell ref="B42:I42"/>
    <mergeCell ref="F20:F21"/>
    <mergeCell ref="G20:G21"/>
    <mergeCell ref="H20:H21"/>
    <mergeCell ref="I20:I21"/>
    <mergeCell ref="J20:J21"/>
    <mergeCell ref="K20:K21"/>
    <mergeCell ref="A20:A21"/>
    <mergeCell ref="D20:D21"/>
    <mergeCell ref="E20:E21"/>
    <mergeCell ref="B3:D3"/>
    <mergeCell ref="E3:F3"/>
    <mergeCell ref="H3:J3"/>
    <mergeCell ref="B20:B21"/>
    <mergeCell ref="C20:C21"/>
  </mergeCells>
  <pageMargins left="0.7" right="0.7" top="0.75" bottom="0.75" header="0.3" footer="0.3"/>
  <ignoredErrors>
    <ignoredError sqref="G16" formula="1"/>
    <ignoredError sqref="J36:K3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Mort</vt:lpstr>
      <vt:lpstr>MortCV</vt:lpstr>
      <vt:lpstr>EnfCor fatal</vt:lpstr>
      <vt:lpstr>IAM</vt:lpstr>
      <vt:lpstr>ACV tot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2016-10-23T06:12:32Z</dcterms:created>
  <dcterms:modified xsi:type="dcterms:W3CDTF">2019-10-01T11:13:05Z</dcterms:modified>
</cp:coreProperties>
</file>