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0200801-Galo\0-Datos\040-Metodol\00-Hojas cálc con ayuda\"/>
    </mc:Choice>
  </mc:AlternateContent>
  <bookViews>
    <workbookView xWindow="0" yWindow="0" windowWidth="20490" windowHeight="7365"/>
  </bookViews>
  <sheets>
    <sheet name="IC método Wald" sheetId="4" r:id="rId1"/>
    <sheet name="IC Wald y N Wilson" sheetId="1" r:id="rId2"/>
    <sheet name="De la Z a la p y viceversa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4" l="1"/>
  <c r="E56" i="4"/>
  <c r="C56" i="4"/>
  <c r="B56" i="4"/>
  <c r="F55" i="4"/>
  <c r="E55" i="4"/>
  <c r="C55" i="4"/>
  <c r="B55" i="4"/>
  <c r="F54" i="4"/>
  <c r="E54" i="4"/>
  <c r="C54" i="4"/>
  <c r="B54" i="4"/>
  <c r="F53" i="4"/>
  <c r="E53" i="4"/>
  <c r="C53" i="4"/>
  <c r="B53" i="4"/>
  <c r="F43" i="4"/>
  <c r="E43" i="4"/>
  <c r="D43" i="4"/>
  <c r="C43" i="4"/>
  <c r="I41" i="4"/>
  <c r="I40" i="4"/>
  <c r="I39" i="4"/>
  <c r="I38" i="4"/>
  <c r="C38" i="4"/>
  <c r="G38" i="4" s="1"/>
  <c r="B38" i="4"/>
  <c r="E38" i="4" s="1"/>
  <c r="F31" i="4"/>
  <c r="E31" i="4"/>
  <c r="C31" i="4"/>
  <c r="B31" i="4"/>
  <c r="F30" i="4"/>
  <c r="E30" i="4"/>
  <c r="C30" i="4"/>
  <c r="B30" i="4"/>
  <c r="F29" i="4"/>
  <c r="E29" i="4"/>
  <c r="C29" i="4"/>
  <c r="B29" i="4"/>
  <c r="F28" i="4"/>
  <c r="E28" i="4"/>
  <c r="C28" i="4"/>
  <c r="B28" i="4"/>
  <c r="F18" i="4"/>
  <c r="E18" i="4"/>
  <c r="D18" i="4"/>
  <c r="C18" i="4"/>
  <c r="H16" i="4"/>
  <c r="H15" i="4"/>
  <c r="H14" i="4"/>
  <c r="H13" i="4"/>
  <c r="C13" i="4"/>
  <c r="B13" i="4"/>
  <c r="D13" i="4" s="1"/>
  <c r="C7" i="4"/>
  <c r="C8" i="4" s="1"/>
  <c r="B7" i="4"/>
  <c r="B40" i="4" s="1"/>
  <c r="C6" i="4"/>
  <c r="C39" i="4" s="1"/>
  <c r="G39" i="4" s="1"/>
  <c r="B6" i="4"/>
  <c r="B39" i="4" s="1"/>
  <c r="E39" i="4" l="1"/>
  <c r="D39" i="4"/>
  <c r="J39" i="4" s="1"/>
  <c r="D45" i="4" s="1"/>
  <c r="E40" i="4"/>
  <c r="D40" i="4"/>
  <c r="J40" i="4" s="1"/>
  <c r="E45" i="4" s="1"/>
  <c r="I13" i="4"/>
  <c r="E13" i="4"/>
  <c r="F13" i="4"/>
  <c r="G13" i="4"/>
  <c r="F39" i="4"/>
  <c r="C41" i="4"/>
  <c r="G41" i="4" s="1"/>
  <c r="C16" i="4"/>
  <c r="C15" i="4"/>
  <c r="B8" i="4"/>
  <c r="B14" i="4"/>
  <c r="B15" i="4"/>
  <c r="F38" i="4"/>
  <c r="K38" i="4" s="1"/>
  <c r="C46" i="4" s="1"/>
  <c r="C40" i="4"/>
  <c r="G40" i="4" s="1"/>
  <c r="D38" i="4"/>
  <c r="J38" i="4" s="1"/>
  <c r="C45" i="4" s="1"/>
  <c r="C14" i="4"/>
  <c r="K13" i="4" l="1"/>
  <c r="C22" i="4" s="1"/>
  <c r="C20" i="4"/>
  <c r="J13" i="4"/>
  <c r="C21" i="4" s="1"/>
  <c r="L38" i="4"/>
  <c r="C47" i="4" s="1"/>
  <c r="C49" i="4" s="1"/>
  <c r="D53" i="4" s="1"/>
  <c r="D15" i="4"/>
  <c r="L40" i="4"/>
  <c r="E47" i="4" s="1"/>
  <c r="D14" i="4"/>
  <c r="B41" i="4"/>
  <c r="B16" i="4"/>
  <c r="D16" i="4" s="1"/>
  <c r="F40" i="4"/>
  <c r="K40" i="4" s="1"/>
  <c r="E46" i="4" s="1"/>
  <c r="E49" i="4" s="1"/>
  <c r="D55" i="4" s="1"/>
  <c r="L39" i="4"/>
  <c r="D47" i="4" s="1"/>
  <c r="K39" i="4"/>
  <c r="D46" i="4" s="1"/>
  <c r="D49" i="4" s="1"/>
  <c r="D54" i="4" s="1"/>
  <c r="D41" i="4" l="1"/>
  <c r="J41" i="4" s="1"/>
  <c r="F45" i="4" s="1"/>
  <c r="E41" i="4"/>
  <c r="F41" i="4"/>
  <c r="C24" i="4"/>
  <c r="D28" i="4" s="1"/>
  <c r="I14" i="4"/>
  <c r="E14" i="4"/>
  <c r="G14" i="4" s="1"/>
  <c r="I15" i="4"/>
  <c r="E15" i="4"/>
  <c r="G15" i="4"/>
  <c r="F15" i="4"/>
  <c r="I16" i="4"/>
  <c r="E16" i="4"/>
  <c r="G16" i="4" s="1"/>
  <c r="F20" i="4" l="1"/>
  <c r="K16" i="4"/>
  <c r="F22" i="4" s="1"/>
  <c r="J16" i="4"/>
  <c r="F21" i="4" s="1"/>
  <c r="F14" i="4"/>
  <c r="F16" i="4"/>
  <c r="K14" i="4"/>
  <c r="D22" i="4" s="1"/>
  <c r="D20" i="4"/>
  <c r="J14" i="4"/>
  <c r="D21" i="4" s="1"/>
  <c r="L41" i="4"/>
  <c r="F47" i="4" s="1"/>
  <c r="K41" i="4"/>
  <c r="F46" i="4" s="1"/>
  <c r="F49" i="4" s="1"/>
  <c r="D56" i="4" s="1"/>
  <c r="E20" i="4"/>
  <c r="K15" i="4"/>
  <c r="E22" i="4" s="1"/>
  <c r="J15" i="4"/>
  <c r="E21" i="4" s="1"/>
  <c r="E24" i="4" l="1"/>
  <c r="D30" i="4" s="1"/>
  <c r="D24" i="4"/>
  <c r="D29" i="4" s="1"/>
  <c r="F24" i="4"/>
  <c r="D31" i="4" s="1"/>
  <c r="E8" i="3" l="1"/>
  <c r="E9" i="3"/>
  <c r="E10" i="3"/>
  <c r="E11" i="3"/>
  <c r="E12" i="3"/>
  <c r="E13" i="3"/>
  <c r="E14" i="3"/>
  <c r="E7" i="3"/>
  <c r="J11" i="3"/>
  <c r="J12" i="3"/>
  <c r="J13" i="3"/>
  <c r="J14" i="3"/>
  <c r="J8" i="3"/>
  <c r="J9" i="3"/>
  <c r="J10" i="3"/>
  <c r="J7" i="3"/>
  <c r="G8" i="3"/>
  <c r="G9" i="3"/>
  <c r="G10" i="3"/>
  <c r="G11" i="3"/>
  <c r="G12" i="3"/>
  <c r="G13" i="3"/>
  <c r="G14" i="3"/>
  <c r="G7" i="3"/>
  <c r="D11" i="3" l="1"/>
  <c r="D12" i="3"/>
  <c r="D13" i="3"/>
  <c r="D14" i="3"/>
  <c r="E128" i="3" l="1"/>
  <c r="D128" i="3"/>
  <c r="E32" i="3"/>
  <c r="D32" i="3"/>
  <c r="C31" i="3"/>
  <c r="E31" i="3" s="1"/>
  <c r="E30" i="3"/>
  <c r="D30" i="3"/>
  <c r="E24" i="3"/>
  <c r="D24" i="3"/>
  <c r="E23" i="3"/>
  <c r="D23" i="3"/>
  <c r="E22" i="3"/>
  <c r="D22" i="3"/>
  <c r="E21" i="3"/>
  <c r="D21" i="3"/>
  <c r="E20" i="3"/>
  <c r="D20" i="3"/>
  <c r="E19" i="3"/>
  <c r="D19" i="3"/>
  <c r="E18" i="3"/>
  <c r="D18" i="3"/>
  <c r="E17" i="3"/>
  <c r="D17" i="3"/>
  <c r="D10" i="3"/>
  <c r="D9" i="3"/>
  <c r="D8" i="3"/>
  <c r="D7" i="3"/>
  <c r="C33" i="3" l="1"/>
  <c r="D31" i="3"/>
  <c r="F56" i="1"/>
  <c r="E56" i="1"/>
  <c r="C56" i="1"/>
  <c r="B56" i="1"/>
  <c r="F55" i="1"/>
  <c r="E55" i="1"/>
  <c r="C55" i="1"/>
  <c r="B55" i="1"/>
  <c r="F54" i="1"/>
  <c r="E54" i="1"/>
  <c r="C54" i="1"/>
  <c r="B54" i="1"/>
  <c r="F53" i="1"/>
  <c r="E53" i="1"/>
  <c r="C53" i="1"/>
  <c r="B53" i="1"/>
  <c r="F43" i="1"/>
  <c r="E43" i="1"/>
  <c r="D43" i="1"/>
  <c r="C43" i="1"/>
  <c r="H41" i="1"/>
  <c r="H40" i="1"/>
  <c r="H39" i="1"/>
  <c r="H38" i="1"/>
  <c r="C38" i="1"/>
  <c r="B38" i="1"/>
  <c r="F32" i="1"/>
  <c r="E32" i="1"/>
  <c r="C32" i="1"/>
  <c r="B32" i="1"/>
  <c r="F31" i="1"/>
  <c r="E31" i="1"/>
  <c r="C31" i="1"/>
  <c r="B31" i="1"/>
  <c r="F30" i="1"/>
  <c r="E30" i="1"/>
  <c r="C30" i="1"/>
  <c r="B30" i="1"/>
  <c r="F29" i="1"/>
  <c r="E29" i="1"/>
  <c r="C29" i="1"/>
  <c r="B29" i="1"/>
  <c r="F19" i="1"/>
  <c r="E19" i="1"/>
  <c r="D19" i="1"/>
  <c r="C19" i="1"/>
  <c r="I17" i="1"/>
  <c r="I16" i="1"/>
  <c r="I15" i="1"/>
  <c r="I14" i="1"/>
  <c r="C14" i="1"/>
  <c r="B14" i="1"/>
  <c r="C6" i="1"/>
  <c r="C39" i="1" s="1"/>
  <c r="B6" i="1"/>
  <c r="B39" i="1" s="1"/>
  <c r="D39" i="1" s="1"/>
  <c r="E14" i="1" l="1"/>
  <c r="C34" i="3"/>
  <c r="D33" i="3"/>
  <c r="E33" i="3"/>
  <c r="G14" i="1"/>
  <c r="D38" i="1"/>
  <c r="B7" i="1"/>
  <c r="B8" i="1" s="1"/>
  <c r="B17" i="1" s="1"/>
  <c r="F39" i="1"/>
  <c r="I39" i="1"/>
  <c r="E39" i="1"/>
  <c r="G39" i="1" s="1"/>
  <c r="I38" i="1"/>
  <c r="E38" i="1"/>
  <c r="G38" i="1" s="1"/>
  <c r="C7" i="1"/>
  <c r="D14" i="1"/>
  <c r="B15" i="1"/>
  <c r="C15" i="1"/>
  <c r="G15" i="1" s="1"/>
  <c r="B40" i="1" l="1"/>
  <c r="B16" i="1"/>
  <c r="D34" i="3"/>
  <c r="E34" i="3"/>
  <c r="C35" i="3"/>
  <c r="B41" i="1"/>
  <c r="E16" i="1"/>
  <c r="J14" i="1"/>
  <c r="C21" i="1" s="1"/>
  <c r="F14" i="1"/>
  <c r="K38" i="1"/>
  <c r="C47" i="1" s="1"/>
  <c r="C45" i="1"/>
  <c r="J38" i="1"/>
  <c r="C46" i="1" s="1"/>
  <c r="C8" i="1"/>
  <c r="C40" i="1"/>
  <c r="C16" i="1"/>
  <c r="G16" i="1" s="1"/>
  <c r="F38" i="1"/>
  <c r="E15" i="1"/>
  <c r="D15" i="1"/>
  <c r="J15" i="1" s="1"/>
  <c r="D21" i="1" s="1"/>
  <c r="E17" i="1"/>
  <c r="K39" i="1"/>
  <c r="D47" i="1" s="1"/>
  <c r="J39" i="1"/>
  <c r="D46" i="1" s="1"/>
  <c r="D45" i="1"/>
  <c r="D40" i="1" l="1"/>
  <c r="E35" i="3"/>
  <c r="C36" i="3"/>
  <c r="D35" i="3"/>
  <c r="C49" i="1"/>
  <c r="D53" i="1" s="1"/>
  <c r="D16" i="1"/>
  <c r="D49" i="1"/>
  <c r="D54" i="1" s="1"/>
  <c r="C41" i="1"/>
  <c r="D41" i="1" s="1"/>
  <c r="C17" i="1"/>
  <c r="L14" i="1"/>
  <c r="C23" i="1" s="1"/>
  <c r="K14" i="1"/>
  <c r="C22" i="1" s="1"/>
  <c r="C25" i="1" s="1"/>
  <c r="D29" i="1" s="1"/>
  <c r="I40" i="1"/>
  <c r="E40" i="1"/>
  <c r="G40" i="1" s="1"/>
  <c r="F15" i="1"/>
  <c r="L15" i="1" s="1"/>
  <c r="D23" i="1" s="1"/>
  <c r="F40" i="1" l="1"/>
  <c r="C37" i="3"/>
  <c r="D36" i="3"/>
  <c r="E36" i="3"/>
  <c r="G17" i="1"/>
  <c r="D17" i="1"/>
  <c r="K15" i="1"/>
  <c r="D22" i="1" s="1"/>
  <c r="D25" i="1" s="1"/>
  <c r="D30" i="1" s="1"/>
  <c r="E45" i="1"/>
  <c r="K40" i="1"/>
  <c r="E47" i="1" s="1"/>
  <c r="J40" i="1"/>
  <c r="E46" i="1" s="1"/>
  <c r="G41" i="1"/>
  <c r="F41" i="1"/>
  <c r="I41" i="1"/>
  <c r="E41" i="1"/>
  <c r="J16" i="1"/>
  <c r="E21" i="1" s="1"/>
  <c r="F16" i="1"/>
  <c r="E49" i="1" l="1"/>
  <c r="D55" i="1" s="1"/>
  <c r="C38" i="3"/>
  <c r="E37" i="3"/>
  <c r="D37" i="3"/>
  <c r="J17" i="1"/>
  <c r="F21" i="1" s="1"/>
  <c r="F17" i="1"/>
  <c r="K16" i="1"/>
  <c r="E22" i="1" s="1"/>
  <c r="L16" i="1"/>
  <c r="E23" i="1" s="1"/>
  <c r="F45" i="1"/>
  <c r="K41" i="1"/>
  <c r="F47" i="1" s="1"/>
  <c r="J41" i="1"/>
  <c r="F46" i="1" s="1"/>
  <c r="D38" i="3" l="1"/>
  <c r="E38" i="3"/>
  <c r="C39" i="3"/>
  <c r="E25" i="1"/>
  <c r="D31" i="1" s="1"/>
  <c r="F49" i="1"/>
  <c r="D56" i="1" s="1"/>
  <c r="K17" i="1"/>
  <c r="F22" i="1" s="1"/>
  <c r="L17" i="1"/>
  <c r="F23" i="1" s="1"/>
  <c r="E39" i="3" l="1"/>
  <c r="C40" i="3"/>
  <c r="D39" i="3"/>
  <c r="F25" i="1"/>
  <c r="D32" i="1" s="1"/>
  <c r="C41" i="3" l="1"/>
  <c r="D40" i="3"/>
  <c r="E40" i="3"/>
  <c r="E41" i="3" l="1"/>
  <c r="D41" i="3"/>
  <c r="C42" i="3"/>
  <c r="D42" i="3" l="1"/>
  <c r="C43" i="3"/>
  <c r="E42" i="3"/>
  <c r="E43" i="3" l="1"/>
  <c r="D43" i="3"/>
  <c r="C44" i="3"/>
  <c r="C45" i="3" l="1"/>
  <c r="E44" i="3"/>
  <c r="D44" i="3"/>
  <c r="D45" i="3" l="1"/>
  <c r="C46" i="3"/>
  <c r="E45" i="3"/>
  <c r="D46" i="3" l="1"/>
  <c r="C47" i="3"/>
  <c r="E46" i="3"/>
  <c r="E47" i="3" l="1"/>
  <c r="D47" i="3"/>
  <c r="C48" i="3"/>
  <c r="C49" i="3" l="1"/>
  <c r="E48" i="3"/>
  <c r="D48" i="3"/>
  <c r="C50" i="3" l="1"/>
  <c r="D49" i="3"/>
  <c r="E49" i="3"/>
  <c r="D50" i="3" l="1"/>
  <c r="E50" i="3"/>
  <c r="C51" i="3"/>
  <c r="E51" i="3" l="1"/>
  <c r="C52" i="3"/>
  <c r="D51" i="3"/>
  <c r="C53" i="3" l="1"/>
  <c r="D52" i="3"/>
  <c r="E52" i="3"/>
  <c r="C54" i="3" l="1"/>
  <c r="E53" i="3"/>
  <c r="D53" i="3"/>
  <c r="D54" i="3" l="1"/>
  <c r="E54" i="3"/>
  <c r="C55" i="3"/>
  <c r="E55" i="3" l="1"/>
  <c r="C56" i="3"/>
  <c r="D55" i="3"/>
  <c r="C57" i="3" l="1"/>
  <c r="E56" i="3"/>
  <c r="D56" i="3"/>
  <c r="E57" i="3" l="1"/>
  <c r="D57" i="3"/>
  <c r="C58" i="3"/>
  <c r="D58" i="3" l="1"/>
  <c r="C59" i="3"/>
  <c r="E58" i="3"/>
  <c r="E59" i="3" l="1"/>
  <c r="D59" i="3"/>
  <c r="C60" i="3"/>
  <c r="C61" i="3" l="1"/>
  <c r="E60" i="3"/>
  <c r="D60" i="3"/>
  <c r="D61" i="3" l="1"/>
  <c r="E61" i="3"/>
  <c r="C62" i="3"/>
  <c r="D62" i="3" l="1"/>
  <c r="C63" i="3"/>
  <c r="E62" i="3"/>
  <c r="E63" i="3" l="1"/>
  <c r="D63" i="3"/>
  <c r="C64" i="3"/>
  <c r="C65" i="3" l="1"/>
  <c r="E64" i="3"/>
  <c r="D64" i="3"/>
  <c r="C66" i="3" l="1"/>
  <c r="D65" i="3"/>
  <c r="E65" i="3"/>
  <c r="D66" i="3" l="1"/>
  <c r="E66" i="3"/>
  <c r="C67" i="3"/>
  <c r="E67" i="3" l="1"/>
  <c r="C68" i="3"/>
  <c r="D67" i="3"/>
  <c r="C69" i="3" l="1"/>
  <c r="D68" i="3"/>
  <c r="E68" i="3"/>
  <c r="C70" i="3" l="1"/>
  <c r="E69" i="3"/>
  <c r="D69" i="3"/>
  <c r="D70" i="3" l="1"/>
  <c r="E70" i="3"/>
  <c r="C71" i="3"/>
  <c r="E71" i="3" l="1"/>
  <c r="C72" i="3"/>
  <c r="D71" i="3"/>
  <c r="C73" i="3" l="1"/>
  <c r="D72" i="3"/>
  <c r="E72" i="3"/>
  <c r="E73" i="3" l="1"/>
  <c r="D73" i="3"/>
  <c r="C74" i="3"/>
  <c r="D74" i="3" l="1"/>
  <c r="C75" i="3"/>
  <c r="E74" i="3"/>
  <c r="E75" i="3" l="1"/>
  <c r="D75" i="3"/>
  <c r="C76" i="3"/>
  <c r="C77" i="3" l="1"/>
  <c r="E76" i="3"/>
  <c r="D76" i="3"/>
  <c r="D77" i="3" l="1"/>
  <c r="C78" i="3"/>
  <c r="E77" i="3"/>
  <c r="D78" i="3" l="1"/>
  <c r="C79" i="3"/>
  <c r="E78" i="3"/>
  <c r="E79" i="3" l="1"/>
  <c r="C80" i="3"/>
  <c r="D79" i="3"/>
  <c r="C81" i="3" l="1"/>
  <c r="E80" i="3"/>
  <c r="D80" i="3"/>
  <c r="C82" i="3" l="1"/>
  <c r="E81" i="3"/>
  <c r="D81" i="3"/>
  <c r="D82" i="3" l="1"/>
  <c r="E82" i="3"/>
  <c r="C83" i="3"/>
  <c r="E83" i="3" l="1"/>
  <c r="C84" i="3"/>
  <c r="D83" i="3"/>
  <c r="C85" i="3" l="1"/>
  <c r="D84" i="3"/>
  <c r="E84" i="3"/>
  <c r="C86" i="3" l="1"/>
  <c r="E85" i="3"/>
  <c r="D85" i="3"/>
  <c r="D86" i="3" l="1"/>
  <c r="C87" i="3"/>
  <c r="E86" i="3"/>
  <c r="E87" i="3" l="1"/>
  <c r="C88" i="3"/>
  <c r="D87" i="3"/>
  <c r="C89" i="3" l="1"/>
  <c r="E88" i="3"/>
  <c r="D88" i="3"/>
  <c r="E89" i="3" l="1"/>
  <c r="D89" i="3"/>
  <c r="C90" i="3"/>
  <c r="D90" i="3" l="1"/>
  <c r="C91" i="3"/>
  <c r="E90" i="3"/>
  <c r="E91" i="3" l="1"/>
  <c r="D91" i="3"/>
  <c r="C92" i="3"/>
  <c r="C93" i="3" l="1"/>
  <c r="E92" i="3"/>
  <c r="D92" i="3"/>
  <c r="D93" i="3" l="1"/>
  <c r="C94" i="3"/>
  <c r="E93" i="3"/>
  <c r="D94" i="3" l="1"/>
  <c r="C95" i="3"/>
  <c r="E94" i="3"/>
  <c r="E95" i="3" l="1"/>
  <c r="C96" i="3"/>
  <c r="D95" i="3"/>
  <c r="C97" i="3" l="1"/>
  <c r="E96" i="3"/>
  <c r="D96" i="3"/>
  <c r="C98" i="3" l="1"/>
  <c r="E97" i="3"/>
  <c r="D97" i="3"/>
  <c r="D98" i="3" l="1"/>
  <c r="E98" i="3"/>
  <c r="C99" i="3"/>
  <c r="E99" i="3" l="1"/>
  <c r="C100" i="3"/>
  <c r="D99" i="3"/>
  <c r="C101" i="3" l="1"/>
  <c r="D100" i="3"/>
  <c r="E100" i="3"/>
  <c r="C102" i="3" l="1"/>
  <c r="E101" i="3"/>
  <c r="D101" i="3"/>
  <c r="D102" i="3" l="1"/>
  <c r="C103" i="3"/>
  <c r="E102" i="3"/>
  <c r="E103" i="3" l="1"/>
  <c r="C104" i="3"/>
  <c r="D103" i="3"/>
  <c r="C105" i="3" l="1"/>
  <c r="E104" i="3"/>
  <c r="D104" i="3"/>
  <c r="E105" i="3" l="1"/>
  <c r="D105" i="3"/>
  <c r="C106" i="3"/>
  <c r="D106" i="3" l="1"/>
  <c r="C107" i="3"/>
  <c r="E106" i="3"/>
  <c r="E107" i="3" l="1"/>
  <c r="D107" i="3"/>
  <c r="C108" i="3"/>
  <c r="C109" i="3" l="1"/>
  <c r="E108" i="3"/>
  <c r="D108" i="3"/>
  <c r="D109" i="3" l="1"/>
  <c r="C110" i="3"/>
  <c r="E109" i="3"/>
  <c r="D110" i="3" l="1"/>
  <c r="C111" i="3"/>
  <c r="E110" i="3"/>
  <c r="E111" i="3" l="1"/>
  <c r="C112" i="3"/>
  <c r="D111" i="3"/>
  <c r="C113" i="3" l="1"/>
  <c r="E112" i="3"/>
  <c r="D112" i="3"/>
  <c r="C114" i="3" l="1"/>
  <c r="E113" i="3"/>
  <c r="D113" i="3"/>
  <c r="D114" i="3" l="1"/>
  <c r="E114" i="3"/>
  <c r="C115" i="3"/>
  <c r="E115" i="3" l="1"/>
  <c r="C116" i="3"/>
  <c r="D115" i="3"/>
  <c r="C117" i="3" l="1"/>
  <c r="D116" i="3"/>
  <c r="E116" i="3"/>
  <c r="C118" i="3" l="1"/>
  <c r="E117" i="3"/>
  <c r="D117" i="3"/>
  <c r="D118" i="3" l="1"/>
  <c r="C119" i="3"/>
  <c r="E118" i="3"/>
  <c r="E119" i="3" l="1"/>
  <c r="C120" i="3"/>
  <c r="D119" i="3"/>
  <c r="C121" i="3" l="1"/>
  <c r="E120" i="3"/>
  <c r="D120" i="3"/>
  <c r="C122" i="3" l="1"/>
  <c r="E121" i="3"/>
  <c r="D121" i="3"/>
  <c r="D122" i="3" l="1"/>
  <c r="C123" i="3"/>
  <c r="E122" i="3"/>
  <c r="E123" i="3" l="1"/>
  <c r="D123" i="3"/>
  <c r="C124" i="3"/>
  <c r="C125" i="3" l="1"/>
  <c r="E124" i="3"/>
  <c r="D124" i="3"/>
  <c r="C126" i="3" l="1"/>
  <c r="E125" i="3"/>
  <c r="D125" i="3"/>
  <c r="D126" i="3" l="1"/>
  <c r="C127" i="3"/>
  <c r="E126" i="3"/>
  <c r="E127" i="3" l="1"/>
  <c r="C129" i="3"/>
  <c r="D127" i="3"/>
  <c r="D129" i="3" l="1"/>
  <c r="C130" i="3"/>
  <c r="E129" i="3"/>
  <c r="E130" i="3" l="1"/>
  <c r="D130" i="3"/>
</calcChain>
</file>

<file path=xl/sharedStrings.xml><?xml version="1.0" encoding="utf-8"?>
<sst xmlns="http://schemas.openxmlformats.org/spreadsheetml/2006/main" count="155" uniqueCount="50">
  <si>
    <t>Para calcular el IC 95% se sigue la iteración de calcular tres valores, que denominamos A, B y C. Pues bien, el IC = (A+-B) / C; y sale directamente sin sumar ni restar a la estimación puntual. Se observará que los extremos tienen distinta extensión.</t>
  </si>
  <si>
    <t>A= 2*eventos + z^2</t>
  </si>
  <si>
    <t>C= 2(n+z^2)</t>
  </si>
  <si>
    <t>IC = (A+-B)/C</t>
  </si>
  <si>
    <t>n (de muestra)</t>
  </si>
  <si>
    <t>p (proporción) = eventos / n</t>
  </si>
  <si>
    <t>Límite inferior del IC</t>
  </si>
  <si>
    <t>Límite superior del IC</t>
  </si>
  <si>
    <t>Operar</t>
  </si>
  <si>
    <t>(</t>
  </si>
  <si>
    <t>-</t>
  </si>
  <si>
    <t>)</t>
  </si>
  <si>
    <t>%</t>
  </si>
  <si>
    <t>a</t>
  </si>
  <si>
    <t>/</t>
  </si>
  <si>
    <t>eventos</t>
  </si>
  <si>
    <t>Cálculo del intervalo de confianza de una proporción</t>
  </si>
  <si>
    <r>
      <t>p</t>
    </r>
    <r>
      <rPr>
        <sz val="10"/>
        <rFont val="Calibri"/>
        <family val="2"/>
        <scheme val="minor"/>
      </rPr>
      <t xml:space="preserve"> = eventos / n</t>
    </r>
  </si>
  <si>
    <r>
      <t xml:space="preserve">B= z * Raíz [z^2 + 4*eventos (1 - </t>
    </r>
    <r>
      <rPr>
        <i/>
        <sz val="10"/>
        <rFont val="Calibri"/>
        <family val="2"/>
        <scheme val="minor"/>
      </rPr>
      <t>p</t>
    </r>
    <r>
      <rPr>
        <sz val="10"/>
        <rFont val="Calibri"/>
        <family val="2"/>
        <scheme val="minor"/>
      </rPr>
      <t xml:space="preserve">)] </t>
    </r>
  </si>
  <si>
    <t>n (tamaño de la muestra</t>
  </si>
  <si>
    <t>número de  eventos</t>
  </si>
  <si>
    <t xml:space="preserve">intervalo de confianza al </t>
  </si>
  <si>
    <t>Promedio con IC al</t>
  </si>
  <si>
    <t>en cuántos años</t>
  </si>
  <si>
    <t>año</t>
  </si>
  <si>
    <t>p (proporción) = eventos / n [p1, p2 y p"media"]</t>
  </si>
  <si>
    <t>q = (1-p)</t>
  </si>
  <si>
    <t>Varianza= S^2= p.q</t>
  </si>
  <si>
    <t>EE (proporción) = Raiz (p.q/n)</t>
  </si>
  <si>
    <t>Proporción</t>
  </si>
  <si>
    <t>Método de Wald</t>
  </si>
  <si>
    <r>
      <t xml:space="preserve">MÉTODO DE NEWCOMBE-WILSON: </t>
    </r>
    <r>
      <rPr>
        <sz val="10"/>
        <rFont val="Calibri"/>
        <family val="2"/>
        <scheme val="minor"/>
      </rPr>
      <t>Que puede utilizarse sin necesidad de estar pendientes del tamaño del amuestra o de proporciones cuyo p &lt;5 / n. Por ello puede utilizarse para las excepciones anteriores y para todas todas</t>
    </r>
  </si>
  <si>
    <t>Método de Newccombe-Wilson</t>
  </si>
  <si>
    <t>IC</t>
  </si>
  <si>
    <t>Z</t>
  </si>
  <si>
    <t>Z para n&gt;30 (1 cola)</t>
  </si>
  <si>
    <t>Z 1 cola</t>
  </si>
  <si>
    <t>Z 2 colas</t>
  </si>
  <si>
    <t>Z para n&gt;30 (2 colas)</t>
  </si>
  <si>
    <r>
      <t xml:space="preserve">IC 95% = p </t>
    </r>
    <r>
      <rPr>
        <b/>
        <sz val="12"/>
        <color rgb="FF000000"/>
        <rFont val="+mn-ea"/>
      </rPr>
      <t>±</t>
    </r>
    <r>
      <rPr>
        <b/>
        <sz val="12"/>
        <color rgb="FF000000"/>
        <rFont val="Trebuchet MS"/>
        <family val="2"/>
      </rPr>
      <t xml:space="preserve"> Z x Raíz [p*(1-p) / n)]</t>
    </r>
  </si>
  <si>
    <t>Z α/2</t>
  </si>
  <si>
    <t>;</t>
  </si>
  <si>
    <t>MÉTODO DE WALD: Llamamos a la proporción poblacional: "pi".  Pues bien, "pi" pertenece a p +- Zα/2 * EE de la proporción</t>
  </si>
  <si>
    <r>
      <t xml:space="preserve">nivel de confianza (1 - </t>
    </r>
    <r>
      <rPr>
        <sz val="10"/>
        <rFont val="Symbol"/>
        <family val="1"/>
        <charset val="2"/>
      </rPr>
      <t>a</t>
    </r>
    <r>
      <rPr>
        <sz val="10"/>
        <rFont val="Calibri"/>
        <family val="2"/>
        <scheme val="minor"/>
      </rPr>
      <t>) 1 cola</t>
    </r>
  </si>
  <si>
    <r>
      <t xml:space="preserve">Todos éstos niveles de confianza (1 - </t>
    </r>
    <r>
      <rPr>
        <sz val="10"/>
        <color rgb="FF00B050"/>
        <rFont val="Symbol"/>
        <family val="1"/>
        <charset val="2"/>
      </rPr>
      <t>a</t>
    </r>
    <r>
      <rPr>
        <sz val="10"/>
        <color rgb="FF00B050"/>
        <rFont val="Calibri"/>
        <family val="2"/>
        <scheme val="minor"/>
      </rPr>
      <t>) 2 colas, se sitúan simétricamente alrededor de la media</t>
    </r>
  </si>
  <si>
    <r>
      <t xml:space="preserve">De la Z al nivel de confianza (1 - </t>
    </r>
    <r>
      <rPr>
        <b/>
        <u/>
        <sz val="12"/>
        <rFont val="Symbol"/>
        <family val="1"/>
        <charset val="2"/>
      </rPr>
      <t>a</t>
    </r>
    <r>
      <rPr>
        <b/>
        <u/>
        <sz val="12"/>
        <rFont val="Calibri"/>
        <family val="2"/>
        <scheme val="minor"/>
      </rPr>
      <t>) de 1 y 2 colas, y viceversa</t>
    </r>
  </si>
  <si>
    <r>
      <t xml:space="preserve">Valor de </t>
    </r>
    <r>
      <rPr>
        <i/>
        <sz val="10"/>
        <rFont val="Calibri"/>
        <family val="2"/>
        <scheme val="minor"/>
      </rPr>
      <t>p</t>
    </r>
    <r>
      <rPr>
        <sz val="10"/>
        <rFont val="Calibri"/>
        <family val="2"/>
        <scheme val="minor"/>
      </rPr>
      <t xml:space="preserve"> (1 cola)</t>
    </r>
  </si>
  <si>
    <t>(1 - a) 2 colas (sólo tiene sentido si Z es positivo)</t>
  </si>
  <si>
    <r>
      <t xml:space="preserve">Nivel de confianza (1- </t>
    </r>
    <r>
      <rPr>
        <b/>
        <sz val="10"/>
        <rFont val="Symbol"/>
        <family val="1"/>
        <charset val="2"/>
      </rPr>
      <t xml:space="preserve">a) </t>
    </r>
    <r>
      <rPr>
        <b/>
        <sz val="10"/>
        <rFont val="Calibri"/>
        <family val="2"/>
        <scheme val="minor"/>
      </rPr>
      <t>1 cola</t>
    </r>
  </si>
  <si>
    <r>
      <t xml:space="preserve">Valor de </t>
    </r>
    <r>
      <rPr>
        <i/>
        <sz val="10"/>
        <color rgb="FF008000"/>
        <rFont val="Calibri"/>
        <family val="2"/>
        <scheme val="minor"/>
      </rPr>
      <t>p</t>
    </r>
    <r>
      <rPr>
        <sz val="10"/>
        <color rgb="FF008000"/>
        <rFont val="Calibri"/>
        <family val="2"/>
        <scheme val="minor"/>
      </rPr>
      <t xml:space="preserve"> (2 colas)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</si>
</sst>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\ _€_-;\-* #,##0.00\ _€_-;_-* &quot;-&quot;??\ _€_-;_-@_-"/>
    <numFmt numFmtId="164" formatCode="0.0%"/>
    <numFmt numFmtId="165" formatCode="_-* #,##0.000000\ _€_-;\-* #,##0.000000\ _€_-;_-* &quot;-&quot;??\ _€_-;_-@_-"/>
    <numFmt numFmtId="166" formatCode="_-* #,##0.000\ _€_-;\-* #,##0.000\ _€_-;_-* &quot;-&quot;??\ _€_-;_-@_-"/>
    <numFmt numFmtId="167" formatCode="_-* #,##0.0\ _€_-;\-* #,##0.0\ _€_-;_-* &quot;-&quot;??\ _€_-;_-@_-"/>
    <numFmt numFmtId="168" formatCode="_-* #,##0.0\ _€_-;\-* #,##0.0\ _€_-;_-* &quot;-&quot;?\ _€_-;_-@_-"/>
    <numFmt numFmtId="169" formatCode="_-* #,##0\ _€_-;\-* #,##0\ _€_-;_-* &quot;-&quot;??\ _€_-;_-@_-"/>
    <numFmt numFmtId="170" formatCode="0.0000"/>
    <numFmt numFmtId="171" formatCode="0.0000%"/>
    <numFmt numFmtId="172" formatCode="0.0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50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Trebuchet MS"/>
      <family val="2"/>
    </font>
    <font>
      <b/>
      <sz val="12"/>
      <color rgb="FF000000"/>
      <name val="+mn-ea"/>
    </font>
    <font>
      <b/>
      <sz val="10"/>
      <color indexed="8"/>
      <name val="Calibri"/>
      <family val="2"/>
      <scheme val="minor"/>
    </font>
    <font>
      <sz val="10"/>
      <color rgb="FF008000"/>
      <name val="Calibri"/>
      <family val="2"/>
      <scheme val="minor"/>
    </font>
    <font>
      <sz val="10"/>
      <name val="Symbol"/>
      <family val="1"/>
      <charset val="2"/>
    </font>
    <font>
      <b/>
      <sz val="10"/>
      <name val="Symbol"/>
      <family val="1"/>
      <charset val="2"/>
    </font>
    <font>
      <b/>
      <sz val="11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00B050"/>
      <name val="Symbol"/>
      <family val="1"/>
      <charset val="2"/>
    </font>
    <font>
      <b/>
      <u/>
      <sz val="12"/>
      <name val="Symbol"/>
      <family val="1"/>
      <charset val="2"/>
    </font>
    <font>
      <i/>
      <sz val="10"/>
      <color rgb="FF008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 applyAlignment="1">
      <alignment horizontal="right"/>
    </xf>
    <xf numFmtId="43" fontId="5" fillId="0" borderId="0" xfId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3" fontId="2" fillId="0" borderId="0" xfId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0" fontId="4" fillId="0" borderId="0" xfId="2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165" fontId="2" fillId="0" borderId="0" xfId="1" applyNumberFormat="1" applyFont="1" applyFill="1" applyBorder="1" applyAlignment="1">
      <alignment horizontal="center"/>
    </xf>
    <xf numFmtId="43" fontId="4" fillId="0" borderId="0" xfId="1" applyFont="1" applyFill="1" applyBorder="1" applyAlignment="1"/>
    <xf numFmtId="0" fontId="6" fillId="0" borderId="0" xfId="0" applyFont="1"/>
    <xf numFmtId="0" fontId="2" fillId="0" borderId="0" xfId="0" applyFont="1"/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1" fontId="10" fillId="4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distributed"/>
    </xf>
    <xf numFmtId="1" fontId="9" fillId="4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/>
    <xf numFmtId="0" fontId="2" fillId="0" borderId="6" xfId="0" applyFont="1" applyFill="1" applyBorder="1"/>
    <xf numFmtId="49" fontId="2" fillId="0" borderId="8" xfId="0" applyNumberFormat="1" applyFont="1" applyFill="1" applyBorder="1"/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Fill="1" applyBorder="1"/>
    <xf numFmtId="167" fontId="2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168" fontId="2" fillId="0" borderId="0" xfId="0" applyNumberFormat="1" applyFont="1" applyFill="1"/>
    <xf numFmtId="10" fontId="2" fillId="0" borderId="1" xfId="2" applyNumberFormat="1" applyFont="1" applyBorder="1" applyAlignment="1">
      <alignment horizontal="center"/>
    </xf>
    <xf numFmtId="43" fontId="2" fillId="0" borderId="1" xfId="0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49" fontId="2" fillId="0" borderId="0" xfId="0" applyNumberFormat="1" applyFont="1" applyFill="1" applyBorder="1"/>
    <xf numFmtId="49" fontId="2" fillId="0" borderId="3" xfId="0" applyNumberFormat="1" applyFont="1" applyFill="1" applyBorder="1" applyAlignment="1">
      <alignment vertical="center"/>
    </xf>
    <xf numFmtId="9" fontId="2" fillId="0" borderId="4" xfId="0" applyNumberFormat="1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distributed"/>
    </xf>
    <xf numFmtId="0" fontId="12" fillId="0" borderId="0" xfId="0" applyFont="1" applyAlignment="1">
      <alignment horizontal="left" vertical="center" readingOrder="1"/>
    </xf>
    <xf numFmtId="164" fontId="2" fillId="0" borderId="4" xfId="0" applyNumberFormat="1" applyFont="1" applyFill="1" applyBorder="1" applyAlignment="1">
      <alignment horizontal="left" vertical="center"/>
    </xf>
    <xf numFmtId="0" fontId="8" fillId="0" borderId="0" xfId="0" applyFont="1"/>
    <xf numFmtId="0" fontId="2" fillId="0" borderId="0" xfId="0" applyFont="1" applyAlignment="1">
      <alignment horizontal="right"/>
    </xf>
    <xf numFmtId="2" fontId="2" fillId="0" borderId="0" xfId="1" applyNumberFormat="1" applyFont="1" applyFill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2" fillId="0" borderId="9" xfId="0" applyFont="1" applyFill="1" applyBorder="1"/>
    <xf numFmtId="0" fontId="2" fillId="0" borderId="10" xfId="0" applyFont="1" applyFill="1" applyBorder="1"/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43" fontId="14" fillId="0" borderId="0" xfId="0" applyNumberFormat="1" applyFont="1" applyFill="1" applyBorder="1" applyAlignment="1">
      <alignment horizontal="center"/>
    </xf>
    <xf numFmtId="170" fontId="2" fillId="0" borderId="0" xfId="1" applyNumberFormat="1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171" fontId="2" fillId="0" borderId="0" xfId="0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2" fontId="15" fillId="0" borderId="0" xfId="1" applyNumberFormat="1" applyFont="1" applyFill="1" applyAlignment="1">
      <alignment horizontal="center"/>
    </xf>
    <xf numFmtId="164" fontId="2" fillId="5" borderId="0" xfId="2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5" borderId="0" xfId="0" applyNumberFormat="1" applyFont="1" applyFill="1" applyBorder="1" applyAlignment="1">
      <alignment horizontal="center"/>
    </xf>
    <xf numFmtId="164" fontId="2" fillId="3" borderId="0" xfId="2" applyNumberFormat="1" applyFont="1" applyFill="1" applyAlignment="1">
      <alignment horizontal="center"/>
    </xf>
    <xf numFmtId="164" fontId="2" fillId="4" borderId="0" xfId="2" applyNumberFormat="1" applyFont="1" applyFill="1" applyBorder="1" applyAlignment="1">
      <alignment horizontal="center"/>
    </xf>
    <xf numFmtId="2" fontId="2" fillId="3" borderId="0" xfId="1" applyNumberFormat="1" applyFont="1" applyFill="1" applyAlignment="1">
      <alignment horizontal="center"/>
    </xf>
    <xf numFmtId="2" fontId="15" fillId="3" borderId="0" xfId="1" applyNumberFormat="1" applyFont="1" applyFill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9" fontId="2" fillId="4" borderId="3" xfId="2" applyFont="1" applyFill="1" applyBorder="1" applyAlignment="1">
      <alignment horizontal="center" vertical="center"/>
    </xf>
    <xf numFmtId="164" fontId="2" fillId="4" borderId="3" xfId="2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2" borderId="1" xfId="2" applyNumberFormat="1" applyFont="1" applyFill="1" applyBorder="1" applyAlignment="1"/>
    <xf numFmtId="49" fontId="2" fillId="0" borderId="11" xfId="0" applyNumberFormat="1" applyFont="1" applyFill="1" applyBorder="1"/>
    <xf numFmtId="0" fontId="2" fillId="0" borderId="7" xfId="0" applyFont="1" applyFill="1" applyBorder="1"/>
    <xf numFmtId="166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/>
    </xf>
    <xf numFmtId="166" fontId="2" fillId="0" borderId="7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69" fontId="2" fillId="0" borderId="1" xfId="0" applyNumberFormat="1" applyFont="1" applyFill="1" applyBorder="1" applyAlignment="1">
      <alignment horizontal="center"/>
    </xf>
    <xf numFmtId="10" fontId="2" fillId="0" borderId="1" xfId="2" applyNumberFormat="1" applyFont="1" applyFill="1" applyBorder="1" applyAlignment="1"/>
    <xf numFmtId="10" fontId="2" fillId="3" borderId="0" xfId="2" applyNumberFormat="1" applyFont="1" applyFill="1" applyAlignment="1">
      <alignment horizontal="center"/>
    </xf>
    <xf numFmtId="0" fontId="18" fillId="3" borderId="14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distributed"/>
    </xf>
    <xf numFmtId="0" fontId="3" fillId="0" borderId="0" xfId="0" applyFont="1"/>
    <xf numFmtId="2" fontId="2" fillId="4" borderId="0" xfId="1" applyNumberFormat="1" applyFont="1" applyFill="1" applyBorder="1" applyAlignment="1">
      <alignment horizontal="center"/>
    </xf>
    <xf numFmtId="10" fontId="2" fillId="4" borderId="0" xfId="2" applyNumberFormat="1" applyFont="1" applyFill="1" applyBorder="1" applyAlignment="1">
      <alignment horizontal="center"/>
    </xf>
    <xf numFmtId="172" fontId="6" fillId="0" borderId="0" xfId="1" applyNumberFormat="1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vertical="center" wrapText="1"/>
    </xf>
    <xf numFmtId="9" fontId="2" fillId="6" borderId="3" xfId="2" applyFont="1" applyFill="1" applyBorder="1" applyAlignment="1">
      <alignment horizontal="center" vertical="center"/>
    </xf>
    <xf numFmtId="0" fontId="2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0" fontId="4" fillId="0" borderId="0" xfId="2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0" fontId="6" fillId="0" borderId="0" xfId="0" applyFont="1"/>
    <xf numFmtId="0" fontId="2" fillId="0" borderId="0" xfId="0" applyFont="1"/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9" fillId="4" borderId="1" xfId="0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distributed"/>
    </xf>
    <xf numFmtId="1" fontId="9" fillId="4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/>
    <xf numFmtId="0" fontId="2" fillId="0" borderId="6" xfId="0" applyFont="1" applyFill="1" applyBorder="1"/>
    <xf numFmtId="49" fontId="2" fillId="0" borderId="8" xfId="0" applyNumberFormat="1" applyFont="1" applyFill="1" applyBorder="1"/>
    <xf numFmtId="9" fontId="2" fillId="4" borderId="3" xfId="2" applyFont="1" applyFill="1" applyBorder="1" applyAlignment="1">
      <alignment horizontal="center" vertical="center"/>
    </xf>
    <xf numFmtId="164" fontId="2" fillId="4" borderId="3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Fill="1" applyBorder="1"/>
    <xf numFmtId="167" fontId="2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168" fontId="2" fillId="0" borderId="0" xfId="0" applyNumberFormat="1" applyFont="1" applyFill="1"/>
    <xf numFmtId="10" fontId="2" fillId="0" borderId="1" xfId="2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49" fontId="2" fillId="0" borderId="0" xfId="0" applyNumberFormat="1" applyFont="1" applyFill="1" applyBorder="1"/>
    <xf numFmtId="49" fontId="2" fillId="0" borderId="3" xfId="0" applyNumberFormat="1" applyFont="1" applyFill="1" applyBorder="1" applyAlignment="1">
      <alignment vertical="center"/>
    </xf>
    <xf numFmtId="9" fontId="2" fillId="0" borderId="4" xfId="0" applyNumberFormat="1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distributed"/>
    </xf>
    <xf numFmtId="0" fontId="12" fillId="0" borderId="0" xfId="0" applyFont="1" applyAlignment="1">
      <alignment horizontal="left" vertical="center" readingOrder="1"/>
    </xf>
    <xf numFmtId="164" fontId="2" fillId="0" borderId="4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0" fontId="2" fillId="2" borderId="1" xfId="2" applyNumberFormat="1" applyFont="1" applyFill="1" applyBorder="1" applyAlignment="1"/>
    <xf numFmtId="49" fontId="2" fillId="0" borderId="11" xfId="0" applyNumberFormat="1" applyFont="1" applyFill="1" applyBorder="1"/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2" fillId="0" borderId="7" xfId="0" applyFont="1" applyFill="1" applyBorder="1"/>
    <xf numFmtId="166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/>
    </xf>
    <xf numFmtId="166" fontId="2" fillId="0" borderId="7" xfId="0" applyNumberFormat="1" applyFont="1" applyFill="1" applyBorder="1" applyAlignment="1">
      <alignment horizontal="center"/>
    </xf>
    <xf numFmtId="0" fontId="2" fillId="0" borderId="9" xfId="0" applyFont="1" applyFill="1" applyBorder="1"/>
    <xf numFmtId="0" fontId="2" fillId="0" borderId="10" xfId="0" applyFont="1" applyFill="1" applyBorder="1"/>
    <xf numFmtId="169" fontId="2" fillId="0" borderId="1" xfId="0" applyNumberFormat="1" applyFont="1" applyFill="1" applyBorder="1" applyAlignment="1">
      <alignment horizontal="center"/>
    </xf>
    <xf numFmtId="10" fontId="2" fillId="0" borderId="1" xfId="2" applyNumberFormat="1" applyFont="1" applyFill="1" applyBorder="1" applyAlignment="1"/>
    <xf numFmtId="49" fontId="2" fillId="0" borderId="6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</cellXfs>
  <cellStyles count="4">
    <cellStyle name="Millares" xfId="1" builtinId="3"/>
    <cellStyle name="Millares 2" xf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8000"/>
      <color rgb="FFCCFFFF"/>
      <color rgb="FFFFFF99"/>
      <color rgb="FF99FFCC"/>
      <color rgb="FFCCC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Z para 1 cola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5844008478931015"/>
          <c:y val="0.11702041933480514"/>
          <c:w val="0.82695442157405985"/>
          <c:h val="0.6847260680311048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'De la Z a la p y viceversa'!$C$30:$C$130</c:f>
              <c:numCache>
                <c:formatCode>0.0%</c:formatCode>
                <c:ptCount val="101"/>
                <c:pt idx="0">
                  <c:v>0.01</c:v>
                </c:pt>
                <c:pt idx="1">
                  <c:v>0.02</c:v>
                </c:pt>
                <c:pt idx="2">
                  <c:v>2.5000000000000001E-2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0.97499999999999998</c:v>
                </c:pt>
                <c:pt idx="99">
                  <c:v>0.98000000000000065</c:v>
                </c:pt>
                <c:pt idx="100">
                  <c:v>0.99000000000000066</c:v>
                </c:pt>
              </c:numCache>
            </c:numRef>
          </c:cat>
          <c:val>
            <c:numRef>
              <c:f>'De la Z a la p y viceversa'!$D$30:$D$130</c:f>
              <c:numCache>
                <c:formatCode>0.00</c:formatCode>
                <c:ptCount val="101"/>
                <c:pt idx="0">
                  <c:v>-2.3263478740408408</c:v>
                </c:pt>
                <c:pt idx="1">
                  <c:v>-2.0537489106318225</c:v>
                </c:pt>
                <c:pt idx="2">
                  <c:v>-1.9599639845400538</c:v>
                </c:pt>
                <c:pt idx="3">
                  <c:v>-1.8807936081512509</c:v>
                </c:pt>
                <c:pt idx="4">
                  <c:v>-1.7506860712521695</c:v>
                </c:pt>
                <c:pt idx="5">
                  <c:v>-1.6448536269514726</c:v>
                </c:pt>
                <c:pt idx="6">
                  <c:v>-1.554773594596853</c:v>
                </c:pt>
                <c:pt idx="7">
                  <c:v>-1.4757910281791702</c:v>
                </c:pt>
                <c:pt idx="8">
                  <c:v>-1.4050715603096353</c:v>
                </c:pt>
                <c:pt idx="9">
                  <c:v>-1.3407550336902161</c:v>
                </c:pt>
                <c:pt idx="10">
                  <c:v>-1.2815515655446006</c:v>
                </c:pt>
                <c:pt idx="11">
                  <c:v>-1.2265281200366105</c:v>
                </c:pt>
                <c:pt idx="12">
                  <c:v>-1.1749867920660904</c:v>
                </c:pt>
                <c:pt idx="13">
                  <c:v>-1.1263911290388013</c:v>
                </c:pt>
                <c:pt idx="14">
                  <c:v>-1.0803193408149565</c:v>
                </c:pt>
                <c:pt idx="15">
                  <c:v>-1.0364333894937898</c:v>
                </c:pt>
                <c:pt idx="16">
                  <c:v>-0.9944578832097497</c:v>
                </c:pt>
                <c:pt idx="17">
                  <c:v>-0.95416525314619549</c:v>
                </c:pt>
                <c:pt idx="18">
                  <c:v>-0.91536508784281256</c:v>
                </c:pt>
                <c:pt idx="19">
                  <c:v>-0.87789629505122779</c:v>
                </c:pt>
                <c:pt idx="20">
                  <c:v>-0.84162123357291341</c:v>
                </c:pt>
                <c:pt idx="21">
                  <c:v>-0.80642124701823992</c:v>
                </c:pt>
                <c:pt idx="22">
                  <c:v>-0.77219321418868436</c:v>
                </c:pt>
                <c:pt idx="23">
                  <c:v>-0.73884684918521337</c:v>
                </c:pt>
                <c:pt idx="24">
                  <c:v>-0.70630256284008697</c:v>
                </c:pt>
                <c:pt idx="25">
                  <c:v>-0.67448975019608148</c:v>
                </c:pt>
                <c:pt idx="26">
                  <c:v>-0.64334540539291729</c:v>
                </c:pt>
                <c:pt idx="27">
                  <c:v>-0.61281299101662701</c:v>
                </c:pt>
                <c:pt idx="28">
                  <c:v>-0.5828415072712162</c:v>
                </c:pt>
                <c:pt idx="29">
                  <c:v>-0.55338471955567248</c:v>
                </c:pt>
                <c:pt idx="30">
                  <c:v>-0.52440051270804067</c:v>
                </c:pt>
                <c:pt idx="31">
                  <c:v>-0.49585034734745309</c:v>
                </c:pt>
                <c:pt idx="32">
                  <c:v>-0.46769879911450801</c:v>
                </c:pt>
                <c:pt idx="33">
                  <c:v>-0.43991316567323352</c:v>
                </c:pt>
                <c:pt idx="34">
                  <c:v>-0.41246312944140451</c:v>
                </c:pt>
                <c:pt idx="35">
                  <c:v>-0.38532046640756729</c:v>
                </c:pt>
                <c:pt idx="36">
                  <c:v>-0.35845879325119329</c:v>
                </c:pt>
                <c:pt idx="37">
                  <c:v>-0.33185334643681624</c:v>
                </c:pt>
                <c:pt idx="38">
                  <c:v>-0.30548078809939694</c:v>
                </c:pt>
                <c:pt idx="39">
                  <c:v>-0.27931903444745371</c:v>
                </c:pt>
                <c:pt idx="40">
                  <c:v>-0.25334710313579939</c:v>
                </c:pt>
                <c:pt idx="41">
                  <c:v>-0.22754497664114895</c:v>
                </c:pt>
                <c:pt idx="42">
                  <c:v>-0.20189347914185035</c:v>
                </c:pt>
                <c:pt idx="43">
                  <c:v>-0.17637416478086079</c:v>
                </c:pt>
                <c:pt idx="44">
                  <c:v>-0.15096921549677669</c:v>
                </c:pt>
                <c:pt idx="45">
                  <c:v>-0.12566134685507346</c:v>
                </c:pt>
                <c:pt idx="46">
                  <c:v>-0.10043372051146918</c:v>
                </c:pt>
                <c:pt idx="47">
                  <c:v>-7.5269862099829207E-2</c:v>
                </c:pt>
                <c:pt idx="48">
                  <c:v>-5.0153583464732969E-2</c:v>
                </c:pt>
                <c:pt idx="49">
                  <c:v>-2.5068908258710363E-2</c:v>
                </c:pt>
                <c:pt idx="50">
                  <c:v>5.5658328493435343E-16</c:v>
                </c:pt>
                <c:pt idx="51">
                  <c:v>2.5068908258711619E-2</c:v>
                </c:pt>
                <c:pt idx="52">
                  <c:v>5.0153583464734218E-2</c:v>
                </c:pt>
                <c:pt idx="53">
                  <c:v>7.5269862099830456E-2</c:v>
                </c:pt>
                <c:pt idx="54">
                  <c:v>0.10043372051147045</c:v>
                </c:pt>
                <c:pt idx="55">
                  <c:v>0.12566134685507474</c:v>
                </c:pt>
                <c:pt idx="56">
                  <c:v>0.15096921549677797</c:v>
                </c:pt>
                <c:pt idx="57">
                  <c:v>0.17637416478086207</c:v>
                </c:pt>
                <c:pt idx="58">
                  <c:v>0.20189347914185163</c:v>
                </c:pt>
                <c:pt idx="59">
                  <c:v>0.22754497664115017</c:v>
                </c:pt>
                <c:pt idx="60">
                  <c:v>0.25334710313580061</c:v>
                </c:pt>
                <c:pt idx="61">
                  <c:v>0.27931903444745504</c:v>
                </c:pt>
                <c:pt idx="62">
                  <c:v>0.30548078809939821</c:v>
                </c:pt>
                <c:pt idx="63">
                  <c:v>0.33185334643681752</c:v>
                </c:pt>
                <c:pt idx="64">
                  <c:v>0.35845879325119467</c:v>
                </c:pt>
                <c:pt idx="65">
                  <c:v>0.38532046640756862</c:v>
                </c:pt>
                <c:pt idx="66">
                  <c:v>0.41246312944140584</c:v>
                </c:pt>
                <c:pt idx="67">
                  <c:v>0.43991316567323491</c:v>
                </c:pt>
                <c:pt idx="68">
                  <c:v>0.46769879911450934</c:v>
                </c:pt>
                <c:pt idx="69">
                  <c:v>0.49585034734745448</c:v>
                </c:pt>
                <c:pt idx="70">
                  <c:v>0.524400512708042</c:v>
                </c:pt>
                <c:pt idx="71">
                  <c:v>0.55338471955567414</c:v>
                </c:pt>
                <c:pt idx="72">
                  <c:v>0.58284150727121742</c:v>
                </c:pt>
                <c:pt idx="73">
                  <c:v>0.61281299101662867</c:v>
                </c:pt>
                <c:pt idx="74">
                  <c:v>0.6433454053929184</c:v>
                </c:pt>
                <c:pt idx="75">
                  <c:v>0.67448975019608293</c:v>
                </c:pt>
                <c:pt idx="76">
                  <c:v>0.70630256284008885</c:v>
                </c:pt>
                <c:pt idx="77">
                  <c:v>0.73884684918521504</c:v>
                </c:pt>
                <c:pt idx="78">
                  <c:v>0.77219321418868658</c:v>
                </c:pt>
                <c:pt idx="79">
                  <c:v>0.80642124701824136</c:v>
                </c:pt>
                <c:pt idx="80">
                  <c:v>0.84162123357291596</c:v>
                </c:pt>
                <c:pt idx="81">
                  <c:v>0.87789629505123112</c:v>
                </c:pt>
                <c:pt idx="82">
                  <c:v>0.91536508784281501</c:v>
                </c:pt>
                <c:pt idx="83">
                  <c:v>0.95416525314619716</c:v>
                </c:pt>
                <c:pt idx="84">
                  <c:v>0.99445788320975514</c:v>
                </c:pt>
                <c:pt idx="85">
                  <c:v>1.0364333894937905</c:v>
                </c:pt>
                <c:pt idx="86">
                  <c:v>1.0803193408149587</c:v>
                </c:pt>
                <c:pt idx="87">
                  <c:v>1.1263911290388036</c:v>
                </c:pt>
                <c:pt idx="88">
                  <c:v>1.174986792066093</c:v>
                </c:pt>
                <c:pt idx="89">
                  <c:v>1.2265281200366132</c:v>
                </c:pt>
                <c:pt idx="90">
                  <c:v>1.2815515655446033</c:v>
                </c:pt>
                <c:pt idx="91">
                  <c:v>1.3407550336902203</c:v>
                </c:pt>
                <c:pt idx="92">
                  <c:v>1.4050715603096373</c:v>
                </c:pt>
                <c:pt idx="93">
                  <c:v>1.4757910281791757</c:v>
                </c:pt>
                <c:pt idx="94">
                  <c:v>1.5547735945968584</c:v>
                </c:pt>
                <c:pt idx="95">
                  <c:v>1.6448536269514784</c:v>
                </c:pt>
                <c:pt idx="96">
                  <c:v>1.7506860712521775</c:v>
                </c:pt>
                <c:pt idx="97">
                  <c:v>1.88079360815126</c:v>
                </c:pt>
                <c:pt idx="98">
                  <c:v>1.9599639845400536</c:v>
                </c:pt>
                <c:pt idx="99">
                  <c:v>2.0537489106318363</c:v>
                </c:pt>
                <c:pt idx="100">
                  <c:v>2.3263478740408656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AC-4F52-98AD-10EF50A6A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5301055"/>
        <c:axId val="1445302303"/>
      </c:lineChart>
      <c:catAx>
        <c:axId val="144530105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Nivel de confianza 1-alfa de 1 cola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45302303"/>
        <c:crosses val="autoZero"/>
        <c:auto val="1"/>
        <c:lblAlgn val="ctr"/>
        <c:lblOffset val="100"/>
        <c:noMultiLvlLbl val="0"/>
      </c:catAx>
      <c:valAx>
        <c:axId val="1445302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Valor de Z para 1 cola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453010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ysClr val="windowText" lastClr="000000"/>
                </a:solidFill>
              </a:rPr>
              <a:t>Z</a:t>
            </a:r>
            <a:r>
              <a:rPr lang="es-ES" baseline="0">
                <a:solidFill>
                  <a:sysClr val="windowText" lastClr="000000"/>
                </a:solidFill>
              </a:rPr>
              <a:t> para 2 colas</a:t>
            </a:r>
            <a:endParaRPr lang="es-ES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'De la Z a la p y viceversa'!$C$30:$C$130</c:f>
              <c:numCache>
                <c:formatCode>0.0%</c:formatCode>
                <c:ptCount val="101"/>
                <c:pt idx="0">
                  <c:v>0.01</c:v>
                </c:pt>
                <c:pt idx="1">
                  <c:v>0.02</c:v>
                </c:pt>
                <c:pt idx="2">
                  <c:v>2.5000000000000001E-2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0.97499999999999998</c:v>
                </c:pt>
                <c:pt idx="99">
                  <c:v>0.98000000000000065</c:v>
                </c:pt>
                <c:pt idx="100">
                  <c:v>0.99000000000000066</c:v>
                </c:pt>
              </c:numCache>
            </c:numRef>
          </c:xVal>
          <c:yVal>
            <c:numRef>
              <c:f>'De la Z a la p y viceversa'!$E$30:$E$130</c:f>
              <c:numCache>
                <c:formatCode>0.00</c:formatCode>
                <c:ptCount val="101"/>
                <c:pt idx="0">
                  <c:v>1.2533469508069276E-2</c:v>
                </c:pt>
                <c:pt idx="1">
                  <c:v>2.506890825871106E-2</c:v>
                </c:pt>
                <c:pt idx="2">
                  <c:v>3.1337982021426625E-2</c:v>
                </c:pt>
                <c:pt idx="3">
                  <c:v>3.7608287661255936E-2</c:v>
                </c:pt>
                <c:pt idx="4">
                  <c:v>5.0153583464733656E-2</c:v>
                </c:pt>
                <c:pt idx="5">
                  <c:v>6.2706777943213846E-2</c:v>
                </c:pt>
                <c:pt idx="6">
                  <c:v>7.5269862099829901E-2</c:v>
                </c:pt>
                <c:pt idx="7">
                  <c:v>8.7844837895871816E-2</c:v>
                </c:pt>
                <c:pt idx="8">
                  <c:v>0.10043372051146976</c:v>
                </c:pt>
                <c:pt idx="9">
                  <c:v>0.11303854064456513</c:v>
                </c:pt>
                <c:pt idx="10">
                  <c:v>0.12566134685507402</c:v>
                </c:pt>
                <c:pt idx="11">
                  <c:v>0.1383042079614045</c:v>
                </c:pt>
                <c:pt idx="12">
                  <c:v>0.15096921549677725</c:v>
                </c:pt>
                <c:pt idx="13">
                  <c:v>0.16365848623314128</c:v>
                </c:pt>
                <c:pt idx="14">
                  <c:v>0.17637416478086138</c:v>
                </c:pt>
                <c:pt idx="15">
                  <c:v>0.18911842627279254</c:v>
                </c:pt>
                <c:pt idx="16">
                  <c:v>0.20189347914185088</c:v>
                </c:pt>
                <c:pt idx="17">
                  <c:v>0.21470156800174456</c:v>
                </c:pt>
                <c:pt idx="18">
                  <c:v>0.2275449766411495</c:v>
                </c:pt>
                <c:pt idx="19">
                  <c:v>0.24042603114230807</c:v>
                </c:pt>
                <c:pt idx="20">
                  <c:v>0.25334710313579989</c:v>
                </c:pt>
                <c:pt idx="21">
                  <c:v>0.2663106132040951</c:v>
                </c:pt>
                <c:pt idx="22">
                  <c:v>0.27931903444745426</c:v>
                </c:pt>
                <c:pt idx="23">
                  <c:v>0.29237489622680435</c:v>
                </c:pt>
                <c:pt idx="24">
                  <c:v>0.30548078809939749</c:v>
                </c:pt>
                <c:pt idx="25">
                  <c:v>0.3186393639643752</c:v>
                </c:pt>
                <c:pt idx="26">
                  <c:v>0.33185334643681658</c:v>
                </c:pt>
                <c:pt idx="27">
                  <c:v>0.34512553147047242</c:v>
                </c:pt>
                <c:pt idx="28">
                  <c:v>0.35845879325119384</c:v>
                </c:pt>
                <c:pt idx="29">
                  <c:v>0.3718560893850747</c:v>
                </c:pt>
                <c:pt idx="30">
                  <c:v>0.38532046640756784</c:v>
                </c:pt>
                <c:pt idx="31">
                  <c:v>0.39885506564233691</c:v>
                </c:pt>
                <c:pt idx="32">
                  <c:v>0.41246312944140473</c:v>
                </c:pt>
                <c:pt idx="33">
                  <c:v>0.42614800784127838</c:v>
                </c:pt>
                <c:pt idx="34">
                  <c:v>0.43991316567323396</c:v>
                </c:pt>
                <c:pt idx="35">
                  <c:v>0.45376219016987968</c:v>
                </c:pt>
                <c:pt idx="36">
                  <c:v>0.46769879911450835</c:v>
                </c:pt>
                <c:pt idx="37">
                  <c:v>0.48172684958473044</c:v>
                </c:pt>
                <c:pt idx="38">
                  <c:v>0.49585034734745354</c:v>
                </c:pt>
                <c:pt idx="39">
                  <c:v>0.51007345696859496</c:v>
                </c:pt>
                <c:pt idx="40">
                  <c:v>0.524400512708041</c:v>
                </c:pt>
                <c:pt idx="41">
                  <c:v>0.53883603027845051</c:v>
                </c:pt>
                <c:pt idx="42">
                  <c:v>0.55338471955567314</c:v>
                </c:pt>
                <c:pt idx="43">
                  <c:v>0.56805149833898294</c:v>
                </c:pt>
                <c:pt idx="44">
                  <c:v>0.58284150727121642</c:v>
                </c:pt>
                <c:pt idx="45">
                  <c:v>0.59776012604247863</c:v>
                </c:pt>
                <c:pt idx="46">
                  <c:v>0.61281299101662756</c:v>
                </c:pt>
                <c:pt idx="47">
                  <c:v>0.6280060144375702</c:v>
                </c:pt>
                <c:pt idx="48">
                  <c:v>0.6433454053929174</c:v>
                </c:pt>
                <c:pt idx="49">
                  <c:v>0.6588376927361882</c:v>
                </c:pt>
                <c:pt idx="50">
                  <c:v>0.67448975019608215</c:v>
                </c:pt>
                <c:pt idx="51">
                  <c:v>0.69030882393303428</c:v>
                </c:pt>
                <c:pt idx="52">
                  <c:v>0.70630256284008752</c:v>
                </c:pt>
                <c:pt idx="53">
                  <c:v>0.72247905192806339</c:v>
                </c:pt>
                <c:pt idx="54">
                  <c:v>0.73884684918521426</c:v>
                </c:pt>
                <c:pt idx="55">
                  <c:v>0.75541502636046953</c:v>
                </c:pt>
                <c:pt idx="56">
                  <c:v>0.77219321418868458</c:v>
                </c:pt>
                <c:pt idx="57">
                  <c:v>0.78919165265822266</c:v>
                </c:pt>
                <c:pt idx="58">
                  <c:v>0.80642124701824047</c:v>
                </c:pt>
                <c:pt idx="59">
                  <c:v>0.823893630338558</c:v>
                </c:pt>
                <c:pt idx="60">
                  <c:v>0.84162123357291396</c:v>
                </c:pt>
                <c:pt idx="61">
                  <c:v>0.85961736424191226</c:v>
                </c:pt>
                <c:pt idx="62">
                  <c:v>0.8778962950512289</c:v>
                </c:pt>
                <c:pt idx="63">
                  <c:v>0.89647336400191657</c:v>
                </c:pt>
                <c:pt idx="64">
                  <c:v>0.91536508784281556</c:v>
                </c:pt>
                <c:pt idx="65">
                  <c:v>0.93458929107347988</c:v>
                </c:pt>
                <c:pt idx="66">
                  <c:v>0.95416525314619516</c:v>
                </c:pt>
                <c:pt idx="67">
                  <c:v>0.97411387705930952</c:v>
                </c:pt>
                <c:pt idx="68">
                  <c:v>0.99445788320975625</c:v>
                </c:pt>
                <c:pt idx="69">
                  <c:v>1.0152220332170294</c:v>
                </c:pt>
                <c:pt idx="70">
                  <c:v>1.0364333894937894</c:v>
                </c:pt>
                <c:pt idx="71">
                  <c:v>1.0581216176847776</c:v>
                </c:pt>
                <c:pt idx="72">
                  <c:v>1.0803193408149574</c:v>
                </c:pt>
                <c:pt idx="73">
                  <c:v>1.1030625561995988</c:v>
                </c:pt>
                <c:pt idx="74">
                  <c:v>1.1263911290388018</c:v>
                </c:pt>
                <c:pt idx="75">
                  <c:v>1.150349380376009</c:v>
                </c:pt>
                <c:pt idx="76">
                  <c:v>1.1749867920660908</c:v>
                </c:pt>
                <c:pt idx="77">
                  <c:v>1.2003588580308611</c:v>
                </c:pt>
                <c:pt idx="78">
                  <c:v>1.2265281200366123</c:v>
                </c:pt>
                <c:pt idx="79">
                  <c:v>1.2535654384704522</c:v>
                </c:pt>
                <c:pt idx="80">
                  <c:v>1.2815515655446028</c:v>
                </c:pt>
                <c:pt idx="81">
                  <c:v>1.3105791121681312</c:v>
                </c:pt>
                <c:pt idx="82">
                  <c:v>1.3407550336902181</c:v>
                </c:pt>
                <c:pt idx="83">
                  <c:v>1.3722038089987263</c:v>
                </c:pt>
                <c:pt idx="84">
                  <c:v>1.4050715603096342</c:v>
                </c:pt>
                <c:pt idx="85">
                  <c:v>1.4395314709384575</c:v>
                </c:pt>
                <c:pt idx="86">
                  <c:v>1.4757910281791726</c:v>
                </c:pt>
                <c:pt idx="87">
                  <c:v>1.5141018876192855</c:v>
                </c:pt>
                <c:pt idx="88">
                  <c:v>1.5547735945968553</c:v>
                </c:pt>
                <c:pt idx="89">
                  <c:v>1.5981931399228197</c:v>
                </c:pt>
                <c:pt idx="90">
                  <c:v>1.6448536269514753</c:v>
                </c:pt>
                <c:pt idx="91">
                  <c:v>1.6953977102721389</c:v>
                </c:pt>
                <c:pt idx="92">
                  <c:v>1.7506860712521732</c:v>
                </c:pt>
                <c:pt idx="93">
                  <c:v>1.8119106729526018</c:v>
                </c:pt>
                <c:pt idx="94">
                  <c:v>1.8807936081512555</c:v>
                </c:pt>
                <c:pt idx="95">
                  <c:v>1.9599639845400594</c:v>
                </c:pt>
                <c:pt idx="96">
                  <c:v>2.0537489106318292</c:v>
                </c:pt>
                <c:pt idx="97">
                  <c:v>2.1700903775845686</c:v>
                </c:pt>
                <c:pt idx="98">
                  <c:v>2.2414027276049446</c:v>
                </c:pt>
                <c:pt idx="99">
                  <c:v>2.3263478740408532</c:v>
                </c:pt>
                <c:pt idx="100">
                  <c:v>2.5758293035489235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4FA-4FFF-8E0A-C365C200F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5561407"/>
        <c:axId val="1445569311"/>
      </c:scatterChart>
      <c:valAx>
        <c:axId val="1445561407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Nivel de confianza 1-alfa</a:t>
                </a:r>
                <a:r>
                  <a:rPr lang="en-US" baseline="0">
                    <a:solidFill>
                      <a:sysClr val="windowText" lastClr="000000"/>
                    </a:solidFill>
                  </a:rPr>
                  <a:t> de 2 colas</a:t>
                </a:r>
                <a:endParaRPr lang="en-US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45569311"/>
        <c:crosses val="autoZero"/>
        <c:crossBetween val="midCat"/>
        <c:majorUnit val="0.1"/>
      </c:valAx>
      <c:valAx>
        <c:axId val="1445569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Valor de Z para 2 colas</a:t>
                </a:r>
              </a:p>
            </c:rich>
          </c:tx>
          <c:layout>
            <c:manualLayout>
              <c:xMode val="edge"/>
              <c:yMode val="edge"/>
              <c:x val="2.8512393911069769E-2"/>
              <c:y val="0.212341713202933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4556140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1</xdr:row>
      <xdr:rowOff>161924</xdr:rowOff>
    </xdr:from>
    <xdr:to>
      <xdr:col>6</xdr:col>
      <xdr:colOff>1123950</xdr:colOff>
      <xdr:row>4</xdr:row>
      <xdr:rowOff>66674</xdr:rowOff>
    </xdr:to>
    <xdr:sp macro="" textlink="">
      <xdr:nvSpPr>
        <xdr:cNvPr id="3" name="Forma libre 2"/>
        <xdr:cNvSpPr/>
      </xdr:nvSpPr>
      <xdr:spPr>
        <a:xfrm>
          <a:off x="9363075" y="4571999"/>
          <a:ext cx="1057275" cy="561975"/>
        </a:xfrm>
        <a:custGeom>
          <a:avLst/>
          <a:gdLst>
            <a:gd name="connsiteX0" fmla="*/ 0 w 1162050"/>
            <a:gd name="connsiteY0" fmla="*/ 438200 h 457428"/>
            <a:gd name="connsiteX1" fmla="*/ 342900 w 1162050"/>
            <a:gd name="connsiteY1" fmla="*/ 400100 h 457428"/>
            <a:gd name="connsiteX2" fmla="*/ 676275 w 1162050"/>
            <a:gd name="connsiteY2" fmla="*/ 50 h 457428"/>
            <a:gd name="connsiteX3" fmla="*/ 1000125 w 1162050"/>
            <a:gd name="connsiteY3" fmla="*/ 428675 h 457428"/>
            <a:gd name="connsiteX4" fmla="*/ 1162050 w 1162050"/>
            <a:gd name="connsiteY4" fmla="*/ 419150 h 457428"/>
            <a:gd name="connsiteX5" fmla="*/ 1162050 w 1162050"/>
            <a:gd name="connsiteY5" fmla="*/ 419150 h 45742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162050" h="457428">
              <a:moveTo>
                <a:pt x="0" y="438200"/>
              </a:moveTo>
              <a:cubicBezTo>
                <a:pt x="115094" y="455662"/>
                <a:pt x="230188" y="473125"/>
                <a:pt x="342900" y="400100"/>
              </a:cubicBezTo>
              <a:cubicBezTo>
                <a:pt x="455612" y="327075"/>
                <a:pt x="566738" y="-4712"/>
                <a:pt x="676275" y="50"/>
              </a:cubicBezTo>
              <a:cubicBezTo>
                <a:pt x="785812" y="4812"/>
                <a:pt x="919163" y="358825"/>
                <a:pt x="1000125" y="428675"/>
              </a:cubicBezTo>
              <a:cubicBezTo>
                <a:pt x="1081088" y="498525"/>
                <a:pt x="1162050" y="419150"/>
                <a:pt x="1162050" y="419150"/>
              </a:cubicBezTo>
              <a:lnTo>
                <a:pt x="1162050" y="41915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514350</xdr:colOff>
      <xdr:row>4</xdr:row>
      <xdr:rowOff>0</xdr:rowOff>
    </xdr:from>
    <xdr:to>
      <xdr:col>6</xdr:col>
      <xdr:colOff>838200</xdr:colOff>
      <xdr:row>4</xdr:row>
      <xdr:rowOff>0</xdr:rowOff>
    </xdr:to>
    <xdr:cxnSp macro="">
      <xdr:nvCxnSpPr>
        <xdr:cNvPr id="4" name="Conector recto de flecha 3"/>
        <xdr:cNvCxnSpPr/>
      </xdr:nvCxnSpPr>
      <xdr:spPr>
        <a:xfrm>
          <a:off x="9810750" y="5067300"/>
          <a:ext cx="323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504825</xdr:colOff>
      <xdr:row>2</xdr:row>
      <xdr:rowOff>228600</xdr:rowOff>
    </xdr:from>
    <xdr:to>
      <xdr:col>6</xdr:col>
      <xdr:colOff>514350</xdr:colOff>
      <xdr:row>4</xdr:row>
      <xdr:rowOff>28575</xdr:rowOff>
    </xdr:to>
    <xdr:cxnSp macro="">
      <xdr:nvCxnSpPr>
        <xdr:cNvPr id="5" name="Conector recto 4"/>
        <xdr:cNvCxnSpPr/>
      </xdr:nvCxnSpPr>
      <xdr:spPr>
        <a:xfrm>
          <a:off x="9801225" y="4886325"/>
          <a:ext cx="9525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819150</xdr:colOff>
      <xdr:row>2</xdr:row>
      <xdr:rowOff>180975</xdr:rowOff>
    </xdr:from>
    <xdr:to>
      <xdr:col>6</xdr:col>
      <xdr:colOff>828675</xdr:colOff>
      <xdr:row>3</xdr:row>
      <xdr:rowOff>142875</xdr:rowOff>
    </xdr:to>
    <xdr:cxnSp macro="">
      <xdr:nvCxnSpPr>
        <xdr:cNvPr id="6" name="Conector recto 5"/>
        <xdr:cNvCxnSpPr/>
      </xdr:nvCxnSpPr>
      <xdr:spPr>
        <a:xfrm>
          <a:off x="10115550" y="4838700"/>
          <a:ext cx="9525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200024</xdr:colOff>
      <xdr:row>1</xdr:row>
      <xdr:rowOff>28575</xdr:rowOff>
    </xdr:from>
    <xdr:to>
      <xdr:col>3</xdr:col>
      <xdr:colOff>1142999</xdr:colOff>
      <xdr:row>3</xdr:row>
      <xdr:rowOff>123826</xdr:rowOff>
    </xdr:to>
    <xdr:sp macro="" textlink="">
      <xdr:nvSpPr>
        <xdr:cNvPr id="7" name="Forma libre 6"/>
        <xdr:cNvSpPr/>
      </xdr:nvSpPr>
      <xdr:spPr>
        <a:xfrm>
          <a:off x="4800599" y="4438650"/>
          <a:ext cx="942975" cy="590551"/>
        </a:xfrm>
        <a:custGeom>
          <a:avLst/>
          <a:gdLst>
            <a:gd name="connsiteX0" fmla="*/ 0 w 1162050"/>
            <a:gd name="connsiteY0" fmla="*/ 438200 h 457428"/>
            <a:gd name="connsiteX1" fmla="*/ 342900 w 1162050"/>
            <a:gd name="connsiteY1" fmla="*/ 400100 h 457428"/>
            <a:gd name="connsiteX2" fmla="*/ 676275 w 1162050"/>
            <a:gd name="connsiteY2" fmla="*/ 50 h 457428"/>
            <a:gd name="connsiteX3" fmla="*/ 1000125 w 1162050"/>
            <a:gd name="connsiteY3" fmla="*/ 428675 h 457428"/>
            <a:gd name="connsiteX4" fmla="*/ 1162050 w 1162050"/>
            <a:gd name="connsiteY4" fmla="*/ 419150 h 457428"/>
            <a:gd name="connsiteX5" fmla="*/ 1162050 w 1162050"/>
            <a:gd name="connsiteY5" fmla="*/ 419150 h 45742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162050" h="457428">
              <a:moveTo>
                <a:pt x="0" y="438200"/>
              </a:moveTo>
              <a:cubicBezTo>
                <a:pt x="115094" y="455662"/>
                <a:pt x="230188" y="473125"/>
                <a:pt x="342900" y="400100"/>
              </a:cubicBezTo>
              <a:cubicBezTo>
                <a:pt x="455612" y="327075"/>
                <a:pt x="566738" y="-4712"/>
                <a:pt x="676275" y="50"/>
              </a:cubicBezTo>
              <a:cubicBezTo>
                <a:pt x="785812" y="4812"/>
                <a:pt x="919163" y="358825"/>
                <a:pt x="1000125" y="428675"/>
              </a:cubicBezTo>
              <a:cubicBezTo>
                <a:pt x="1081088" y="498525"/>
                <a:pt x="1162050" y="419150"/>
                <a:pt x="1162050" y="419150"/>
              </a:cubicBezTo>
              <a:lnTo>
                <a:pt x="1162050" y="41915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866775</xdr:colOff>
      <xdr:row>2</xdr:row>
      <xdr:rowOff>47625</xdr:rowOff>
    </xdr:from>
    <xdr:to>
      <xdr:col>3</xdr:col>
      <xdr:colOff>876300</xdr:colOff>
      <xdr:row>3</xdr:row>
      <xdr:rowOff>104775</xdr:rowOff>
    </xdr:to>
    <xdr:cxnSp macro="">
      <xdr:nvCxnSpPr>
        <xdr:cNvPr id="8" name="Conector recto 7"/>
        <xdr:cNvCxnSpPr/>
      </xdr:nvCxnSpPr>
      <xdr:spPr>
        <a:xfrm>
          <a:off x="5467350" y="4705350"/>
          <a:ext cx="9525" cy="3048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342900</xdr:colOff>
      <xdr:row>3</xdr:row>
      <xdr:rowOff>123825</xdr:rowOff>
    </xdr:from>
    <xdr:to>
      <xdr:col>3</xdr:col>
      <xdr:colOff>885825</xdr:colOff>
      <xdr:row>3</xdr:row>
      <xdr:rowOff>123825</xdr:rowOff>
    </xdr:to>
    <xdr:cxnSp macro="">
      <xdr:nvCxnSpPr>
        <xdr:cNvPr id="9" name="Conector recto de flecha 8"/>
        <xdr:cNvCxnSpPr/>
      </xdr:nvCxnSpPr>
      <xdr:spPr>
        <a:xfrm>
          <a:off x="4943475" y="5029200"/>
          <a:ext cx="5429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74545</xdr:colOff>
      <xdr:row>29</xdr:row>
      <xdr:rowOff>41414</xdr:rowOff>
    </xdr:from>
    <xdr:to>
      <xdr:col>8</xdr:col>
      <xdr:colOff>612913</xdr:colOff>
      <xdr:row>46</xdr:row>
      <xdr:rowOff>104363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149087</xdr:colOff>
      <xdr:row>47</xdr:row>
      <xdr:rowOff>144116</xdr:rowOff>
    </xdr:from>
    <xdr:to>
      <xdr:col>8</xdr:col>
      <xdr:colOff>621196</xdr:colOff>
      <xdr:row>64</xdr:row>
      <xdr:rowOff>71230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V57"/>
  <sheetViews>
    <sheetView tabSelected="1" workbookViewId="0">
      <selection activeCell="B1" sqref="B1"/>
    </sheetView>
  </sheetViews>
  <sheetFormatPr baseColWidth="10" defaultRowHeight="12.75"/>
  <cols>
    <col min="1" max="1" width="1.5703125" style="108" customWidth="1"/>
    <col min="2" max="2" width="18" style="108" customWidth="1"/>
    <col min="3" max="3" width="21.28515625" style="108" customWidth="1"/>
    <col min="4" max="4" width="31.42578125" style="108" customWidth="1"/>
    <col min="5" max="5" width="22.5703125" style="108" customWidth="1"/>
    <col min="6" max="6" width="19" style="108" customWidth="1"/>
    <col min="7" max="7" width="15.42578125" style="108" customWidth="1"/>
    <col min="8" max="8" width="11.85546875" style="108" customWidth="1"/>
    <col min="9" max="9" width="9.85546875" style="108" customWidth="1"/>
    <col min="10" max="10" width="13.42578125" style="108" customWidth="1"/>
    <col min="11" max="11" width="11.85546875" style="108" customWidth="1"/>
    <col min="12" max="12" width="12.7109375" style="108" bestFit="1" customWidth="1"/>
    <col min="13" max="16" width="11.42578125" style="108"/>
    <col min="17" max="17" width="12.28515625" style="108" bestFit="1" customWidth="1"/>
    <col min="18" max="256" width="11.42578125" style="108"/>
    <col min="257" max="257" width="15" style="108" customWidth="1"/>
    <col min="258" max="258" width="18" style="108" customWidth="1"/>
    <col min="259" max="259" width="21" style="108" customWidth="1"/>
    <col min="260" max="260" width="20.5703125" style="108" customWidth="1"/>
    <col min="261" max="261" width="22.5703125" style="108" customWidth="1"/>
    <col min="262" max="262" width="19" style="108" customWidth="1"/>
    <col min="263" max="263" width="15.42578125" style="108" customWidth="1"/>
    <col min="264" max="264" width="11.85546875" style="108" customWidth="1"/>
    <col min="265" max="265" width="9.85546875" style="108" customWidth="1"/>
    <col min="266" max="266" width="13.42578125" style="108" customWidth="1"/>
    <col min="267" max="267" width="11.85546875" style="108" customWidth="1"/>
    <col min="268" max="268" width="12.7109375" style="108" bestFit="1" customWidth="1"/>
    <col min="269" max="272" width="11.42578125" style="108"/>
    <col min="273" max="273" width="12.28515625" style="108" bestFit="1" customWidth="1"/>
    <col min="274" max="512" width="11.42578125" style="108"/>
    <col min="513" max="513" width="15" style="108" customWidth="1"/>
    <col min="514" max="514" width="18" style="108" customWidth="1"/>
    <col min="515" max="515" width="21" style="108" customWidth="1"/>
    <col min="516" max="516" width="20.5703125" style="108" customWidth="1"/>
    <col min="517" max="517" width="22.5703125" style="108" customWidth="1"/>
    <col min="518" max="518" width="19" style="108" customWidth="1"/>
    <col min="519" max="519" width="15.42578125" style="108" customWidth="1"/>
    <col min="520" max="520" width="11.85546875" style="108" customWidth="1"/>
    <col min="521" max="521" width="9.85546875" style="108" customWidth="1"/>
    <col min="522" max="522" width="13.42578125" style="108" customWidth="1"/>
    <col min="523" max="523" width="11.85546875" style="108" customWidth="1"/>
    <col min="524" max="524" width="12.7109375" style="108" bestFit="1" customWidth="1"/>
    <col min="525" max="528" width="11.42578125" style="108"/>
    <col min="529" max="529" width="12.28515625" style="108" bestFit="1" customWidth="1"/>
    <col min="530" max="768" width="11.42578125" style="108"/>
    <col min="769" max="769" width="15" style="108" customWidth="1"/>
    <col min="770" max="770" width="18" style="108" customWidth="1"/>
    <col min="771" max="771" width="21" style="108" customWidth="1"/>
    <col min="772" max="772" width="20.5703125" style="108" customWidth="1"/>
    <col min="773" max="773" width="22.5703125" style="108" customWidth="1"/>
    <col min="774" max="774" width="19" style="108" customWidth="1"/>
    <col min="775" max="775" width="15.42578125" style="108" customWidth="1"/>
    <col min="776" max="776" width="11.85546875" style="108" customWidth="1"/>
    <col min="777" max="777" width="9.85546875" style="108" customWidth="1"/>
    <col min="778" max="778" width="13.42578125" style="108" customWidth="1"/>
    <col min="779" max="779" width="11.85546875" style="108" customWidth="1"/>
    <col min="780" max="780" width="12.7109375" style="108" bestFit="1" customWidth="1"/>
    <col min="781" max="784" width="11.42578125" style="108"/>
    <col min="785" max="785" width="12.28515625" style="108" bestFit="1" customWidth="1"/>
    <col min="786" max="1024" width="11.42578125" style="108"/>
    <col min="1025" max="1025" width="15" style="108" customWidth="1"/>
    <col min="1026" max="1026" width="18" style="108" customWidth="1"/>
    <col min="1027" max="1027" width="21" style="108" customWidth="1"/>
    <col min="1028" max="1028" width="20.5703125" style="108" customWidth="1"/>
    <col min="1029" max="1029" width="22.5703125" style="108" customWidth="1"/>
    <col min="1030" max="1030" width="19" style="108" customWidth="1"/>
    <col min="1031" max="1031" width="15.42578125" style="108" customWidth="1"/>
    <col min="1032" max="1032" width="11.85546875" style="108" customWidth="1"/>
    <col min="1033" max="1033" width="9.85546875" style="108" customWidth="1"/>
    <col min="1034" max="1034" width="13.42578125" style="108" customWidth="1"/>
    <col min="1035" max="1035" width="11.85546875" style="108" customWidth="1"/>
    <col min="1036" max="1036" width="12.7109375" style="108" bestFit="1" customWidth="1"/>
    <col min="1037" max="1040" width="11.42578125" style="108"/>
    <col min="1041" max="1041" width="12.28515625" style="108" bestFit="1" customWidth="1"/>
    <col min="1042" max="1280" width="11.42578125" style="108"/>
    <col min="1281" max="1281" width="15" style="108" customWidth="1"/>
    <col min="1282" max="1282" width="18" style="108" customWidth="1"/>
    <col min="1283" max="1283" width="21" style="108" customWidth="1"/>
    <col min="1284" max="1284" width="20.5703125" style="108" customWidth="1"/>
    <col min="1285" max="1285" width="22.5703125" style="108" customWidth="1"/>
    <col min="1286" max="1286" width="19" style="108" customWidth="1"/>
    <col min="1287" max="1287" width="15.42578125" style="108" customWidth="1"/>
    <col min="1288" max="1288" width="11.85546875" style="108" customWidth="1"/>
    <col min="1289" max="1289" width="9.85546875" style="108" customWidth="1"/>
    <col min="1290" max="1290" width="13.42578125" style="108" customWidth="1"/>
    <col min="1291" max="1291" width="11.85546875" style="108" customWidth="1"/>
    <col min="1292" max="1292" width="12.7109375" style="108" bestFit="1" customWidth="1"/>
    <col min="1293" max="1296" width="11.42578125" style="108"/>
    <col min="1297" max="1297" width="12.28515625" style="108" bestFit="1" customWidth="1"/>
    <col min="1298" max="1536" width="11.42578125" style="108"/>
    <col min="1537" max="1537" width="15" style="108" customWidth="1"/>
    <col min="1538" max="1538" width="18" style="108" customWidth="1"/>
    <col min="1539" max="1539" width="21" style="108" customWidth="1"/>
    <col min="1540" max="1540" width="20.5703125" style="108" customWidth="1"/>
    <col min="1541" max="1541" width="22.5703125" style="108" customWidth="1"/>
    <col min="1542" max="1542" width="19" style="108" customWidth="1"/>
    <col min="1543" max="1543" width="15.42578125" style="108" customWidth="1"/>
    <col min="1544" max="1544" width="11.85546875" style="108" customWidth="1"/>
    <col min="1545" max="1545" width="9.85546875" style="108" customWidth="1"/>
    <col min="1546" max="1546" width="13.42578125" style="108" customWidth="1"/>
    <col min="1547" max="1547" width="11.85546875" style="108" customWidth="1"/>
    <col min="1548" max="1548" width="12.7109375" style="108" bestFit="1" customWidth="1"/>
    <col min="1549" max="1552" width="11.42578125" style="108"/>
    <col min="1553" max="1553" width="12.28515625" style="108" bestFit="1" customWidth="1"/>
    <col min="1554" max="1792" width="11.42578125" style="108"/>
    <col min="1793" max="1793" width="15" style="108" customWidth="1"/>
    <col min="1794" max="1794" width="18" style="108" customWidth="1"/>
    <col min="1795" max="1795" width="21" style="108" customWidth="1"/>
    <col min="1796" max="1796" width="20.5703125" style="108" customWidth="1"/>
    <col min="1797" max="1797" width="22.5703125" style="108" customWidth="1"/>
    <col min="1798" max="1798" width="19" style="108" customWidth="1"/>
    <col min="1799" max="1799" width="15.42578125" style="108" customWidth="1"/>
    <col min="1800" max="1800" width="11.85546875" style="108" customWidth="1"/>
    <col min="1801" max="1801" width="9.85546875" style="108" customWidth="1"/>
    <col min="1802" max="1802" width="13.42578125" style="108" customWidth="1"/>
    <col min="1803" max="1803" width="11.85546875" style="108" customWidth="1"/>
    <col min="1804" max="1804" width="12.7109375" style="108" bestFit="1" customWidth="1"/>
    <col min="1805" max="1808" width="11.42578125" style="108"/>
    <col min="1809" max="1809" width="12.28515625" style="108" bestFit="1" customWidth="1"/>
    <col min="1810" max="2048" width="11.42578125" style="108"/>
    <col min="2049" max="2049" width="15" style="108" customWidth="1"/>
    <col min="2050" max="2050" width="18" style="108" customWidth="1"/>
    <col min="2051" max="2051" width="21" style="108" customWidth="1"/>
    <col min="2052" max="2052" width="20.5703125" style="108" customWidth="1"/>
    <col min="2053" max="2053" width="22.5703125" style="108" customWidth="1"/>
    <col min="2054" max="2054" width="19" style="108" customWidth="1"/>
    <col min="2055" max="2055" width="15.42578125" style="108" customWidth="1"/>
    <col min="2056" max="2056" width="11.85546875" style="108" customWidth="1"/>
    <col min="2057" max="2057" width="9.85546875" style="108" customWidth="1"/>
    <col min="2058" max="2058" width="13.42578125" style="108" customWidth="1"/>
    <col min="2059" max="2059" width="11.85546875" style="108" customWidth="1"/>
    <col min="2060" max="2060" width="12.7109375" style="108" bestFit="1" customWidth="1"/>
    <col min="2061" max="2064" width="11.42578125" style="108"/>
    <col min="2065" max="2065" width="12.28515625" style="108" bestFit="1" customWidth="1"/>
    <col min="2066" max="2304" width="11.42578125" style="108"/>
    <col min="2305" max="2305" width="15" style="108" customWidth="1"/>
    <col min="2306" max="2306" width="18" style="108" customWidth="1"/>
    <col min="2307" max="2307" width="21" style="108" customWidth="1"/>
    <col min="2308" max="2308" width="20.5703125" style="108" customWidth="1"/>
    <col min="2309" max="2309" width="22.5703125" style="108" customWidth="1"/>
    <col min="2310" max="2310" width="19" style="108" customWidth="1"/>
    <col min="2311" max="2311" width="15.42578125" style="108" customWidth="1"/>
    <col min="2312" max="2312" width="11.85546875" style="108" customWidth="1"/>
    <col min="2313" max="2313" width="9.85546875" style="108" customWidth="1"/>
    <col min="2314" max="2314" width="13.42578125" style="108" customWidth="1"/>
    <col min="2315" max="2315" width="11.85546875" style="108" customWidth="1"/>
    <col min="2316" max="2316" width="12.7109375" style="108" bestFit="1" customWidth="1"/>
    <col min="2317" max="2320" width="11.42578125" style="108"/>
    <col min="2321" max="2321" width="12.28515625" style="108" bestFit="1" customWidth="1"/>
    <col min="2322" max="2560" width="11.42578125" style="108"/>
    <col min="2561" max="2561" width="15" style="108" customWidth="1"/>
    <col min="2562" max="2562" width="18" style="108" customWidth="1"/>
    <col min="2563" max="2563" width="21" style="108" customWidth="1"/>
    <col min="2564" max="2564" width="20.5703125" style="108" customWidth="1"/>
    <col min="2565" max="2565" width="22.5703125" style="108" customWidth="1"/>
    <col min="2566" max="2566" width="19" style="108" customWidth="1"/>
    <col min="2567" max="2567" width="15.42578125" style="108" customWidth="1"/>
    <col min="2568" max="2568" width="11.85546875" style="108" customWidth="1"/>
    <col min="2569" max="2569" width="9.85546875" style="108" customWidth="1"/>
    <col min="2570" max="2570" width="13.42578125" style="108" customWidth="1"/>
    <col min="2571" max="2571" width="11.85546875" style="108" customWidth="1"/>
    <col min="2572" max="2572" width="12.7109375" style="108" bestFit="1" customWidth="1"/>
    <col min="2573" max="2576" width="11.42578125" style="108"/>
    <col min="2577" max="2577" width="12.28515625" style="108" bestFit="1" customWidth="1"/>
    <col min="2578" max="2816" width="11.42578125" style="108"/>
    <col min="2817" max="2817" width="15" style="108" customWidth="1"/>
    <col min="2818" max="2818" width="18" style="108" customWidth="1"/>
    <col min="2819" max="2819" width="21" style="108" customWidth="1"/>
    <col min="2820" max="2820" width="20.5703125" style="108" customWidth="1"/>
    <col min="2821" max="2821" width="22.5703125" style="108" customWidth="1"/>
    <col min="2822" max="2822" width="19" style="108" customWidth="1"/>
    <col min="2823" max="2823" width="15.42578125" style="108" customWidth="1"/>
    <col min="2824" max="2824" width="11.85546875" style="108" customWidth="1"/>
    <col min="2825" max="2825" width="9.85546875" style="108" customWidth="1"/>
    <col min="2826" max="2826" width="13.42578125" style="108" customWidth="1"/>
    <col min="2827" max="2827" width="11.85546875" style="108" customWidth="1"/>
    <col min="2828" max="2828" width="12.7109375" style="108" bestFit="1" customWidth="1"/>
    <col min="2829" max="2832" width="11.42578125" style="108"/>
    <col min="2833" max="2833" width="12.28515625" style="108" bestFit="1" customWidth="1"/>
    <col min="2834" max="3072" width="11.42578125" style="108"/>
    <col min="3073" max="3073" width="15" style="108" customWidth="1"/>
    <col min="3074" max="3074" width="18" style="108" customWidth="1"/>
    <col min="3075" max="3075" width="21" style="108" customWidth="1"/>
    <col min="3076" max="3076" width="20.5703125" style="108" customWidth="1"/>
    <col min="3077" max="3077" width="22.5703125" style="108" customWidth="1"/>
    <col min="3078" max="3078" width="19" style="108" customWidth="1"/>
    <col min="3079" max="3079" width="15.42578125" style="108" customWidth="1"/>
    <col min="3080" max="3080" width="11.85546875" style="108" customWidth="1"/>
    <col min="3081" max="3081" width="9.85546875" style="108" customWidth="1"/>
    <col min="3082" max="3082" width="13.42578125" style="108" customWidth="1"/>
    <col min="3083" max="3083" width="11.85546875" style="108" customWidth="1"/>
    <col min="3084" max="3084" width="12.7109375" style="108" bestFit="1" customWidth="1"/>
    <col min="3085" max="3088" width="11.42578125" style="108"/>
    <col min="3089" max="3089" width="12.28515625" style="108" bestFit="1" customWidth="1"/>
    <col min="3090" max="3328" width="11.42578125" style="108"/>
    <col min="3329" max="3329" width="15" style="108" customWidth="1"/>
    <col min="3330" max="3330" width="18" style="108" customWidth="1"/>
    <col min="3331" max="3331" width="21" style="108" customWidth="1"/>
    <col min="3332" max="3332" width="20.5703125" style="108" customWidth="1"/>
    <col min="3333" max="3333" width="22.5703125" style="108" customWidth="1"/>
    <col min="3334" max="3334" width="19" style="108" customWidth="1"/>
    <col min="3335" max="3335" width="15.42578125" style="108" customWidth="1"/>
    <col min="3336" max="3336" width="11.85546875" style="108" customWidth="1"/>
    <col min="3337" max="3337" width="9.85546875" style="108" customWidth="1"/>
    <col min="3338" max="3338" width="13.42578125" style="108" customWidth="1"/>
    <col min="3339" max="3339" width="11.85546875" style="108" customWidth="1"/>
    <col min="3340" max="3340" width="12.7109375" style="108" bestFit="1" customWidth="1"/>
    <col min="3341" max="3344" width="11.42578125" style="108"/>
    <col min="3345" max="3345" width="12.28515625" style="108" bestFit="1" customWidth="1"/>
    <col min="3346" max="3584" width="11.42578125" style="108"/>
    <col min="3585" max="3585" width="15" style="108" customWidth="1"/>
    <col min="3586" max="3586" width="18" style="108" customWidth="1"/>
    <col min="3587" max="3587" width="21" style="108" customWidth="1"/>
    <col min="3588" max="3588" width="20.5703125" style="108" customWidth="1"/>
    <col min="3589" max="3589" width="22.5703125" style="108" customWidth="1"/>
    <col min="3590" max="3590" width="19" style="108" customWidth="1"/>
    <col min="3591" max="3591" width="15.42578125" style="108" customWidth="1"/>
    <col min="3592" max="3592" width="11.85546875" style="108" customWidth="1"/>
    <col min="3593" max="3593" width="9.85546875" style="108" customWidth="1"/>
    <col min="3594" max="3594" width="13.42578125" style="108" customWidth="1"/>
    <col min="3595" max="3595" width="11.85546875" style="108" customWidth="1"/>
    <col min="3596" max="3596" width="12.7109375" style="108" bestFit="1" customWidth="1"/>
    <col min="3597" max="3600" width="11.42578125" style="108"/>
    <col min="3601" max="3601" width="12.28515625" style="108" bestFit="1" customWidth="1"/>
    <col min="3602" max="3840" width="11.42578125" style="108"/>
    <col min="3841" max="3841" width="15" style="108" customWidth="1"/>
    <col min="3842" max="3842" width="18" style="108" customWidth="1"/>
    <col min="3843" max="3843" width="21" style="108" customWidth="1"/>
    <col min="3844" max="3844" width="20.5703125" style="108" customWidth="1"/>
    <col min="3845" max="3845" width="22.5703125" style="108" customWidth="1"/>
    <col min="3846" max="3846" width="19" style="108" customWidth="1"/>
    <col min="3847" max="3847" width="15.42578125" style="108" customWidth="1"/>
    <col min="3848" max="3848" width="11.85546875" style="108" customWidth="1"/>
    <col min="3849" max="3849" width="9.85546875" style="108" customWidth="1"/>
    <col min="3850" max="3850" width="13.42578125" style="108" customWidth="1"/>
    <col min="3851" max="3851" width="11.85546875" style="108" customWidth="1"/>
    <col min="3852" max="3852" width="12.7109375" style="108" bestFit="1" customWidth="1"/>
    <col min="3853" max="3856" width="11.42578125" style="108"/>
    <col min="3857" max="3857" width="12.28515625" style="108" bestFit="1" customWidth="1"/>
    <col min="3858" max="4096" width="11.42578125" style="108"/>
    <col min="4097" max="4097" width="15" style="108" customWidth="1"/>
    <col min="4098" max="4098" width="18" style="108" customWidth="1"/>
    <col min="4099" max="4099" width="21" style="108" customWidth="1"/>
    <col min="4100" max="4100" width="20.5703125" style="108" customWidth="1"/>
    <col min="4101" max="4101" width="22.5703125" style="108" customWidth="1"/>
    <col min="4102" max="4102" width="19" style="108" customWidth="1"/>
    <col min="4103" max="4103" width="15.42578125" style="108" customWidth="1"/>
    <col min="4104" max="4104" width="11.85546875" style="108" customWidth="1"/>
    <col min="4105" max="4105" width="9.85546875" style="108" customWidth="1"/>
    <col min="4106" max="4106" width="13.42578125" style="108" customWidth="1"/>
    <col min="4107" max="4107" width="11.85546875" style="108" customWidth="1"/>
    <col min="4108" max="4108" width="12.7109375" style="108" bestFit="1" customWidth="1"/>
    <col min="4109" max="4112" width="11.42578125" style="108"/>
    <col min="4113" max="4113" width="12.28515625" style="108" bestFit="1" customWidth="1"/>
    <col min="4114" max="4352" width="11.42578125" style="108"/>
    <col min="4353" max="4353" width="15" style="108" customWidth="1"/>
    <col min="4354" max="4354" width="18" style="108" customWidth="1"/>
    <col min="4355" max="4355" width="21" style="108" customWidth="1"/>
    <col min="4356" max="4356" width="20.5703125" style="108" customWidth="1"/>
    <col min="4357" max="4357" width="22.5703125" style="108" customWidth="1"/>
    <col min="4358" max="4358" width="19" style="108" customWidth="1"/>
    <col min="4359" max="4359" width="15.42578125" style="108" customWidth="1"/>
    <col min="4360" max="4360" width="11.85546875" style="108" customWidth="1"/>
    <col min="4361" max="4361" width="9.85546875" style="108" customWidth="1"/>
    <col min="4362" max="4362" width="13.42578125" style="108" customWidth="1"/>
    <col min="4363" max="4363" width="11.85546875" style="108" customWidth="1"/>
    <col min="4364" max="4364" width="12.7109375" style="108" bestFit="1" customWidth="1"/>
    <col min="4365" max="4368" width="11.42578125" style="108"/>
    <col min="4369" max="4369" width="12.28515625" style="108" bestFit="1" customWidth="1"/>
    <col min="4370" max="4608" width="11.42578125" style="108"/>
    <col min="4609" max="4609" width="15" style="108" customWidth="1"/>
    <col min="4610" max="4610" width="18" style="108" customWidth="1"/>
    <col min="4611" max="4611" width="21" style="108" customWidth="1"/>
    <col min="4612" max="4612" width="20.5703125" style="108" customWidth="1"/>
    <col min="4613" max="4613" width="22.5703125" style="108" customWidth="1"/>
    <col min="4614" max="4614" width="19" style="108" customWidth="1"/>
    <col min="4615" max="4615" width="15.42578125" style="108" customWidth="1"/>
    <col min="4616" max="4616" width="11.85546875" style="108" customWidth="1"/>
    <col min="4617" max="4617" width="9.85546875" style="108" customWidth="1"/>
    <col min="4618" max="4618" width="13.42578125" style="108" customWidth="1"/>
    <col min="4619" max="4619" width="11.85546875" style="108" customWidth="1"/>
    <col min="4620" max="4620" width="12.7109375" style="108" bestFit="1" customWidth="1"/>
    <col min="4621" max="4624" width="11.42578125" style="108"/>
    <col min="4625" max="4625" width="12.28515625" style="108" bestFit="1" customWidth="1"/>
    <col min="4626" max="4864" width="11.42578125" style="108"/>
    <col min="4865" max="4865" width="15" style="108" customWidth="1"/>
    <col min="4866" max="4866" width="18" style="108" customWidth="1"/>
    <col min="4867" max="4867" width="21" style="108" customWidth="1"/>
    <col min="4868" max="4868" width="20.5703125" style="108" customWidth="1"/>
    <col min="4869" max="4869" width="22.5703125" style="108" customWidth="1"/>
    <col min="4870" max="4870" width="19" style="108" customWidth="1"/>
    <col min="4871" max="4871" width="15.42578125" style="108" customWidth="1"/>
    <col min="4872" max="4872" width="11.85546875" style="108" customWidth="1"/>
    <col min="4873" max="4873" width="9.85546875" style="108" customWidth="1"/>
    <col min="4874" max="4874" width="13.42578125" style="108" customWidth="1"/>
    <col min="4875" max="4875" width="11.85546875" style="108" customWidth="1"/>
    <col min="4876" max="4876" width="12.7109375" style="108" bestFit="1" customWidth="1"/>
    <col min="4877" max="4880" width="11.42578125" style="108"/>
    <col min="4881" max="4881" width="12.28515625" style="108" bestFit="1" customWidth="1"/>
    <col min="4882" max="5120" width="11.42578125" style="108"/>
    <col min="5121" max="5121" width="15" style="108" customWidth="1"/>
    <col min="5122" max="5122" width="18" style="108" customWidth="1"/>
    <col min="5123" max="5123" width="21" style="108" customWidth="1"/>
    <col min="5124" max="5124" width="20.5703125" style="108" customWidth="1"/>
    <col min="5125" max="5125" width="22.5703125" style="108" customWidth="1"/>
    <col min="5126" max="5126" width="19" style="108" customWidth="1"/>
    <col min="5127" max="5127" width="15.42578125" style="108" customWidth="1"/>
    <col min="5128" max="5128" width="11.85546875" style="108" customWidth="1"/>
    <col min="5129" max="5129" width="9.85546875" style="108" customWidth="1"/>
    <col min="5130" max="5130" width="13.42578125" style="108" customWidth="1"/>
    <col min="5131" max="5131" width="11.85546875" style="108" customWidth="1"/>
    <col min="5132" max="5132" width="12.7109375" style="108" bestFit="1" customWidth="1"/>
    <col min="5133" max="5136" width="11.42578125" style="108"/>
    <col min="5137" max="5137" width="12.28515625" style="108" bestFit="1" customWidth="1"/>
    <col min="5138" max="5376" width="11.42578125" style="108"/>
    <col min="5377" max="5377" width="15" style="108" customWidth="1"/>
    <col min="5378" max="5378" width="18" style="108" customWidth="1"/>
    <col min="5379" max="5379" width="21" style="108" customWidth="1"/>
    <col min="5380" max="5380" width="20.5703125" style="108" customWidth="1"/>
    <col min="5381" max="5381" width="22.5703125" style="108" customWidth="1"/>
    <col min="5382" max="5382" width="19" style="108" customWidth="1"/>
    <col min="5383" max="5383" width="15.42578125" style="108" customWidth="1"/>
    <col min="5384" max="5384" width="11.85546875" style="108" customWidth="1"/>
    <col min="5385" max="5385" width="9.85546875" style="108" customWidth="1"/>
    <col min="5386" max="5386" width="13.42578125" style="108" customWidth="1"/>
    <col min="5387" max="5387" width="11.85546875" style="108" customWidth="1"/>
    <col min="5388" max="5388" width="12.7109375" style="108" bestFit="1" customWidth="1"/>
    <col min="5389" max="5392" width="11.42578125" style="108"/>
    <col min="5393" max="5393" width="12.28515625" style="108" bestFit="1" customWidth="1"/>
    <col min="5394" max="5632" width="11.42578125" style="108"/>
    <col min="5633" max="5633" width="15" style="108" customWidth="1"/>
    <col min="5634" max="5634" width="18" style="108" customWidth="1"/>
    <col min="5635" max="5635" width="21" style="108" customWidth="1"/>
    <col min="5636" max="5636" width="20.5703125" style="108" customWidth="1"/>
    <col min="5637" max="5637" width="22.5703125" style="108" customWidth="1"/>
    <col min="5638" max="5638" width="19" style="108" customWidth="1"/>
    <col min="5639" max="5639" width="15.42578125" style="108" customWidth="1"/>
    <col min="5640" max="5640" width="11.85546875" style="108" customWidth="1"/>
    <col min="5641" max="5641" width="9.85546875" style="108" customWidth="1"/>
    <col min="5642" max="5642" width="13.42578125" style="108" customWidth="1"/>
    <col min="5643" max="5643" width="11.85546875" style="108" customWidth="1"/>
    <col min="5644" max="5644" width="12.7109375" style="108" bestFit="1" customWidth="1"/>
    <col min="5645" max="5648" width="11.42578125" style="108"/>
    <col min="5649" max="5649" width="12.28515625" style="108" bestFit="1" customWidth="1"/>
    <col min="5650" max="5888" width="11.42578125" style="108"/>
    <col min="5889" max="5889" width="15" style="108" customWidth="1"/>
    <col min="5890" max="5890" width="18" style="108" customWidth="1"/>
    <col min="5891" max="5891" width="21" style="108" customWidth="1"/>
    <col min="5892" max="5892" width="20.5703125" style="108" customWidth="1"/>
    <col min="5893" max="5893" width="22.5703125" style="108" customWidth="1"/>
    <col min="5894" max="5894" width="19" style="108" customWidth="1"/>
    <col min="5895" max="5895" width="15.42578125" style="108" customWidth="1"/>
    <col min="5896" max="5896" width="11.85546875" style="108" customWidth="1"/>
    <col min="5897" max="5897" width="9.85546875" style="108" customWidth="1"/>
    <col min="5898" max="5898" width="13.42578125" style="108" customWidth="1"/>
    <col min="5899" max="5899" width="11.85546875" style="108" customWidth="1"/>
    <col min="5900" max="5900" width="12.7109375" style="108" bestFit="1" customWidth="1"/>
    <col min="5901" max="5904" width="11.42578125" style="108"/>
    <col min="5905" max="5905" width="12.28515625" style="108" bestFit="1" customWidth="1"/>
    <col min="5906" max="6144" width="11.42578125" style="108"/>
    <col min="6145" max="6145" width="15" style="108" customWidth="1"/>
    <col min="6146" max="6146" width="18" style="108" customWidth="1"/>
    <col min="6147" max="6147" width="21" style="108" customWidth="1"/>
    <col min="6148" max="6148" width="20.5703125" style="108" customWidth="1"/>
    <col min="6149" max="6149" width="22.5703125" style="108" customWidth="1"/>
    <col min="6150" max="6150" width="19" style="108" customWidth="1"/>
    <col min="6151" max="6151" width="15.42578125" style="108" customWidth="1"/>
    <col min="6152" max="6152" width="11.85546875" style="108" customWidth="1"/>
    <col min="6153" max="6153" width="9.85546875" style="108" customWidth="1"/>
    <col min="6154" max="6154" width="13.42578125" style="108" customWidth="1"/>
    <col min="6155" max="6155" width="11.85546875" style="108" customWidth="1"/>
    <col min="6156" max="6156" width="12.7109375" style="108" bestFit="1" customWidth="1"/>
    <col min="6157" max="6160" width="11.42578125" style="108"/>
    <col min="6161" max="6161" width="12.28515625" style="108" bestFit="1" customWidth="1"/>
    <col min="6162" max="6400" width="11.42578125" style="108"/>
    <col min="6401" max="6401" width="15" style="108" customWidth="1"/>
    <col min="6402" max="6402" width="18" style="108" customWidth="1"/>
    <col min="6403" max="6403" width="21" style="108" customWidth="1"/>
    <col min="6404" max="6404" width="20.5703125" style="108" customWidth="1"/>
    <col min="6405" max="6405" width="22.5703125" style="108" customWidth="1"/>
    <col min="6406" max="6406" width="19" style="108" customWidth="1"/>
    <col min="6407" max="6407" width="15.42578125" style="108" customWidth="1"/>
    <col min="6408" max="6408" width="11.85546875" style="108" customWidth="1"/>
    <col min="6409" max="6409" width="9.85546875" style="108" customWidth="1"/>
    <col min="6410" max="6410" width="13.42578125" style="108" customWidth="1"/>
    <col min="6411" max="6411" width="11.85546875" style="108" customWidth="1"/>
    <col min="6412" max="6412" width="12.7109375" style="108" bestFit="1" customWidth="1"/>
    <col min="6413" max="6416" width="11.42578125" style="108"/>
    <col min="6417" max="6417" width="12.28515625" style="108" bestFit="1" customWidth="1"/>
    <col min="6418" max="6656" width="11.42578125" style="108"/>
    <col min="6657" max="6657" width="15" style="108" customWidth="1"/>
    <col min="6658" max="6658" width="18" style="108" customWidth="1"/>
    <col min="6659" max="6659" width="21" style="108" customWidth="1"/>
    <col min="6660" max="6660" width="20.5703125" style="108" customWidth="1"/>
    <col min="6661" max="6661" width="22.5703125" style="108" customWidth="1"/>
    <col min="6662" max="6662" width="19" style="108" customWidth="1"/>
    <col min="6663" max="6663" width="15.42578125" style="108" customWidth="1"/>
    <col min="6664" max="6664" width="11.85546875" style="108" customWidth="1"/>
    <col min="6665" max="6665" width="9.85546875" style="108" customWidth="1"/>
    <col min="6666" max="6666" width="13.42578125" style="108" customWidth="1"/>
    <col min="6667" max="6667" width="11.85546875" style="108" customWidth="1"/>
    <col min="6668" max="6668" width="12.7109375" style="108" bestFit="1" customWidth="1"/>
    <col min="6669" max="6672" width="11.42578125" style="108"/>
    <col min="6673" max="6673" width="12.28515625" style="108" bestFit="1" customWidth="1"/>
    <col min="6674" max="6912" width="11.42578125" style="108"/>
    <col min="6913" max="6913" width="15" style="108" customWidth="1"/>
    <col min="6914" max="6914" width="18" style="108" customWidth="1"/>
    <col min="6915" max="6915" width="21" style="108" customWidth="1"/>
    <col min="6916" max="6916" width="20.5703125" style="108" customWidth="1"/>
    <col min="6917" max="6917" width="22.5703125" style="108" customWidth="1"/>
    <col min="6918" max="6918" width="19" style="108" customWidth="1"/>
    <col min="6919" max="6919" width="15.42578125" style="108" customWidth="1"/>
    <col min="6920" max="6920" width="11.85546875" style="108" customWidth="1"/>
    <col min="6921" max="6921" width="9.85546875" style="108" customWidth="1"/>
    <col min="6922" max="6922" width="13.42578125" style="108" customWidth="1"/>
    <col min="6923" max="6923" width="11.85546875" style="108" customWidth="1"/>
    <col min="6924" max="6924" width="12.7109375" style="108" bestFit="1" customWidth="1"/>
    <col min="6925" max="6928" width="11.42578125" style="108"/>
    <col min="6929" max="6929" width="12.28515625" style="108" bestFit="1" customWidth="1"/>
    <col min="6930" max="7168" width="11.42578125" style="108"/>
    <col min="7169" max="7169" width="15" style="108" customWidth="1"/>
    <col min="7170" max="7170" width="18" style="108" customWidth="1"/>
    <col min="7171" max="7171" width="21" style="108" customWidth="1"/>
    <col min="7172" max="7172" width="20.5703125" style="108" customWidth="1"/>
    <col min="7173" max="7173" width="22.5703125" style="108" customWidth="1"/>
    <col min="7174" max="7174" width="19" style="108" customWidth="1"/>
    <col min="7175" max="7175" width="15.42578125" style="108" customWidth="1"/>
    <col min="7176" max="7176" width="11.85546875" style="108" customWidth="1"/>
    <col min="7177" max="7177" width="9.85546875" style="108" customWidth="1"/>
    <col min="7178" max="7178" width="13.42578125" style="108" customWidth="1"/>
    <col min="7179" max="7179" width="11.85546875" style="108" customWidth="1"/>
    <col min="7180" max="7180" width="12.7109375" style="108" bestFit="1" customWidth="1"/>
    <col min="7181" max="7184" width="11.42578125" style="108"/>
    <col min="7185" max="7185" width="12.28515625" style="108" bestFit="1" customWidth="1"/>
    <col min="7186" max="7424" width="11.42578125" style="108"/>
    <col min="7425" max="7425" width="15" style="108" customWidth="1"/>
    <col min="7426" max="7426" width="18" style="108" customWidth="1"/>
    <col min="7427" max="7427" width="21" style="108" customWidth="1"/>
    <col min="7428" max="7428" width="20.5703125" style="108" customWidth="1"/>
    <col min="7429" max="7429" width="22.5703125" style="108" customWidth="1"/>
    <col min="7430" max="7430" width="19" style="108" customWidth="1"/>
    <col min="7431" max="7431" width="15.42578125" style="108" customWidth="1"/>
    <col min="7432" max="7432" width="11.85546875" style="108" customWidth="1"/>
    <col min="7433" max="7433" width="9.85546875" style="108" customWidth="1"/>
    <col min="7434" max="7434" width="13.42578125" style="108" customWidth="1"/>
    <col min="7435" max="7435" width="11.85546875" style="108" customWidth="1"/>
    <col min="7436" max="7436" width="12.7109375" style="108" bestFit="1" customWidth="1"/>
    <col min="7437" max="7440" width="11.42578125" style="108"/>
    <col min="7441" max="7441" width="12.28515625" style="108" bestFit="1" customWidth="1"/>
    <col min="7442" max="7680" width="11.42578125" style="108"/>
    <col min="7681" max="7681" width="15" style="108" customWidth="1"/>
    <col min="7682" max="7682" width="18" style="108" customWidth="1"/>
    <col min="7683" max="7683" width="21" style="108" customWidth="1"/>
    <col min="7684" max="7684" width="20.5703125" style="108" customWidth="1"/>
    <col min="7685" max="7685" width="22.5703125" style="108" customWidth="1"/>
    <col min="7686" max="7686" width="19" style="108" customWidth="1"/>
    <col min="7687" max="7687" width="15.42578125" style="108" customWidth="1"/>
    <col min="7688" max="7688" width="11.85546875" style="108" customWidth="1"/>
    <col min="7689" max="7689" width="9.85546875" style="108" customWidth="1"/>
    <col min="7690" max="7690" width="13.42578125" style="108" customWidth="1"/>
    <col min="7691" max="7691" width="11.85546875" style="108" customWidth="1"/>
    <col min="7692" max="7692" width="12.7109375" style="108" bestFit="1" customWidth="1"/>
    <col min="7693" max="7696" width="11.42578125" style="108"/>
    <col min="7697" max="7697" width="12.28515625" style="108" bestFit="1" customWidth="1"/>
    <col min="7698" max="7936" width="11.42578125" style="108"/>
    <col min="7937" max="7937" width="15" style="108" customWidth="1"/>
    <col min="7938" max="7938" width="18" style="108" customWidth="1"/>
    <col min="7939" max="7939" width="21" style="108" customWidth="1"/>
    <col min="7940" max="7940" width="20.5703125" style="108" customWidth="1"/>
    <col min="7941" max="7941" width="22.5703125" style="108" customWidth="1"/>
    <col min="7942" max="7942" width="19" style="108" customWidth="1"/>
    <col min="7943" max="7943" width="15.42578125" style="108" customWidth="1"/>
    <col min="7944" max="7944" width="11.85546875" style="108" customWidth="1"/>
    <col min="7945" max="7945" width="9.85546875" style="108" customWidth="1"/>
    <col min="7946" max="7946" width="13.42578125" style="108" customWidth="1"/>
    <col min="7947" max="7947" width="11.85546875" style="108" customWidth="1"/>
    <col min="7948" max="7948" width="12.7109375" style="108" bestFit="1" customWidth="1"/>
    <col min="7949" max="7952" width="11.42578125" style="108"/>
    <col min="7953" max="7953" width="12.28515625" style="108" bestFit="1" customWidth="1"/>
    <col min="7954" max="8192" width="11.42578125" style="108"/>
    <col min="8193" max="8193" width="15" style="108" customWidth="1"/>
    <col min="8194" max="8194" width="18" style="108" customWidth="1"/>
    <col min="8195" max="8195" width="21" style="108" customWidth="1"/>
    <col min="8196" max="8196" width="20.5703125" style="108" customWidth="1"/>
    <col min="8197" max="8197" width="22.5703125" style="108" customWidth="1"/>
    <col min="8198" max="8198" width="19" style="108" customWidth="1"/>
    <col min="8199" max="8199" width="15.42578125" style="108" customWidth="1"/>
    <col min="8200" max="8200" width="11.85546875" style="108" customWidth="1"/>
    <col min="8201" max="8201" width="9.85546875" style="108" customWidth="1"/>
    <col min="8202" max="8202" width="13.42578125" style="108" customWidth="1"/>
    <col min="8203" max="8203" width="11.85546875" style="108" customWidth="1"/>
    <col min="8204" max="8204" width="12.7109375" style="108" bestFit="1" customWidth="1"/>
    <col min="8205" max="8208" width="11.42578125" style="108"/>
    <col min="8209" max="8209" width="12.28515625" style="108" bestFit="1" customWidth="1"/>
    <col min="8210" max="8448" width="11.42578125" style="108"/>
    <col min="8449" max="8449" width="15" style="108" customWidth="1"/>
    <col min="8450" max="8450" width="18" style="108" customWidth="1"/>
    <col min="8451" max="8451" width="21" style="108" customWidth="1"/>
    <col min="8452" max="8452" width="20.5703125" style="108" customWidth="1"/>
    <col min="8453" max="8453" width="22.5703125" style="108" customWidth="1"/>
    <col min="8454" max="8454" width="19" style="108" customWidth="1"/>
    <col min="8455" max="8455" width="15.42578125" style="108" customWidth="1"/>
    <col min="8456" max="8456" width="11.85546875" style="108" customWidth="1"/>
    <col min="8457" max="8457" width="9.85546875" style="108" customWidth="1"/>
    <col min="8458" max="8458" width="13.42578125" style="108" customWidth="1"/>
    <col min="8459" max="8459" width="11.85546875" style="108" customWidth="1"/>
    <col min="8460" max="8460" width="12.7109375" style="108" bestFit="1" customWidth="1"/>
    <col min="8461" max="8464" width="11.42578125" style="108"/>
    <col min="8465" max="8465" width="12.28515625" style="108" bestFit="1" customWidth="1"/>
    <col min="8466" max="8704" width="11.42578125" style="108"/>
    <col min="8705" max="8705" width="15" style="108" customWidth="1"/>
    <col min="8706" max="8706" width="18" style="108" customWidth="1"/>
    <col min="8707" max="8707" width="21" style="108" customWidth="1"/>
    <col min="8708" max="8708" width="20.5703125" style="108" customWidth="1"/>
    <col min="8709" max="8709" width="22.5703125" style="108" customWidth="1"/>
    <col min="8710" max="8710" width="19" style="108" customWidth="1"/>
    <col min="8711" max="8711" width="15.42578125" style="108" customWidth="1"/>
    <col min="8712" max="8712" width="11.85546875" style="108" customWidth="1"/>
    <col min="8713" max="8713" width="9.85546875" style="108" customWidth="1"/>
    <col min="8714" max="8714" width="13.42578125" style="108" customWidth="1"/>
    <col min="8715" max="8715" width="11.85546875" style="108" customWidth="1"/>
    <col min="8716" max="8716" width="12.7109375" style="108" bestFit="1" customWidth="1"/>
    <col min="8717" max="8720" width="11.42578125" style="108"/>
    <col min="8721" max="8721" width="12.28515625" style="108" bestFit="1" customWidth="1"/>
    <col min="8722" max="8960" width="11.42578125" style="108"/>
    <col min="8961" max="8961" width="15" style="108" customWidth="1"/>
    <col min="8962" max="8962" width="18" style="108" customWidth="1"/>
    <col min="8963" max="8963" width="21" style="108" customWidth="1"/>
    <col min="8964" max="8964" width="20.5703125" style="108" customWidth="1"/>
    <col min="8965" max="8965" width="22.5703125" style="108" customWidth="1"/>
    <col min="8966" max="8966" width="19" style="108" customWidth="1"/>
    <col min="8967" max="8967" width="15.42578125" style="108" customWidth="1"/>
    <col min="8968" max="8968" width="11.85546875" style="108" customWidth="1"/>
    <col min="8969" max="8969" width="9.85546875" style="108" customWidth="1"/>
    <col min="8970" max="8970" width="13.42578125" style="108" customWidth="1"/>
    <col min="8971" max="8971" width="11.85546875" style="108" customWidth="1"/>
    <col min="8972" max="8972" width="12.7109375" style="108" bestFit="1" customWidth="1"/>
    <col min="8973" max="8976" width="11.42578125" style="108"/>
    <col min="8977" max="8977" width="12.28515625" style="108" bestFit="1" customWidth="1"/>
    <col min="8978" max="9216" width="11.42578125" style="108"/>
    <col min="9217" max="9217" width="15" style="108" customWidth="1"/>
    <col min="9218" max="9218" width="18" style="108" customWidth="1"/>
    <col min="9219" max="9219" width="21" style="108" customWidth="1"/>
    <col min="9220" max="9220" width="20.5703125" style="108" customWidth="1"/>
    <col min="9221" max="9221" width="22.5703125" style="108" customWidth="1"/>
    <col min="9222" max="9222" width="19" style="108" customWidth="1"/>
    <col min="9223" max="9223" width="15.42578125" style="108" customWidth="1"/>
    <col min="9224" max="9224" width="11.85546875" style="108" customWidth="1"/>
    <col min="9225" max="9225" width="9.85546875" style="108" customWidth="1"/>
    <col min="9226" max="9226" width="13.42578125" style="108" customWidth="1"/>
    <col min="9227" max="9227" width="11.85546875" style="108" customWidth="1"/>
    <col min="9228" max="9228" width="12.7109375" style="108" bestFit="1" customWidth="1"/>
    <col min="9229" max="9232" width="11.42578125" style="108"/>
    <col min="9233" max="9233" width="12.28515625" style="108" bestFit="1" customWidth="1"/>
    <col min="9234" max="9472" width="11.42578125" style="108"/>
    <col min="9473" max="9473" width="15" style="108" customWidth="1"/>
    <col min="9474" max="9474" width="18" style="108" customWidth="1"/>
    <col min="9475" max="9475" width="21" style="108" customWidth="1"/>
    <col min="9476" max="9476" width="20.5703125" style="108" customWidth="1"/>
    <col min="9477" max="9477" width="22.5703125" style="108" customWidth="1"/>
    <col min="9478" max="9478" width="19" style="108" customWidth="1"/>
    <col min="9479" max="9479" width="15.42578125" style="108" customWidth="1"/>
    <col min="9480" max="9480" width="11.85546875" style="108" customWidth="1"/>
    <col min="9481" max="9481" width="9.85546875" style="108" customWidth="1"/>
    <col min="9482" max="9482" width="13.42578125" style="108" customWidth="1"/>
    <col min="9483" max="9483" width="11.85546875" style="108" customWidth="1"/>
    <col min="9484" max="9484" width="12.7109375" style="108" bestFit="1" customWidth="1"/>
    <col min="9485" max="9488" width="11.42578125" style="108"/>
    <col min="9489" max="9489" width="12.28515625" style="108" bestFit="1" customWidth="1"/>
    <col min="9490" max="9728" width="11.42578125" style="108"/>
    <col min="9729" max="9729" width="15" style="108" customWidth="1"/>
    <col min="9730" max="9730" width="18" style="108" customWidth="1"/>
    <col min="9731" max="9731" width="21" style="108" customWidth="1"/>
    <col min="9732" max="9732" width="20.5703125" style="108" customWidth="1"/>
    <col min="9733" max="9733" width="22.5703125" style="108" customWidth="1"/>
    <col min="9734" max="9734" width="19" style="108" customWidth="1"/>
    <col min="9735" max="9735" width="15.42578125" style="108" customWidth="1"/>
    <col min="9736" max="9736" width="11.85546875" style="108" customWidth="1"/>
    <col min="9737" max="9737" width="9.85546875" style="108" customWidth="1"/>
    <col min="9738" max="9738" width="13.42578125" style="108" customWidth="1"/>
    <col min="9739" max="9739" width="11.85546875" style="108" customWidth="1"/>
    <col min="9740" max="9740" width="12.7109375" style="108" bestFit="1" customWidth="1"/>
    <col min="9741" max="9744" width="11.42578125" style="108"/>
    <col min="9745" max="9745" width="12.28515625" style="108" bestFit="1" customWidth="1"/>
    <col min="9746" max="9984" width="11.42578125" style="108"/>
    <col min="9985" max="9985" width="15" style="108" customWidth="1"/>
    <col min="9986" max="9986" width="18" style="108" customWidth="1"/>
    <col min="9987" max="9987" width="21" style="108" customWidth="1"/>
    <col min="9988" max="9988" width="20.5703125" style="108" customWidth="1"/>
    <col min="9989" max="9989" width="22.5703125" style="108" customWidth="1"/>
    <col min="9990" max="9990" width="19" style="108" customWidth="1"/>
    <col min="9991" max="9991" width="15.42578125" style="108" customWidth="1"/>
    <col min="9992" max="9992" width="11.85546875" style="108" customWidth="1"/>
    <col min="9993" max="9993" width="9.85546875" style="108" customWidth="1"/>
    <col min="9994" max="9994" width="13.42578125" style="108" customWidth="1"/>
    <col min="9995" max="9995" width="11.85546875" style="108" customWidth="1"/>
    <col min="9996" max="9996" width="12.7109375" style="108" bestFit="1" customWidth="1"/>
    <col min="9997" max="10000" width="11.42578125" style="108"/>
    <col min="10001" max="10001" width="12.28515625" style="108" bestFit="1" customWidth="1"/>
    <col min="10002" max="10240" width="11.42578125" style="108"/>
    <col min="10241" max="10241" width="15" style="108" customWidth="1"/>
    <col min="10242" max="10242" width="18" style="108" customWidth="1"/>
    <col min="10243" max="10243" width="21" style="108" customWidth="1"/>
    <col min="10244" max="10244" width="20.5703125" style="108" customWidth="1"/>
    <col min="10245" max="10245" width="22.5703125" style="108" customWidth="1"/>
    <col min="10246" max="10246" width="19" style="108" customWidth="1"/>
    <col min="10247" max="10247" width="15.42578125" style="108" customWidth="1"/>
    <col min="10248" max="10248" width="11.85546875" style="108" customWidth="1"/>
    <col min="10249" max="10249" width="9.85546875" style="108" customWidth="1"/>
    <col min="10250" max="10250" width="13.42578125" style="108" customWidth="1"/>
    <col min="10251" max="10251" width="11.85546875" style="108" customWidth="1"/>
    <col min="10252" max="10252" width="12.7109375" style="108" bestFit="1" customWidth="1"/>
    <col min="10253" max="10256" width="11.42578125" style="108"/>
    <col min="10257" max="10257" width="12.28515625" style="108" bestFit="1" customWidth="1"/>
    <col min="10258" max="10496" width="11.42578125" style="108"/>
    <col min="10497" max="10497" width="15" style="108" customWidth="1"/>
    <col min="10498" max="10498" width="18" style="108" customWidth="1"/>
    <col min="10499" max="10499" width="21" style="108" customWidth="1"/>
    <col min="10500" max="10500" width="20.5703125" style="108" customWidth="1"/>
    <col min="10501" max="10501" width="22.5703125" style="108" customWidth="1"/>
    <col min="10502" max="10502" width="19" style="108" customWidth="1"/>
    <col min="10503" max="10503" width="15.42578125" style="108" customWidth="1"/>
    <col min="10504" max="10504" width="11.85546875" style="108" customWidth="1"/>
    <col min="10505" max="10505" width="9.85546875" style="108" customWidth="1"/>
    <col min="10506" max="10506" width="13.42578125" style="108" customWidth="1"/>
    <col min="10507" max="10507" width="11.85546875" style="108" customWidth="1"/>
    <col min="10508" max="10508" width="12.7109375" style="108" bestFit="1" customWidth="1"/>
    <col min="10509" max="10512" width="11.42578125" style="108"/>
    <col min="10513" max="10513" width="12.28515625" style="108" bestFit="1" customWidth="1"/>
    <col min="10514" max="10752" width="11.42578125" style="108"/>
    <col min="10753" max="10753" width="15" style="108" customWidth="1"/>
    <col min="10754" max="10754" width="18" style="108" customWidth="1"/>
    <col min="10755" max="10755" width="21" style="108" customWidth="1"/>
    <col min="10756" max="10756" width="20.5703125" style="108" customWidth="1"/>
    <col min="10757" max="10757" width="22.5703125" style="108" customWidth="1"/>
    <col min="10758" max="10758" width="19" style="108" customWidth="1"/>
    <col min="10759" max="10759" width="15.42578125" style="108" customWidth="1"/>
    <col min="10760" max="10760" width="11.85546875" style="108" customWidth="1"/>
    <col min="10761" max="10761" width="9.85546875" style="108" customWidth="1"/>
    <col min="10762" max="10762" width="13.42578125" style="108" customWidth="1"/>
    <col min="10763" max="10763" width="11.85546875" style="108" customWidth="1"/>
    <col min="10764" max="10764" width="12.7109375" style="108" bestFit="1" customWidth="1"/>
    <col min="10765" max="10768" width="11.42578125" style="108"/>
    <col min="10769" max="10769" width="12.28515625" style="108" bestFit="1" customWidth="1"/>
    <col min="10770" max="11008" width="11.42578125" style="108"/>
    <col min="11009" max="11009" width="15" style="108" customWidth="1"/>
    <col min="11010" max="11010" width="18" style="108" customWidth="1"/>
    <col min="11011" max="11011" width="21" style="108" customWidth="1"/>
    <col min="11012" max="11012" width="20.5703125" style="108" customWidth="1"/>
    <col min="11013" max="11013" width="22.5703125" style="108" customWidth="1"/>
    <col min="11014" max="11014" width="19" style="108" customWidth="1"/>
    <col min="11015" max="11015" width="15.42578125" style="108" customWidth="1"/>
    <col min="11016" max="11016" width="11.85546875" style="108" customWidth="1"/>
    <col min="11017" max="11017" width="9.85546875" style="108" customWidth="1"/>
    <col min="11018" max="11018" width="13.42578125" style="108" customWidth="1"/>
    <col min="11019" max="11019" width="11.85546875" style="108" customWidth="1"/>
    <col min="11020" max="11020" width="12.7109375" style="108" bestFit="1" customWidth="1"/>
    <col min="11021" max="11024" width="11.42578125" style="108"/>
    <col min="11025" max="11025" width="12.28515625" style="108" bestFit="1" customWidth="1"/>
    <col min="11026" max="11264" width="11.42578125" style="108"/>
    <col min="11265" max="11265" width="15" style="108" customWidth="1"/>
    <col min="11266" max="11266" width="18" style="108" customWidth="1"/>
    <col min="11267" max="11267" width="21" style="108" customWidth="1"/>
    <col min="11268" max="11268" width="20.5703125" style="108" customWidth="1"/>
    <col min="11269" max="11269" width="22.5703125" style="108" customWidth="1"/>
    <col min="11270" max="11270" width="19" style="108" customWidth="1"/>
    <col min="11271" max="11271" width="15.42578125" style="108" customWidth="1"/>
    <col min="11272" max="11272" width="11.85546875" style="108" customWidth="1"/>
    <col min="11273" max="11273" width="9.85546875" style="108" customWidth="1"/>
    <col min="11274" max="11274" width="13.42578125" style="108" customWidth="1"/>
    <col min="11275" max="11275" width="11.85546875" style="108" customWidth="1"/>
    <col min="11276" max="11276" width="12.7109375" style="108" bestFit="1" customWidth="1"/>
    <col min="11277" max="11280" width="11.42578125" style="108"/>
    <col min="11281" max="11281" width="12.28515625" style="108" bestFit="1" customWidth="1"/>
    <col min="11282" max="11520" width="11.42578125" style="108"/>
    <col min="11521" max="11521" width="15" style="108" customWidth="1"/>
    <col min="11522" max="11522" width="18" style="108" customWidth="1"/>
    <col min="11523" max="11523" width="21" style="108" customWidth="1"/>
    <col min="11524" max="11524" width="20.5703125" style="108" customWidth="1"/>
    <col min="11525" max="11525" width="22.5703125" style="108" customWidth="1"/>
    <col min="11526" max="11526" width="19" style="108" customWidth="1"/>
    <col min="11527" max="11527" width="15.42578125" style="108" customWidth="1"/>
    <col min="11528" max="11528" width="11.85546875" style="108" customWidth="1"/>
    <col min="11529" max="11529" width="9.85546875" style="108" customWidth="1"/>
    <col min="11530" max="11530" width="13.42578125" style="108" customWidth="1"/>
    <col min="11531" max="11531" width="11.85546875" style="108" customWidth="1"/>
    <col min="11532" max="11532" width="12.7109375" style="108" bestFit="1" customWidth="1"/>
    <col min="11533" max="11536" width="11.42578125" style="108"/>
    <col min="11537" max="11537" width="12.28515625" style="108" bestFit="1" customWidth="1"/>
    <col min="11538" max="11776" width="11.42578125" style="108"/>
    <col min="11777" max="11777" width="15" style="108" customWidth="1"/>
    <col min="11778" max="11778" width="18" style="108" customWidth="1"/>
    <col min="11779" max="11779" width="21" style="108" customWidth="1"/>
    <col min="11780" max="11780" width="20.5703125" style="108" customWidth="1"/>
    <col min="11781" max="11781" width="22.5703125" style="108" customWidth="1"/>
    <col min="11782" max="11782" width="19" style="108" customWidth="1"/>
    <col min="11783" max="11783" width="15.42578125" style="108" customWidth="1"/>
    <col min="11784" max="11784" width="11.85546875" style="108" customWidth="1"/>
    <col min="11785" max="11785" width="9.85546875" style="108" customWidth="1"/>
    <col min="11786" max="11786" width="13.42578125" style="108" customWidth="1"/>
    <col min="11787" max="11787" width="11.85546875" style="108" customWidth="1"/>
    <col min="11788" max="11788" width="12.7109375" style="108" bestFit="1" customWidth="1"/>
    <col min="11789" max="11792" width="11.42578125" style="108"/>
    <col min="11793" max="11793" width="12.28515625" style="108" bestFit="1" customWidth="1"/>
    <col min="11794" max="12032" width="11.42578125" style="108"/>
    <col min="12033" max="12033" width="15" style="108" customWidth="1"/>
    <col min="12034" max="12034" width="18" style="108" customWidth="1"/>
    <col min="12035" max="12035" width="21" style="108" customWidth="1"/>
    <col min="12036" max="12036" width="20.5703125" style="108" customWidth="1"/>
    <col min="12037" max="12037" width="22.5703125" style="108" customWidth="1"/>
    <col min="12038" max="12038" width="19" style="108" customWidth="1"/>
    <col min="12039" max="12039" width="15.42578125" style="108" customWidth="1"/>
    <col min="12040" max="12040" width="11.85546875" style="108" customWidth="1"/>
    <col min="12041" max="12041" width="9.85546875" style="108" customWidth="1"/>
    <col min="12042" max="12042" width="13.42578125" style="108" customWidth="1"/>
    <col min="12043" max="12043" width="11.85546875" style="108" customWidth="1"/>
    <col min="12044" max="12044" width="12.7109375" style="108" bestFit="1" customWidth="1"/>
    <col min="12045" max="12048" width="11.42578125" style="108"/>
    <col min="12049" max="12049" width="12.28515625" style="108" bestFit="1" customWidth="1"/>
    <col min="12050" max="12288" width="11.42578125" style="108"/>
    <col min="12289" max="12289" width="15" style="108" customWidth="1"/>
    <col min="12290" max="12290" width="18" style="108" customWidth="1"/>
    <col min="12291" max="12291" width="21" style="108" customWidth="1"/>
    <col min="12292" max="12292" width="20.5703125" style="108" customWidth="1"/>
    <col min="12293" max="12293" width="22.5703125" style="108" customWidth="1"/>
    <col min="12294" max="12294" width="19" style="108" customWidth="1"/>
    <col min="12295" max="12295" width="15.42578125" style="108" customWidth="1"/>
    <col min="12296" max="12296" width="11.85546875" style="108" customWidth="1"/>
    <col min="12297" max="12297" width="9.85546875" style="108" customWidth="1"/>
    <col min="12298" max="12298" width="13.42578125" style="108" customWidth="1"/>
    <col min="12299" max="12299" width="11.85546875" style="108" customWidth="1"/>
    <col min="12300" max="12300" width="12.7109375" style="108" bestFit="1" customWidth="1"/>
    <col min="12301" max="12304" width="11.42578125" style="108"/>
    <col min="12305" max="12305" width="12.28515625" style="108" bestFit="1" customWidth="1"/>
    <col min="12306" max="12544" width="11.42578125" style="108"/>
    <col min="12545" max="12545" width="15" style="108" customWidth="1"/>
    <col min="12546" max="12546" width="18" style="108" customWidth="1"/>
    <col min="12547" max="12547" width="21" style="108" customWidth="1"/>
    <col min="12548" max="12548" width="20.5703125" style="108" customWidth="1"/>
    <col min="12549" max="12549" width="22.5703125" style="108" customWidth="1"/>
    <col min="12550" max="12550" width="19" style="108" customWidth="1"/>
    <col min="12551" max="12551" width="15.42578125" style="108" customWidth="1"/>
    <col min="12552" max="12552" width="11.85546875" style="108" customWidth="1"/>
    <col min="12553" max="12553" width="9.85546875" style="108" customWidth="1"/>
    <col min="12554" max="12554" width="13.42578125" style="108" customWidth="1"/>
    <col min="12555" max="12555" width="11.85546875" style="108" customWidth="1"/>
    <col min="12556" max="12556" width="12.7109375" style="108" bestFit="1" customWidth="1"/>
    <col min="12557" max="12560" width="11.42578125" style="108"/>
    <col min="12561" max="12561" width="12.28515625" style="108" bestFit="1" customWidth="1"/>
    <col min="12562" max="12800" width="11.42578125" style="108"/>
    <col min="12801" max="12801" width="15" style="108" customWidth="1"/>
    <col min="12802" max="12802" width="18" style="108" customWidth="1"/>
    <col min="12803" max="12803" width="21" style="108" customWidth="1"/>
    <col min="12804" max="12804" width="20.5703125" style="108" customWidth="1"/>
    <col min="12805" max="12805" width="22.5703125" style="108" customWidth="1"/>
    <col min="12806" max="12806" width="19" style="108" customWidth="1"/>
    <col min="12807" max="12807" width="15.42578125" style="108" customWidth="1"/>
    <col min="12808" max="12808" width="11.85546875" style="108" customWidth="1"/>
    <col min="12809" max="12809" width="9.85546875" style="108" customWidth="1"/>
    <col min="12810" max="12810" width="13.42578125" style="108" customWidth="1"/>
    <col min="12811" max="12811" width="11.85546875" style="108" customWidth="1"/>
    <col min="12812" max="12812" width="12.7109375" style="108" bestFit="1" customWidth="1"/>
    <col min="12813" max="12816" width="11.42578125" style="108"/>
    <col min="12817" max="12817" width="12.28515625" style="108" bestFit="1" customWidth="1"/>
    <col min="12818" max="13056" width="11.42578125" style="108"/>
    <col min="13057" max="13057" width="15" style="108" customWidth="1"/>
    <col min="13058" max="13058" width="18" style="108" customWidth="1"/>
    <col min="13059" max="13059" width="21" style="108" customWidth="1"/>
    <col min="13060" max="13060" width="20.5703125" style="108" customWidth="1"/>
    <col min="13061" max="13061" width="22.5703125" style="108" customWidth="1"/>
    <col min="13062" max="13062" width="19" style="108" customWidth="1"/>
    <col min="13063" max="13063" width="15.42578125" style="108" customWidth="1"/>
    <col min="13064" max="13064" width="11.85546875" style="108" customWidth="1"/>
    <col min="13065" max="13065" width="9.85546875" style="108" customWidth="1"/>
    <col min="13066" max="13066" width="13.42578125" style="108" customWidth="1"/>
    <col min="13067" max="13067" width="11.85546875" style="108" customWidth="1"/>
    <col min="13068" max="13068" width="12.7109375" style="108" bestFit="1" customWidth="1"/>
    <col min="13069" max="13072" width="11.42578125" style="108"/>
    <col min="13073" max="13073" width="12.28515625" style="108" bestFit="1" customWidth="1"/>
    <col min="13074" max="13312" width="11.42578125" style="108"/>
    <col min="13313" max="13313" width="15" style="108" customWidth="1"/>
    <col min="13314" max="13314" width="18" style="108" customWidth="1"/>
    <col min="13315" max="13315" width="21" style="108" customWidth="1"/>
    <col min="13316" max="13316" width="20.5703125" style="108" customWidth="1"/>
    <col min="13317" max="13317" width="22.5703125" style="108" customWidth="1"/>
    <col min="13318" max="13318" width="19" style="108" customWidth="1"/>
    <col min="13319" max="13319" width="15.42578125" style="108" customWidth="1"/>
    <col min="13320" max="13320" width="11.85546875" style="108" customWidth="1"/>
    <col min="13321" max="13321" width="9.85546875" style="108" customWidth="1"/>
    <col min="13322" max="13322" width="13.42578125" style="108" customWidth="1"/>
    <col min="13323" max="13323" width="11.85546875" style="108" customWidth="1"/>
    <col min="13324" max="13324" width="12.7109375" style="108" bestFit="1" customWidth="1"/>
    <col min="13325" max="13328" width="11.42578125" style="108"/>
    <col min="13329" max="13329" width="12.28515625" style="108" bestFit="1" customWidth="1"/>
    <col min="13330" max="13568" width="11.42578125" style="108"/>
    <col min="13569" max="13569" width="15" style="108" customWidth="1"/>
    <col min="13570" max="13570" width="18" style="108" customWidth="1"/>
    <col min="13571" max="13571" width="21" style="108" customWidth="1"/>
    <col min="13572" max="13572" width="20.5703125" style="108" customWidth="1"/>
    <col min="13573" max="13573" width="22.5703125" style="108" customWidth="1"/>
    <col min="13574" max="13574" width="19" style="108" customWidth="1"/>
    <col min="13575" max="13575" width="15.42578125" style="108" customWidth="1"/>
    <col min="13576" max="13576" width="11.85546875" style="108" customWidth="1"/>
    <col min="13577" max="13577" width="9.85546875" style="108" customWidth="1"/>
    <col min="13578" max="13578" width="13.42578125" style="108" customWidth="1"/>
    <col min="13579" max="13579" width="11.85546875" style="108" customWidth="1"/>
    <col min="13580" max="13580" width="12.7109375" style="108" bestFit="1" customWidth="1"/>
    <col min="13581" max="13584" width="11.42578125" style="108"/>
    <col min="13585" max="13585" width="12.28515625" style="108" bestFit="1" customWidth="1"/>
    <col min="13586" max="13824" width="11.42578125" style="108"/>
    <col min="13825" max="13825" width="15" style="108" customWidth="1"/>
    <col min="13826" max="13826" width="18" style="108" customWidth="1"/>
    <col min="13827" max="13827" width="21" style="108" customWidth="1"/>
    <col min="13828" max="13828" width="20.5703125" style="108" customWidth="1"/>
    <col min="13829" max="13829" width="22.5703125" style="108" customWidth="1"/>
    <col min="13830" max="13830" width="19" style="108" customWidth="1"/>
    <col min="13831" max="13831" width="15.42578125" style="108" customWidth="1"/>
    <col min="13832" max="13832" width="11.85546875" style="108" customWidth="1"/>
    <col min="13833" max="13833" width="9.85546875" style="108" customWidth="1"/>
    <col min="13834" max="13834" width="13.42578125" style="108" customWidth="1"/>
    <col min="13835" max="13835" width="11.85546875" style="108" customWidth="1"/>
    <col min="13836" max="13836" width="12.7109375" style="108" bestFit="1" customWidth="1"/>
    <col min="13837" max="13840" width="11.42578125" style="108"/>
    <col min="13841" max="13841" width="12.28515625" style="108" bestFit="1" customWidth="1"/>
    <col min="13842" max="14080" width="11.42578125" style="108"/>
    <col min="14081" max="14081" width="15" style="108" customWidth="1"/>
    <col min="14082" max="14082" width="18" style="108" customWidth="1"/>
    <col min="14083" max="14083" width="21" style="108" customWidth="1"/>
    <col min="14084" max="14084" width="20.5703125" style="108" customWidth="1"/>
    <col min="14085" max="14085" width="22.5703125" style="108" customWidth="1"/>
    <col min="14086" max="14086" width="19" style="108" customWidth="1"/>
    <col min="14087" max="14087" width="15.42578125" style="108" customWidth="1"/>
    <col min="14088" max="14088" width="11.85546875" style="108" customWidth="1"/>
    <col min="14089" max="14089" width="9.85546875" style="108" customWidth="1"/>
    <col min="14090" max="14090" width="13.42578125" style="108" customWidth="1"/>
    <col min="14091" max="14091" width="11.85546875" style="108" customWidth="1"/>
    <col min="14092" max="14092" width="12.7109375" style="108" bestFit="1" customWidth="1"/>
    <col min="14093" max="14096" width="11.42578125" style="108"/>
    <col min="14097" max="14097" width="12.28515625" style="108" bestFit="1" customWidth="1"/>
    <col min="14098" max="14336" width="11.42578125" style="108"/>
    <col min="14337" max="14337" width="15" style="108" customWidth="1"/>
    <col min="14338" max="14338" width="18" style="108" customWidth="1"/>
    <col min="14339" max="14339" width="21" style="108" customWidth="1"/>
    <col min="14340" max="14340" width="20.5703125" style="108" customWidth="1"/>
    <col min="14341" max="14341" width="22.5703125" style="108" customWidth="1"/>
    <col min="14342" max="14342" width="19" style="108" customWidth="1"/>
    <col min="14343" max="14343" width="15.42578125" style="108" customWidth="1"/>
    <col min="14344" max="14344" width="11.85546875" style="108" customWidth="1"/>
    <col min="14345" max="14345" width="9.85546875" style="108" customWidth="1"/>
    <col min="14346" max="14346" width="13.42578125" style="108" customWidth="1"/>
    <col min="14347" max="14347" width="11.85546875" style="108" customWidth="1"/>
    <col min="14348" max="14348" width="12.7109375" style="108" bestFit="1" customWidth="1"/>
    <col min="14349" max="14352" width="11.42578125" style="108"/>
    <col min="14353" max="14353" width="12.28515625" style="108" bestFit="1" customWidth="1"/>
    <col min="14354" max="14592" width="11.42578125" style="108"/>
    <col min="14593" max="14593" width="15" style="108" customWidth="1"/>
    <col min="14594" max="14594" width="18" style="108" customWidth="1"/>
    <col min="14595" max="14595" width="21" style="108" customWidth="1"/>
    <col min="14596" max="14596" width="20.5703125" style="108" customWidth="1"/>
    <col min="14597" max="14597" width="22.5703125" style="108" customWidth="1"/>
    <col min="14598" max="14598" width="19" style="108" customWidth="1"/>
    <col min="14599" max="14599" width="15.42578125" style="108" customWidth="1"/>
    <col min="14600" max="14600" width="11.85546875" style="108" customWidth="1"/>
    <col min="14601" max="14601" width="9.85546875" style="108" customWidth="1"/>
    <col min="14602" max="14602" width="13.42578125" style="108" customWidth="1"/>
    <col min="14603" max="14603" width="11.85546875" style="108" customWidth="1"/>
    <col min="14604" max="14604" width="12.7109375" style="108" bestFit="1" customWidth="1"/>
    <col min="14605" max="14608" width="11.42578125" style="108"/>
    <col min="14609" max="14609" width="12.28515625" style="108" bestFit="1" customWidth="1"/>
    <col min="14610" max="14848" width="11.42578125" style="108"/>
    <col min="14849" max="14849" width="15" style="108" customWidth="1"/>
    <col min="14850" max="14850" width="18" style="108" customWidth="1"/>
    <col min="14851" max="14851" width="21" style="108" customWidth="1"/>
    <col min="14852" max="14852" width="20.5703125" style="108" customWidth="1"/>
    <col min="14853" max="14853" width="22.5703125" style="108" customWidth="1"/>
    <col min="14854" max="14854" width="19" style="108" customWidth="1"/>
    <col min="14855" max="14855" width="15.42578125" style="108" customWidth="1"/>
    <col min="14856" max="14856" width="11.85546875" style="108" customWidth="1"/>
    <col min="14857" max="14857" width="9.85546875" style="108" customWidth="1"/>
    <col min="14858" max="14858" width="13.42578125" style="108" customWidth="1"/>
    <col min="14859" max="14859" width="11.85546875" style="108" customWidth="1"/>
    <col min="14860" max="14860" width="12.7109375" style="108" bestFit="1" customWidth="1"/>
    <col min="14861" max="14864" width="11.42578125" style="108"/>
    <col min="14865" max="14865" width="12.28515625" style="108" bestFit="1" customWidth="1"/>
    <col min="14866" max="15104" width="11.42578125" style="108"/>
    <col min="15105" max="15105" width="15" style="108" customWidth="1"/>
    <col min="15106" max="15106" width="18" style="108" customWidth="1"/>
    <col min="15107" max="15107" width="21" style="108" customWidth="1"/>
    <col min="15108" max="15108" width="20.5703125" style="108" customWidth="1"/>
    <col min="15109" max="15109" width="22.5703125" style="108" customWidth="1"/>
    <col min="15110" max="15110" width="19" style="108" customWidth="1"/>
    <col min="15111" max="15111" width="15.42578125" style="108" customWidth="1"/>
    <col min="15112" max="15112" width="11.85546875" style="108" customWidth="1"/>
    <col min="15113" max="15113" width="9.85546875" style="108" customWidth="1"/>
    <col min="15114" max="15114" width="13.42578125" style="108" customWidth="1"/>
    <col min="15115" max="15115" width="11.85546875" style="108" customWidth="1"/>
    <col min="15116" max="15116" width="12.7109375" style="108" bestFit="1" customWidth="1"/>
    <col min="15117" max="15120" width="11.42578125" style="108"/>
    <col min="15121" max="15121" width="12.28515625" style="108" bestFit="1" customWidth="1"/>
    <col min="15122" max="15360" width="11.42578125" style="108"/>
    <col min="15361" max="15361" width="15" style="108" customWidth="1"/>
    <col min="15362" max="15362" width="18" style="108" customWidth="1"/>
    <col min="15363" max="15363" width="21" style="108" customWidth="1"/>
    <col min="15364" max="15364" width="20.5703125" style="108" customWidth="1"/>
    <col min="15365" max="15365" width="22.5703125" style="108" customWidth="1"/>
    <col min="15366" max="15366" width="19" style="108" customWidth="1"/>
    <col min="15367" max="15367" width="15.42578125" style="108" customWidth="1"/>
    <col min="15368" max="15368" width="11.85546875" style="108" customWidth="1"/>
    <col min="15369" max="15369" width="9.85546875" style="108" customWidth="1"/>
    <col min="15370" max="15370" width="13.42578125" style="108" customWidth="1"/>
    <col min="15371" max="15371" width="11.85546875" style="108" customWidth="1"/>
    <col min="15372" max="15372" width="12.7109375" style="108" bestFit="1" customWidth="1"/>
    <col min="15373" max="15376" width="11.42578125" style="108"/>
    <col min="15377" max="15377" width="12.28515625" style="108" bestFit="1" customWidth="1"/>
    <col min="15378" max="15616" width="11.42578125" style="108"/>
    <col min="15617" max="15617" width="15" style="108" customWidth="1"/>
    <col min="15618" max="15618" width="18" style="108" customWidth="1"/>
    <col min="15619" max="15619" width="21" style="108" customWidth="1"/>
    <col min="15620" max="15620" width="20.5703125" style="108" customWidth="1"/>
    <col min="15621" max="15621" width="22.5703125" style="108" customWidth="1"/>
    <col min="15622" max="15622" width="19" style="108" customWidth="1"/>
    <col min="15623" max="15623" width="15.42578125" style="108" customWidth="1"/>
    <col min="15624" max="15624" width="11.85546875" style="108" customWidth="1"/>
    <col min="15625" max="15625" width="9.85546875" style="108" customWidth="1"/>
    <col min="15626" max="15626" width="13.42578125" style="108" customWidth="1"/>
    <col min="15627" max="15627" width="11.85546875" style="108" customWidth="1"/>
    <col min="15628" max="15628" width="12.7109375" style="108" bestFit="1" customWidth="1"/>
    <col min="15629" max="15632" width="11.42578125" style="108"/>
    <col min="15633" max="15633" width="12.28515625" style="108" bestFit="1" customWidth="1"/>
    <col min="15634" max="15872" width="11.42578125" style="108"/>
    <col min="15873" max="15873" width="15" style="108" customWidth="1"/>
    <col min="15874" max="15874" width="18" style="108" customWidth="1"/>
    <col min="15875" max="15875" width="21" style="108" customWidth="1"/>
    <col min="15876" max="15876" width="20.5703125" style="108" customWidth="1"/>
    <col min="15877" max="15877" width="22.5703125" style="108" customWidth="1"/>
    <col min="15878" max="15878" width="19" style="108" customWidth="1"/>
    <col min="15879" max="15879" width="15.42578125" style="108" customWidth="1"/>
    <col min="15880" max="15880" width="11.85546875" style="108" customWidth="1"/>
    <col min="15881" max="15881" width="9.85546875" style="108" customWidth="1"/>
    <col min="15882" max="15882" width="13.42578125" style="108" customWidth="1"/>
    <col min="15883" max="15883" width="11.85546875" style="108" customWidth="1"/>
    <col min="15884" max="15884" width="12.7109375" style="108" bestFit="1" customWidth="1"/>
    <col min="15885" max="15888" width="11.42578125" style="108"/>
    <col min="15889" max="15889" width="12.28515625" style="108" bestFit="1" customWidth="1"/>
    <col min="15890" max="16128" width="11.42578125" style="108"/>
    <col min="16129" max="16129" width="15" style="108" customWidth="1"/>
    <col min="16130" max="16130" width="18" style="108" customWidth="1"/>
    <col min="16131" max="16131" width="21" style="108" customWidth="1"/>
    <col min="16132" max="16132" width="20.5703125" style="108" customWidth="1"/>
    <col min="16133" max="16133" width="22.5703125" style="108" customWidth="1"/>
    <col min="16134" max="16134" width="19" style="108" customWidth="1"/>
    <col min="16135" max="16135" width="15.42578125" style="108" customWidth="1"/>
    <col min="16136" max="16136" width="11.85546875" style="108" customWidth="1"/>
    <col min="16137" max="16137" width="9.85546875" style="108" customWidth="1"/>
    <col min="16138" max="16138" width="13.42578125" style="108" customWidth="1"/>
    <col min="16139" max="16139" width="11.85546875" style="108" customWidth="1"/>
    <col min="16140" max="16140" width="12.7109375" style="108" bestFit="1" customWidth="1"/>
    <col min="16141" max="16144" width="11.42578125" style="108"/>
    <col min="16145" max="16145" width="12.28515625" style="108" bestFit="1" customWidth="1"/>
    <col min="16146" max="16384" width="11.42578125" style="108"/>
  </cols>
  <sheetData>
    <row r="1" spans="2:256" ht="23.25" customHeight="1">
      <c r="B1" s="109" t="s">
        <v>16</v>
      </c>
    </row>
    <row r="2" spans="2:256" ht="18">
      <c r="B2" s="152" t="s">
        <v>39</v>
      </c>
      <c r="C2" s="122"/>
      <c r="D2" s="122"/>
      <c r="E2" s="122"/>
      <c r="G2" s="122"/>
      <c r="H2" s="122"/>
      <c r="I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2"/>
      <c r="HP2" s="122"/>
      <c r="HQ2" s="122"/>
      <c r="HR2" s="122"/>
      <c r="HS2" s="122"/>
      <c r="HT2" s="122"/>
      <c r="HU2" s="122"/>
      <c r="HV2" s="122"/>
      <c r="HW2" s="122"/>
      <c r="HX2" s="122"/>
      <c r="HY2" s="122"/>
      <c r="HZ2" s="122"/>
      <c r="IA2" s="122"/>
      <c r="IB2" s="122"/>
      <c r="IC2" s="122"/>
      <c r="ID2" s="122"/>
      <c r="IE2" s="122"/>
      <c r="IF2" s="122"/>
      <c r="IG2" s="122"/>
      <c r="IH2" s="122"/>
      <c r="II2" s="122"/>
      <c r="IJ2" s="122"/>
      <c r="IK2" s="122"/>
      <c r="IL2" s="122"/>
      <c r="IM2" s="122"/>
      <c r="IN2" s="122"/>
      <c r="IO2" s="122"/>
      <c r="IP2" s="122"/>
      <c r="IQ2" s="122"/>
      <c r="IR2" s="122"/>
      <c r="IS2" s="122"/>
      <c r="IT2" s="122"/>
      <c r="IU2" s="122"/>
      <c r="IV2" s="122"/>
    </row>
    <row r="3" spans="2:256">
      <c r="B3" s="121"/>
      <c r="C3" s="121"/>
      <c r="D3" s="121"/>
      <c r="E3" s="122"/>
      <c r="F3" s="121"/>
      <c r="G3" s="121"/>
      <c r="H3" s="121"/>
      <c r="I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  <c r="IH3" s="121"/>
      <c r="II3" s="121"/>
      <c r="IJ3" s="121"/>
      <c r="IK3" s="121"/>
      <c r="IL3" s="121"/>
      <c r="IM3" s="121"/>
      <c r="IN3" s="121"/>
      <c r="IO3" s="121"/>
      <c r="IP3" s="121"/>
      <c r="IQ3" s="121"/>
      <c r="IR3" s="121"/>
      <c r="IS3" s="121"/>
      <c r="IT3" s="121"/>
      <c r="IU3" s="121"/>
      <c r="IV3" s="121"/>
    </row>
    <row r="4" spans="2:256" ht="31.5" customHeight="1">
      <c r="B4" s="154" t="s">
        <v>20</v>
      </c>
      <c r="C4" s="154" t="s">
        <v>19</v>
      </c>
      <c r="D4" s="154" t="s">
        <v>21</v>
      </c>
      <c r="E4" s="176" t="s">
        <v>23</v>
      </c>
      <c r="F4" s="176"/>
      <c r="G4" s="121"/>
      <c r="H4" s="121"/>
      <c r="I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  <c r="IF4" s="121"/>
      <c r="IG4" s="121"/>
      <c r="IH4" s="121"/>
      <c r="II4" s="121"/>
      <c r="IJ4" s="121"/>
      <c r="IK4" s="121"/>
      <c r="IL4" s="121"/>
      <c r="IM4" s="121"/>
      <c r="IN4" s="121"/>
      <c r="IO4" s="121"/>
      <c r="IP4" s="121"/>
      <c r="IQ4" s="121"/>
      <c r="IR4" s="121"/>
      <c r="IS4" s="121"/>
      <c r="IT4" s="121"/>
      <c r="IU4" s="121"/>
      <c r="IV4" s="121"/>
    </row>
    <row r="5" spans="2:256" ht="20.100000000000001" customHeight="1">
      <c r="B5" s="123">
        <v>50</v>
      </c>
      <c r="C5" s="124">
        <v>393</v>
      </c>
      <c r="D5" s="107">
        <v>0.9</v>
      </c>
      <c r="E5" s="133">
        <v>1</v>
      </c>
      <c r="F5" s="134" t="s">
        <v>24</v>
      </c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  <c r="IH5" s="121"/>
      <c r="II5" s="121"/>
      <c r="IJ5" s="121"/>
      <c r="IK5" s="121"/>
      <c r="IL5" s="121"/>
      <c r="IM5" s="121"/>
      <c r="IN5" s="121"/>
      <c r="IO5" s="121"/>
      <c r="IP5" s="121"/>
      <c r="IQ5" s="121"/>
      <c r="IR5" s="121"/>
      <c r="IS5" s="121"/>
      <c r="IT5" s="121"/>
      <c r="IU5" s="121"/>
      <c r="IV5" s="121"/>
    </row>
    <row r="6" spans="2:256" ht="20.100000000000001" hidden="1" customHeight="1">
      <c r="B6" s="126">
        <f>B5</f>
        <v>50</v>
      </c>
      <c r="C6" s="127">
        <f>C5</f>
        <v>393</v>
      </c>
      <c r="D6" s="131">
        <v>0.95</v>
      </c>
      <c r="E6" s="135">
        <v>1</v>
      </c>
      <c r="F6" s="136" t="s">
        <v>24</v>
      </c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2"/>
      <c r="IK6" s="122"/>
      <c r="IL6" s="122"/>
      <c r="IM6" s="122"/>
      <c r="IN6" s="122"/>
      <c r="IO6" s="122"/>
      <c r="IP6" s="122"/>
      <c r="IQ6" s="122"/>
      <c r="IR6" s="122"/>
      <c r="IS6" s="122"/>
      <c r="IT6" s="122"/>
      <c r="IU6" s="122"/>
      <c r="IV6" s="122"/>
    </row>
    <row r="7" spans="2:256" ht="20.100000000000001" hidden="1" customHeight="1">
      <c r="B7" s="126">
        <f t="shared" ref="B7:C8" si="0">B6</f>
        <v>50</v>
      </c>
      <c r="C7" s="127">
        <f t="shared" si="0"/>
        <v>393</v>
      </c>
      <c r="D7" s="131">
        <v>0.99</v>
      </c>
      <c r="E7" s="133">
        <v>1</v>
      </c>
      <c r="F7" s="134" t="s">
        <v>24</v>
      </c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2"/>
      <c r="HB7" s="122"/>
      <c r="HC7" s="122"/>
      <c r="HD7" s="122"/>
      <c r="HE7" s="122"/>
      <c r="HF7" s="122"/>
      <c r="HG7" s="122"/>
      <c r="HH7" s="122"/>
      <c r="HI7" s="122"/>
      <c r="HJ7" s="122"/>
      <c r="HK7" s="122"/>
      <c r="HL7" s="122"/>
      <c r="HM7" s="122"/>
      <c r="HN7" s="122"/>
      <c r="HO7" s="122"/>
      <c r="HP7" s="122"/>
      <c r="HQ7" s="122"/>
      <c r="HR7" s="122"/>
      <c r="HS7" s="122"/>
      <c r="HT7" s="122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</row>
    <row r="8" spans="2:256" ht="19.5" hidden="1" customHeight="1">
      <c r="B8" s="126">
        <f t="shared" si="0"/>
        <v>50</v>
      </c>
      <c r="C8" s="127">
        <f t="shared" si="0"/>
        <v>393</v>
      </c>
      <c r="D8" s="132">
        <v>0.999</v>
      </c>
      <c r="E8" s="137">
        <v>1</v>
      </c>
      <c r="F8" s="138" t="s">
        <v>24</v>
      </c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2"/>
      <c r="FF8" s="122"/>
      <c r="FG8" s="122"/>
      <c r="FH8" s="122"/>
      <c r="FI8" s="122"/>
      <c r="FJ8" s="122"/>
      <c r="FK8" s="122"/>
      <c r="FL8" s="122"/>
      <c r="FM8" s="122"/>
      <c r="FN8" s="122"/>
      <c r="FO8" s="122"/>
      <c r="FP8" s="122"/>
      <c r="FQ8" s="122"/>
      <c r="FR8" s="122"/>
      <c r="FS8" s="122"/>
      <c r="FT8" s="122"/>
      <c r="FU8" s="122"/>
      <c r="FV8" s="122"/>
      <c r="FW8" s="122"/>
      <c r="FX8" s="122"/>
      <c r="FY8" s="122"/>
      <c r="FZ8" s="122"/>
      <c r="GA8" s="122"/>
      <c r="GB8" s="122"/>
      <c r="GC8" s="122"/>
      <c r="GD8" s="122"/>
      <c r="GE8" s="122"/>
      <c r="GF8" s="122"/>
      <c r="GG8" s="122"/>
      <c r="GH8" s="122"/>
      <c r="GI8" s="122"/>
      <c r="GJ8" s="122"/>
      <c r="GK8" s="122"/>
      <c r="GL8" s="122"/>
      <c r="GM8" s="122"/>
      <c r="GN8" s="122"/>
      <c r="GO8" s="122"/>
      <c r="GP8" s="122"/>
      <c r="GQ8" s="122"/>
      <c r="GR8" s="122"/>
      <c r="GS8" s="122"/>
      <c r="GT8" s="122"/>
      <c r="GU8" s="122"/>
      <c r="GV8" s="122"/>
      <c r="GW8" s="122"/>
      <c r="GX8" s="122"/>
      <c r="GY8" s="122"/>
      <c r="GZ8" s="122"/>
      <c r="HA8" s="122"/>
      <c r="HB8" s="122"/>
      <c r="HC8" s="122"/>
      <c r="HD8" s="122"/>
      <c r="HE8" s="122"/>
      <c r="HF8" s="122"/>
      <c r="HG8" s="122"/>
      <c r="HH8" s="122"/>
      <c r="HI8" s="122"/>
      <c r="HJ8" s="122"/>
      <c r="HK8" s="122"/>
      <c r="HL8" s="122"/>
      <c r="HM8" s="122"/>
      <c r="HN8" s="122"/>
      <c r="HO8" s="122"/>
      <c r="HP8" s="122"/>
      <c r="HQ8" s="122"/>
      <c r="HR8" s="122"/>
      <c r="HS8" s="122"/>
      <c r="HT8" s="122"/>
      <c r="HU8" s="122"/>
      <c r="HV8" s="122"/>
      <c r="HW8" s="122"/>
      <c r="HX8" s="122"/>
      <c r="HY8" s="122"/>
      <c r="HZ8" s="122"/>
      <c r="IA8" s="122"/>
      <c r="IB8" s="122"/>
      <c r="IC8" s="122"/>
      <c r="ID8" s="122"/>
      <c r="IE8" s="122"/>
      <c r="IF8" s="122"/>
      <c r="IG8" s="122"/>
      <c r="IH8" s="122"/>
      <c r="II8" s="122"/>
      <c r="IJ8" s="122"/>
      <c r="IK8" s="122"/>
      <c r="IL8" s="122"/>
      <c r="IM8" s="122"/>
      <c r="IN8" s="122"/>
      <c r="IO8" s="122"/>
      <c r="IP8" s="122"/>
      <c r="IQ8" s="122"/>
      <c r="IR8" s="122"/>
      <c r="IS8" s="122"/>
      <c r="IT8" s="122"/>
      <c r="IU8" s="122"/>
      <c r="IV8" s="122"/>
    </row>
    <row r="9" spans="2:256" hidden="1">
      <c r="C9" s="110"/>
      <c r="D9" s="4"/>
      <c r="E9" s="4"/>
    </row>
    <row r="10" spans="2:256">
      <c r="B10" s="147"/>
      <c r="C10" s="139"/>
      <c r="D10" s="140"/>
      <c r="E10" s="120"/>
      <c r="F10" s="141"/>
      <c r="G10" s="141"/>
      <c r="H10" s="141"/>
      <c r="I10" s="142"/>
      <c r="J10" s="141"/>
      <c r="K10" s="143"/>
      <c r="L10" s="143"/>
      <c r="M10" s="144"/>
    </row>
    <row r="11" spans="2:256" hidden="1">
      <c r="B11" s="120" t="s">
        <v>42</v>
      </c>
      <c r="C11" s="117"/>
      <c r="D11" s="117"/>
      <c r="E11" s="117"/>
      <c r="F11" s="117"/>
      <c r="G11" s="117"/>
      <c r="H11" s="117"/>
      <c r="I11" s="117"/>
      <c r="M11" s="117"/>
    </row>
    <row r="12" spans="2:256" ht="38.25" hidden="1" customHeight="1">
      <c r="B12" s="156" t="s">
        <v>15</v>
      </c>
      <c r="C12" s="156" t="s">
        <v>4</v>
      </c>
      <c r="D12" s="155" t="s">
        <v>25</v>
      </c>
      <c r="E12" s="155" t="s">
        <v>26</v>
      </c>
      <c r="F12" s="155" t="s">
        <v>27</v>
      </c>
      <c r="G12" s="155" t="s">
        <v>28</v>
      </c>
      <c r="H12" s="156" t="s">
        <v>40</v>
      </c>
      <c r="I12" s="155" t="s">
        <v>29</v>
      </c>
      <c r="J12" s="155" t="s">
        <v>6</v>
      </c>
      <c r="K12" s="155" t="s">
        <v>7</v>
      </c>
      <c r="M12" s="117"/>
    </row>
    <row r="13" spans="2:256" hidden="1">
      <c r="B13" s="168">
        <f t="shared" ref="B13:C16" si="1">B5</f>
        <v>50</v>
      </c>
      <c r="C13" s="168">
        <f t="shared" si="1"/>
        <v>393</v>
      </c>
      <c r="D13" s="145">
        <f>B13/C13</f>
        <v>0.1272264631043257</v>
      </c>
      <c r="E13" s="145">
        <f>1-D13</f>
        <v>0.87277353689567427</v>
      </c>
      <c r="F13" s="42">
        <f>D13*E13</f>
        <v>0.11103989019028934</v>
      </c>
      <c r="G13" s="43">
        <f>SQRT(D13*E13/C13)</f>
        <v>1.6809052616018085E-2</v>
      </c>
      <c r="H13" s="44">
        <f>-NORMSINV((1-D5)/2)</f>
        <v>1.6448536269514726</v>
      </c>
      <c r="I13" s="169">
        <f>D13</f>
        <v>0.1272264631043257</v>
      </c>
      <c r="J13" s="169">
        <f>I13-(H13*G13)</f>
        <v>9.9578031943250211E-2</v>
      </c>
      <c r="K13" s="169">
        <f>I13+(H13*G13)</f>
        <v>0.15487489426540119</v>
      </c>
      <c r="M13" s="117"/>
    </row>
    <row r="14" spans="2:256" hidden="1">
      <c r="B14" s="168">
        <f t="shared" si="1"/>
        <v>50</v>
      </c>
      <c r="C14" s="168">
        <f t="shared" si="1"/>
        <v>393</v>
      </c>
      <c r="D14" s="145">
        <f t="shared" ref="D14:D16" si="2">B14/C14</f>
        <v>0.1272264631043257</v>
      </c>
      <c r="E14" s="145">
        <f t="shared" ref="E14:E16" si="3">1-D14</f>
        <v>0.87277353689567427</v>
      </c>
      <c r="F14" s="42">
        <f>D14*E14</f>
        <v>0.11103989019028934</v>
      </c>
      <c r="G14" s="43">
        <f>SQRT(D14*E14/C14)</f>
        <v>1.6809052616018085E-2</v>
      </c>
      <c r="H14" s="44">
        <f>-NORMSINV((1-D6)/2)</f>
        <v>1.9599639845400536</v>
      </c>
      <c r="I14" s="169">
        <f>D14</f>
        <v>0.1272264631043257</v>
      </c>
      <c r="J14" s="169">
        <f t="shared" ref="J14:J16" si="4">I14-(H14*G14)</f>
        <v>9.4281325362691487E-2</v>
      </c>
      <c r="K14" s="169">
        <f t="shared" ref="K14:K16" si="5">I14+(H14*G14)</f>
        <v>0.16017160084595991</v>
      </c>
      <c r="M14" s="117"/>
    </row>
    <row r="15" spans="2:256" hidden="1">
      <c r="B15" s="168">
        <f t="shared" si="1"/>
        <v>50</v>
      </c>
      <c r="C15" s="168">
        <f t="shared" si="1"/>
        <v>393</v>
      </c>
      <c r="D15" s="145">
        <f t="shared" si="2"/>
        <v>0.1272264631043257</v>
      </c>
      <c r="E15" s="145">
        <f t="shared" si="3"/>
        <v>0.87277353689567427</v>
      </c>
      <c r="F15" s="42">
        <f>D15*E15</f>
        <v>0.11103989019028934</v>
      </c>
      <c r="G15" s="43">
        <f>SQRT(D15*E15/C15)</f>
        <v>1.6809052616018085E-2</v>
      </c>
      <c r="H15" s="44">
        <f>-NORMSINV((1-D7)/2)</f>
        <v>2.5758293035488999</v>
      </c>
      <c r="I15" s="169">
        <f>D15</f>
        <v>0.1272264631043257</v>
      </c>
      <c r="J15" s="169">
        <f t="shared" si="4"/>
        <v>8.3929212811091017E-2</v>
      </c>
      <c r="K15" s="169">
        <f t="shared" si="5"/>
        <v>0.17052371339756039</v>
      </c>
      <c r="M15" s="117"/>
    </row>
    <row r="16" spans="2:256" hidden="1">
      <c r="B16" s="168">
        <f t="shared" si="1"/>
        <v>50</v>
      </c>
      <c r="C16" s="168">
        <f t="shared" si="1"/>
        <v>393</v>
      </c>
      <c r="D16" s="145">
        <f t="shared" si="2"/>
        <v>0.1272264631043257</v>
      </c>
      <c r="E16" s="145">
        <f t="shared" si="3"/>
        <v>0.87277353689567427</v>
      </c>
      <c r="F16" s="42">
        <f>D16*E16</f>
        <v>0.11103989019028934</v>
      </c>
      <c r="G16" s="43">
        <f>SQRT(D16*E16/C16)</f>
        <v>1.6809052616018085E-2</v>
      </c>
      <c r="H16" s="44">
        <f>-NORMSINV((1-D8)/2)</f>
        <v>3.2905267314918945</v>
      </c>
      <c r="I16" s="169">
        <f>D16</f>
        <v>0.1272264631043257</v>
      </c>
      <c r="J16" s="169">
        <f t="shared" si="4"/>
        <v>7.1915826140264427E-2</v>
      </c>
      <c r="K16" s="169">
        <f t="shared" si="5"/>
        <v>0.18253710006838697</v>
      </c>
      <c r="M16" s="117"/>
    </row>
    <row r="17" spans="2:7" hidden="1"/>
    <row r="18" spans="2:7" hidden="1">
      <c r="B18" s="159" t="s">
        <v>41</v>
      </c>
      <c r="C18" s="160">
        <f>D5*100</f>
        <v>90</v>
      </c>
      <c r="D18" s="160">
        <f>D6*100</f>
        <v>95</v>
      </c>
      <c r="E18" s="160">
        <f>D7*100</f>
        <v>99</v>
      </c>
      <c r="F18" s="161">
        <f>D8*100</f>
        <v>99.9</v>
      </c>
    </row>
    <row r="19" spans="2:7" hidden="1">
      <c r="B19" s="128" t="s">
        <v>33</v>
      </c>
      <c r="F19" s="162"/>
    </row>
    <row r="20" spans="2:7" hidden="1">
      <c r="B20" s="128" t="s">
        <v>9</v>
      </c>
      <c r="C20" s="163" t="str">
        <f>ROUND(I13,4)*100&amp;B23</f>
        <v>12,72%</v>
      </c>
      <c r="D20" s="164" t="str">
        <f>ROUND(I14,4)*100&amp;B23</f>
        <v>12,72%</v>
      </c>
      <c r="E20" s="164" t="str">
        <f>ROUND(I15,4)*100&amp;B23</f>
        <v>12,72%</v>
      </c>
      <c r="F20" s="165" t="str">
        <f>ROUND(I16,4)*100&amp;B23</f>
        <v>12,72%</v>
      </c>
    </row>
    <row r="21" spans="2:7" hidden="1">
      <c r="B21" s="128" t="s">
        <v>10</v>
      </c>
      <c r="C21" s="163" t="str">
        <f>ROUND(J13,4)*100&amp;B23</f>
        <v>9,96%</v>
      </c>
      <c r="D21" s="164" t="str">
        <f>ROUND(J14,4)*100&amp;B23</f>
        <v>9,43%</v>
      </c>
      <c r="E21" s="164" t="str">
        <f>ROUND(J15,4)*100&amp;B23</f>
        <v>8,39%</v>
      </c>
      <c r="F21" s="165" t="str">
        <f>ROUND(J16,4)*100&amp;B23</f>
        <v>7,19%</v>
      </c>
    </row>
    <row r="22" spans="2:7" hidden="1">
      <c r="B22" s="128" t="s">
        <v>11</v>
      </c>
      <c r="C22" s="163" t="str">
        <f>ROUND(K13,4)*100&amp;B23</f>
        <v>15,49%</v>
      </c>
      <c r="D22" s="164" t="str">
        <f>ROUND(K14,4)*100&amp;B23</f>
        <v>16,02%</v>
      </c>
      <c r="E22" s="164" t="str">
        <f>ROUND(K15,4)*100&amp;B23</f>
        <v>17,05%</v>
      </c>
      <c r="F22" s="165" t="str">
        <f>ROUND(K16,4)*100&amp;B23</f>
        <v>18,25%</v>
      </c>
    </row>
    <row r="23" spans="2:7" s="172" customFormat="1" hidden="1">
      <c r="B23" s="170" t="s">
        <v>12</v>
      </c>
      <c r="C23" s="171" t="s">
        <v>22</v>
      </c>
      <c r="D23" s="171" t="s">
        <v>22</v>
      </c>
      <c r="E23" s="171" t="s">
        <v>22</v>
      </c>
      <c r="F23" s="171" t="s">
        <v>22</v>
      </c>
    </row>
    <row r="24" spans="2:7" ht="25.5" hidden="1">
      <c r="B24" s="129" t="s">
        <v>13</v>
      </c>
      <c r="C24" s="156" t="str">
        <f>CONCATENATE(C20," ",B20,B19," ",C18,B23,B18," ",C21," ",B24," ",C22,B22)</f>
        <v>12,72% (IC 90%; 9,96% a 15,49%)</v>
      </c>
      <c r="D24" s="156" t="str">
        <f>CONCATENATE(D20," ",B20,B19," ",D18,B23,B18," ",D21," ",B24," ",D22,B22)</f>
        <v>12,72% (IC 95%; 9,43% a 16,02%)</v>
      </c>
      <c r="E24" s="156" t="str">
        <f>CONCATENATE(E20," ",B20,B19," ",E18,B23,B18," ",E21," ",B24," ",E22,B22)</f>
        <v>12,72% (IC 99%; 8,39% a 17,05%)</v>
      </c>
      <c r="F24" s="156" t="str">
        <f>CONCATENATE(F20," ",B20,B19," ",F18,B23,B18," ",F21," ",B24," ",F22,B22)</f>
        <v>12,72% (IC 99,9%; 7,19% a 18,25%)</v>
      </c>
    </row>
    <row r="25" spans="2:7" hidden="1">
      <c r="B25" s="130" t="s">
        <v>14</v>
      </c>
      <c r="C25" s="166"/>
      <c r="D25" s="166"/>
      <c r="E25" s="166"/>
      <c r="F25" s="167"/>
    </row>
    <row r="26" spans="2:7" hidden="1">
      <c r="B26" s="148"/>
      <c r="C26" s="148"/>
      <c r="D26" s="148"/>
      <c r="E26" s="148"/>
      <c r="F26" s="148"/>
      <c r="G26" s="148"/>
    </row>
    <row r="27" spans="2:7" ht="24" customHeight="1">
      <c r="B27" s="173" t="s">
        <v>30</v>
      </c>
      <c r="C27" s="174"/>
      <c r="D27" s="175"/>
      <c r="E27" s="176" t="s">
        <v>23</v>
      </c>
      <c r="F27" s="176"/>
    </row>
    <row r="28" spans="2:7" ht="24" customHeight="1">
      <c r="B28" s="149" t="str">
        <f>C23</f>
        <v>Promedio con IC al</v>
      </c>
      <c r="C28" s="150">
        <f>D5</f>
        <v>0.9</v>
      </c>
      <c r="D28" s="125" t="str">
        <f>C24</f>
        <v>12,72% (IC 90%; 9,96% a 15,49%)</v>
      </c>
      <c r="E28" s="133">
        <f t="shared" ref="E28:F31" si="6">E5</f>
        <v>1</v>
      </c>
      <c r="F28" s="134" t="str">
        <f t="shared" si="6"/>
        <v>año</v>
      </c>
    </row>
    <row r="29" spans="2:7" ht="24" hidden="1" customHeight="1">
      <c r="B29" s="149" t="str">
        <f>D23</f>
        <v>Promedio con IC al</v>
      </c>
      <c r="C29" s="150">
        <f>D6</f>
        <v>0.95</v>
      </c>
      <c r="D29" s="125" t="str">
        <f>D24</f>
        <v>12,72% (IC 95%; 9,43% a 16,02%)</v>
      </c>
      <c r="E29" s="135">
        <f t="shared" si="6"/>
        <v>1</v>
      </c>
      <c r="F29" s="136" t="str">
        <f t="shared" si="6"/>
        <v>año</v>
      </c>
    </row>
    <row r="30" spans="2:7" ht="24" hidden="1" customHeight="1">
      <c r="B30" s="149" t="str">
        <f>E23</f>
        <v>Promedio con IC al</v>
      </c>
      <c r="C30" s="150">
        <f>D7</f>
        <v>0.99</v>
      </c>
      <c r="D30" s="125" t="str">
        <f>E24</f>
        <v>12,72% (IC 99%; 8,39% a 17,05%)</v>
      </c>
      <c r="E30" s="133">
        <f t="shared" si="6"/>
        <v>1</v>
      </c>
      <c r="F30" s="134" t="str">
        <f t="shared" si="6"/>
        <v>año</v>
      </c>
    </row>
    <row r="31" spans="2:7" ht="24" hidden="1" customHeight="1">
      <c r="B31" s="149" t="str">
        <f>F23</f>
        <v>Promedio con IC al</v>
      </c>
      <c r="C31" s="153">
        <f>D8</f>
        <v>0.999</v>
      </c>
      <c r="D31" s="125" t="str">
        <f>F24</f>
        <v>12,72% (IC 99,9%; 7,19% a 18,25%)</v>
      </c>
      <c r="E31" s="137">
        <f t="shared" si="6"/>
        <v>1</v>
      </c>
      <c r="F31" s="138" t="str">
        <f t="shared" si="6"/>
        <v>año</v>
      </c>
    </row>
    <row r="32" spans="2:7" hidden="1"/>
    <row r="33" spans="2:26" hidden="1"/>
    <row r="34" spans="2:26" hidden="1">
      <c r="B34" s="111" t="s">
        <v>31</v>
      </c>
      <c r="C34" s="112"/>
      <c r="D34" s="7"/>
      <c r="E34" s="7"/>
      <c r="F34" s="113"/>
      <c r="G34" s="113"/>
      <c r="H34" s="9"/>
      <c r="I34" s="10"/>
      <c r="J34" s="114"/>
      <c r="K34" s="114"/>
    </row>
    <row r="35" spans="2:26" hidden="1">
      <c r="B35" s="115" t="s">
        <v>0</v>
      </c>
      <c r="C35" s="112"/>
      <c r="D35" s="10"/>
      <c r="E35" s="10"/>
      <c r="F35" s="112"/>
      <c r="G35" s="112"/>
      <c r="H35" s="13"/>
      <c r="I35" s="10"/>
      <c r="J35" s="14"/>
      <c r="K35" s="14"/>
      <c r="L35" s="14"/>
    </row>
    <row r="36" spans="2:26" hidden="1">
      <c r="B36" s="116" t="s">
        <v>17</v>
      </c>
      <c r="C36" s="117" t="s">
        <v>1</v>
      </c>
      <c r="E36" s="117" t="s">
        <v>18</v>
      </c>
      <c r="F36" s="117"/>
      <c r="G36" s="117" t="s">
        <v>2</v>
      </c>
      <c r="H36" s="117"/>
      <c r="I36" s="117" t="s">
        <v>3</v>
      </c>
      <c r="J36" s="14"/>
      <c r="K36" s="14"/>
      <c r="L36" s="14"/>
    </row>
    <row r="37" spans="2:26" ht="25.5" hidden="1">
      <c r="B37" s="146" t="s">
        <v>15</v>
      </c>
      <c r="C37" s="146" t="s">
        <v>4</v>
      </c>
      <c r="D37" s="155" t="s">
        <v>5</v>
      </c>
      <c r="E37" s="155" t="s">
        <v>1</v>
      </c>
      <c r="F37" s="155" t="s">
        <v>18</v>
      </c>
      <c r="G37" s="155" t="s">
        <v>2</v>
      </c>
      <c r="H37" s="155" t="s">
        <v>3</v>
      </c>
      <c r="I37" s="156" t="s">
        <v>40</v>
      </c>
      <c r="J37" s="155" t="s">
        <v>29</v>
      </c>
      <c r="K37" s="155" t="s">
        <v>6</v>
      </c>
      <c r="L37" s="155" t="s">
        <v>7</v>
      </c>
    </row>
    <row r="38" spans="2:26" hidden="1">
      <c r="B38" s="118">
        <f t="shared" ref="B38:C41" si="7">B5</f>
        <v>50</v>
      </c>
      <c r="C38" s="119">
        <f t="shared" si="7"/>
        <v>393</v>
      </c>
      <c r="D38" s="145">
        <f>B38/C38</f>
        <v>0.1272264631043257</v>
      </c>
      <c r="E38" s="85">
        <f>2*B38+I38^2</f>
        <v>102.70554345409542</v>
      </c>
      <c r="F38" s="85">
        <f>I38*SQRT((I38^2)+(4*B38*(1-D38)))</f>
        <v>21.899436324096506</v>
      </c>
      <c r="G38" s="42">
        <f>2*(C38+I38^2)</f>
        <v>791.41108690819078</v>
      </c>
      <c r="H38" s="157" t="s">
        <v>8</v>
      </c>
      <c r="I38" s="44">
        <f>-NORMSINV((1-D5)/2)</f>
        <v>1.6448536269514726</v>
      </c>
      <c r="J38" s="158">
        <f>D38</f>
        <v>0.1272264631043257</v>
      </c>
      <c r="K38" s="158">
        <f>(E38-F38)/G38</f>
        <v>0.10210383512023377</v>
      </c>
      <c r="L38" s="158">
        <f>(E38+F38)/G38</f>
        <v>0.15744659360912766</v>
      </c>
    </row>
    <row r="39" spans="2:26" hidden="1">
      <c r="B39" s="118">
        <f t="shared" si="7"/>
        <v>50</v>
      </c>
      <c r="C39" s="119">
        <f t="shared" si="7"/>
        <v>393</v>
      </c>
      <c r="D39" s="145">
        <f>B39/C39</f>
        <v>0.1272264631043257</v>
      </c>
      <c r="E39" s="85">
        <f>2*B39+I39^2</f>
        <v>103.84145882069413</v>
      </c>
      <c r="F39" s="85">
        <f>I39*SQRT((I39^2)+(4*B39*(1-D39)))</f>
        <v>26.178264385293918</v>
      </c>
      <c r="G39" s="42">
        <f>2*(C39+I39^2)</f>
        <v>793.68291764138826</v>
      </c>
      <c r="H39" s="157" t="s">
        <v>8</v>
      </c>
      <c r="I39" s="44">
        <f>-NORMSINV((1-D6)/2)</f>
        <v>1.9599639845400536</v>
      </c>
      <c r="J39" s="158">
        <f>D39</f>
        <v>0.1272264631043257</v>
      </c>
      <c r="K39" s="158">
        <f>(E39-F39)/G39</f>
        <v>9.7851664322314375E-2</v>
      </c>
      <c r="L39" s="158">
        <f>(E39+F39)/G39</f>
        <v>0.16381822049587716</v>
      </c>
    </row>
    <row r="40" spans="2:26" hidden="1">
      <c r="B40" s="118">
        <f t="shared" si="7"/>
        <v>50</v>
      </c>
      <c r="C40" s="119">
        <f t="shared" si="7"/>
        <v>393</v>
      </c>
      <c r="D40" s="145">
        <f>B40/C40</f>
        <v>0.1272264631043257</v>
      </c>
      <c r="E40" s="85">
        <f>2*B40+I40^2</f>
        <v>106.63489660102121</v>
      </c>
      <c r="F40" s="85">
        <f>I40*SQRT((I40^2)+(4*B40*(1-D40)))</f>
        <v>34.672385086525516</v>
      </c>
      <c r="G40" s="42">
        <f>2*(C40+I40^2)</f>
        <v>799.26979320204237</v>
      </c>
      <c r="H40" s="157" t="s">
        <v>8</v>
      </c>
      <c r="I40" s="44">
        <f>-NORMSINV((1-D7)/2)</f>
        <v>2.5758293035488999</v>
      </c>
      <c r="J40" s="158">
        <f>D40</f>
        <v>0.1272264631043257</v>
      </c>
      <c r="K40" s="158">
        <f>(E40-F40)/G40</f>
        <v>9.003531989642545E-2</v>
      </c>
      <c r="L40" s="158">
        <f>(E40+F40)/G40</f>
        <v>0.17679547368034532</v>
      </c>
    </row>
    <row r="41" spans="2:26" hidden="1">
      <c r="B41" s="118">
        <f t="shared" si="7"/>
        <v>50</v>
      </c>
      <c r="C41" s="119">
        <f t="shared" si="7"/>
        <v>393</v>
      </c>
      <c r="D41" s="145">
        <f>B41/C41</f>
        <v>0.1272264631043257</v>
      </c>
      <c r="E41" s="85">
        <f>2*B41+I41^2</f>
        <v>110.82756617066273</v>
      </c>
      <c r="F41" s="85">
        <f>I41*SQRT((I41^2)+(4*B41*(1-D41)))</f>
        <v>44.802219071473822</v>
      </c>
      <c r="G41" s="42">
        <f>2*(C41+I41^2)</f>
        <v>807.6551323413255</v>
      </c>
      <c r="H41" s="157" t="s">
        <v>8</v>
      </c>
      <c r="I41" s="44">
        <f>-NORMSINV((1-D8)/2)</f>
        <v>3.2905267314918945</v>
      </c>
      <c r="J41" s="158">
        <f>D41</f>
        <v>0.1272264631043257</v>
      </c>
      <c r="K41" s="158">
        <f>(E41-F41)/G41</f>
        <v>8.1749430487474128E-2</v>
      </c>
      <c r="L41" s="158">
        <f>(E41+F41)/G41</f>
        <v>0.19269336503933143</v>
      </c>
    </row>
    <row r="42" spans="2:26" hidden="1"/>
    <row r="43" spans="2:26" hidden="1">
      <c r="B43" s="159" t="s">
        <v>41</v>
      </c>
      <c r="C43" s="160">
        <f>D5*100</f>
        <v>90</v>
      </c>
      <c r="D43" s="160">
        <f>D6*100</f>
        <v>95</v>
      </c>
      <c r="E43" s="160">
        <f>D7*100</f>
        <v>99</v>
      </c>
      <c r="F43" s="161">
        <f>D8*100</f>
        <v>99.9</v>
      </c>
    </row>
    <row r="44" spans="2:26" hidden="1">
      <c r="B44" s="128" t="s">
        <v>33</v>
      </c>
      <c r="F44" s="162"/>
    </row>
    <row r="45" spans="2:26" hidden="1">
      <c r="B45" s="128" t="s">
        <v>9</v>
      </c>
      <c r="C45" s="163" t="str">
        <f>ROUND(J38,4)*100&amp;B48</f>
        <v>12,72%</v>
      </c>
      <c r="D45" s="164" t="str">
        <f>ROUND(J39,4)*100&amp;B48</f>
        <v>12,72%</v>
      </c>
      <c r="E45" s="164" t="str">
        <f>ROUND(J40,4)*100&amp;B48</f>
        <v>12,72%</v>
      </c>
      <c r="F45" s="165" t="str">
        <f>ROUND(J41,4)*100&amp;B48</f>
        <v>12,72%</v>
      </c>
    </row>
    <row r="46" spans="2:26" hidden="1">
      <c r="B46" s="128" t="s">
        <v>10</v>
      </c>
      <c r="C46" s="163" t="str">
        <f>ROUND(K38,4)*100&amp;B48</f>
        <v>10,21%</v>
      </c>
      <c r="D46" s="164" t="str">
        <f>ROUND(K39,4)*100&amp;B48</f>
        <v>9,79%</v>
      </c>
      <c r="E46" s="164" t="str">
        <f>ROUND(K40,4)*100&amp;B48</f>
        <v>9%</v>
      </c>
      <c r="F46" s="165" t="str">
        <f>ROUND(K41,4)*100&amp;B48</f>
        <v>8,17%</v>
      </c>
    </row>
    <row r="47" spans="2:26" hidden="1">
      <c r="B47" s="128" t="s">
        <v>11</v>
      </c>
      <c r="C47" s="163" t="str">
        <f>ROUND(L38,4)*100&amp;B48</f>
        <v>15,74%</v>
      </c>
      <c r="D47" s="164" t="str">
        <f>ROUND(L39,4)*100&amp;B48</f>
        <v>16,38%</v>
      </c>
      <c r="E47" s="164" t="str">
        <f>ROUND(L40,4)*100&amp;B48</f>
        <v>17,68%</v>
      </c>
      <c r="F47" s="165" t="str">
        <f>ROUND(L41,4)*100&amp;B48</f>
        <v>19,27%</v>
      </c>
    </row>
    <row r="48" spans="2:26" hidden="1">
      <c r="B48" s="170" t="s">
        <v>12</v>
      </c>
      <c r="C48" s="171" t="s">
        <v>22</v>
      </c>
      <c r="D48" s="171" t="s">
        <v>22</v>
      </c>
      <c r="E48" s="171" t="s">
        <v>22</v>
      </c>
      <c r="F48" s="171" t="s">
        <v>22</v>
      </c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</row>
    <row r="49" spans="2:7" ht="25.5" hidden="1">
      <c r="B49" s="129" t="s">
        <v>13</v>
      </c>
      <c r="C49" s="156" t="str">
        <f>CONCATENATE(C45," ",B45,B44," ",C43,B48,B43," ",C46," ",B49," ",C47,B47)</f>
        <v>12,72% (IC 90%; 10,21% a 15,74%)</v>
      </c>
      <c r="D49" s="156" t="str">
        <f>CONCATENATE(D45," ",B45,B44," ",D43,B48,B43," ",D46," ",B49," ",D47,B47)</f>
        <v>12,72% (IC 95%; 9,79% a 16,38%)</v>
      </c>
      <c r="E49" s="156" t="str">
        <f>CONCATENATE(E45," ",B45,B44,," ",E43,B48,B43," ",E46," ",B49," ",E47,B47)</f>
        <v>12,72% (IC 99%; 9% a 17,68%)</v>
      </c>
      <c r="F49" s="156" t="str">
        <f>CONCATENATE(F45," ",B45,C44," ",F43,B48,B43," ",,F46," ",B49," ",F47,B47)</f>
        <v>12,72% ( 99,9%; 8,17% a 19,27%)</v>
      </c>
    </row>
    <row r="50" spans="2:7" hidden="1">
      <c r="B50" s="130" t="s">
        <v>14</v>
      </c>
      <c r="C50" s="166"/>
      <c r="D50" s="166"/>
      <c r="E50" s="166"/>
      <c r="F50" s="167"/>
    </row>
    <row r="51" spans="2:7" hidden="1">
      <c r="B51" s="148"/>
      <c r="C51" s="148"/>
      <c r="D51" s="148"/>
      <c r="E51" s="148"/>
      <c r="F51" s="148"/>
      <c r="G51" s="148"/>
    </row>
    <row r="52" spans="2:7" ht="24" hidden="1" customHeight="1">
      <c r="B52" s="173" t="s">
        <v>32</v>
      </c>
      <c r="C52" s="174"/>
      <c r="D52" s="175"/>
      <c r="E52" s="177" t="s">
        <v>23</v>
      </c>
      <c r="F52" s="177"/>
    </row>
    <row r="53" spans="2:7" ht="24" hidden="1" customHeight="1">
      <c r="B53" s="149" t="str">
        <f>C48</f>
        <v>Promedio con IC al</v>
      </c>
      <c r="C53" s="150">
        <f>D5</f>
        <v>0.9</v>
      </c>
      <c r="D53" s="151" t="str">
        <f>C49</f>
        <v>12,72% (IC 90%; 10,21% a 15,74%)</v>
      </c>
      <c r="E53" s="133">
        <f t="shared" ref="E53:F56" si="8">E5</f>
        <v>1</v>
      </c>
      <c r="F53" s="134" t="str">
        <f t="shared" si="8"/>
        <v>año</v>
      </c>
    </row>
    <row r="54" spans="2:7" ht="24" hidden="1" customHeight="1">
      <c r="B54" s="149" t="str">
        <f>D48</f>
        <v>Promedio con IC al</v>
      </c>
      <c r="C54" s="150">
        <f>D6</f>
        <v>0.95</v>
      </c>
      <c r="D54" s="151" t="str">
        <f>D49</f>
        <v>12,72% (IC 95%; 9,79% a 16,38%)</v>
      </c>
      <c r="E54" s="135">
        <f t="shared" si="8"/>
        <v>1</v>
      </c>
      <c r="F54" s="136" t="str">
        <f t="shared" si="8"/>
        <v>año</v>
      </c>
    </row>
    <row r="55" spans="2:7" ht="24" hidden="1" customHeight="1">
      <c r="B55" s="149" t="str">
        <f>E48</f>
        <v>Promedio con IC al</v>
      </c>
      <c r="C55" s="150">
        <f>D7</f>
        <v>0.99</v>
      </c>
      <c r="D55" s="151" t="str">
        <f>E49</f>
        <v>12,72% (IC 99%; 9% a 17,68%)</v>
      </c>
      <c r="E55" s="133">
        <f t="shared" si="8"/>
        <v>1</v>
      </c>
      <c r="F55" s="134" t="str">
        <f t="shared" si="8"/>
        <v>año</v>
      </c>
    </row>
    <row r="56" spans="2:7" ht="24" hidden="1" customHeight="1">
      <c r="B56" s="149" t="str">
        <f>F48</f>
        <v>Promedio con IC al</v>
      </c>
      <c r="C56" s="153">
        <f>D8</f>
        <v>0.999</v>
      </c>
      <c r="D56" s="151" t="str">
        <f>F49</f>
        <v>12,72% ( 99,9%; 8,17% a 19,27%)</v>
      </c>
      <c r="E56" s="137">
        <f t="shared" si="8"/>
        <v>1</v>
      </c>
      <c r="F56" s="138" t="str">
        <f t="shared" si="8"/>
        <v>año</v>
      </c>
    </row>
    <row r="57" spans="2:7" hidden="1"/>
  </sheetData>
  <mergeCells count="5">
    <mergeCell ref="B27:D27"/>
    <mergeCell ref="E27:F27"/>
    <mergeCell ref="E4:F4"/>
    <mergeCell ref="E52:F52"/>
    <mergeCell ref="B52:D5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V66"/>
  <sheetViews>
    <sheetView zoomScaleNormal="100" workbookViewId="0">
      <selection activeCell="B1" sqref="B1"/>
    </sheetView>
  </sheetViews>
  <sheetFormatPr baseColWidth="10" defaultRowHeight="12.75"/>
  <cols>
    <col min="1" max="1" width="1.5703125" style="1" customWidth="1"/>
    <col min="2" max="2" width="18" style="1" customWidth="1"/>
    <col min="3" max="3" width="19.85546875" style="1" customWidth="1"/>
    <col min="4" max="4" width="29.5703125" style="1" customWidth="1"/>
    <col min="5" max="5" width="22.85546875" style="1" customWidth="1"/>
    <col min="6" max="6" width="20.28515625" style="1" customWidth="1"/>
    <col min="7" max="7" width="15.42578125" style="1" customWidth="1"/>
    <col min="8" max="8" width="11.85546875" style="1" customWidth="1"/>
    <col min="9" max="9" width="19.42578125" style="1" customWidth="1"/>
    <col min="10" max="10" width="13.42578125" style="1" customWidth="1"/>
    <col min="11" max="11" width="11.85546875" style="1" customWidth="1"/>
    <col min="12" max="12" width="12.7109375" style="1" bestFit="1" customWidth="1"/>
    <col min="13" max="16" width="11.42578125" style="1"/>
    <col min="17" max="17" width="12.28515625" style="1" bestFit="1" customWidth="1"/>
    <col min="18" max="256" width="11.42578125" style="1"/>
    <col min="257" max="257" width="15" style="1" customWidth="1"/>
    <col min="258" max="258" width="18" style="1" customWidth="1"/>
    <col min="259" max="259" width="21" style="1" customWidth="1"/>
    <col min="260" max="260" width="20.5703125" style="1" customWidth="1"/>
    <col min="261" max="261" width="22.5703125" style="1" customWidth="1"/>
    <col min="262" max="262" width="19" style="1" customWidth="1"/>
    <col min="263" max="263" width="15.42578125" style="1" customWidth="1"/>
    <col min="264" max="264" width="11.85546875" style="1" customWidth="1"/>
    <col min="265" max="265" width="9.85546875" style="1" customWidth="1"/>
    <col min="266" max="266" width="13.42578125" style="1" customWidth="1"/>
    <col min="267" max="267" width="11.85546875" style="1" customWidth="1"/>
    <col min="268" max="268" width="12.7109375" style="1" bestFit="1" customWidth="1"/>
    <col min="269" max="272" width="11.42578125" style="1"/>
    <col min="273" max="273" width="12.28515625" style="1" bestFit="1" customWidth="1"/>
    <col min="274" max="512" width="11.42578125" style="1"/>
    <col min="513" max="513" width="15" style="1" customWidth="1"/>
    <col min="514" max="514" width="18" style="1" customWidth="1"/>
    <col min="515" max="515" width="21" style="1" customWidth="1"/>
    <col min="516" max="516" width="20.5703125" style="1" customWidth="1"/>
    <col min="517" max="517" width="22.5703125" style="1" customWidth="1"/>
    <col min="518" max="518" width="19" style="1" customWidth="1"/>
    <col min="519" max="519" width="15.42578125" style="1" customWidth="1"/>
    <col min="520" max="520" width="11.85546875" style="1" customWidth="1"/>
    <col min="521" max="521" width="9.85546875" style="1" customWidth="1"/>
    <col min="522" max="522" width="13.42578125" style="1" customWidth="1"/>
    <col min="523" max="523" width="11.85546875" style="1" customWidth="1"/>
    <col min="524" max="524" width="12.7109375" style="1" bestFit="1" customWidth="1"/>
    <col min="525" max="528" width="11.42578125" style="1"/>
    <col min="529" max="529" width="12.28515625" style="1" bestFit="1" customWidth="1"/>
    <col min="530" max="768" width="11.42578125" style="1"/>
    <col min="769" max="769" width="15" style="1" customWidth="1"/>
    <col min="770" max="770" width="18" style="1" customWidth="1"/>
    <col min="771" max="771" width="21" style="1" customWidth="1"/>
    <col min="772" max="772" width="20.5703125" style="1" customWidth="1"/>
    <col min="773" max="773" width="22.5703125" style="1" customWidth="1"/>
    <col min="774" max="774" width="19" style="1" customWidth="1"/>
    <col min="775" max="775" width="15.42578125" style="1" customWidth="1"/>
    <col min="776" max="776" width="11.85546875" style="1" customWidth="1"/>
    <col min="777" max="777" width="9.85546875" style="1" customWidth="1"/>
    <col min="778" max="778" width="13.42578125" style="1" customWidth="1"/>
    <col min="779" max="779" width="11.85546875" style="1" customWidth="1"/>
    <col min="780" max="780" width="12.7109375" style="1" bestFit="1" customWidth="1"/>
    <col min="781" max="784" width="11.42578125" style="1"/>
    <col min="785" max="785" width="12.28515625" style="1" bestFit="1" customWidth="1"/>
    <col min="786" max="1024" width="11.42578125" style="1"/>
    <col min="1025" max="1025" width="15" style="1" customWidth="1"/>
    <col min="1026" max="1026" width="18" style="1" customWidth="1"/>
    <col min="1027" max="1027" width="21" style="1" customWidth="1"/>
    <col min="1028" max="1028" width="20.5703125" style="1" customWidth="1"/>
    <col min="1029" max="1029" width="22.5703125" style="1" customWidth="1"/>
    <col min="1030" max="1030" width="19" style="1" customWidth="1"/>
    <col min="1031" max="1031" width="15.42578125" style="1" customWidth="1"/>
    <col min="1032" max="1032" width="11.85546875" style="1" customWidth="1"/>
    <col min="1033" max="1033" width="9.85546875" style="1" customWidth="1"/>
    <col min="1034" max="1034" width="13.42578125" style="1" customWidth="1"/>
    <col min="1035" max="1035" width="11.85546875" style="1" customWidth="1"/>
    <col min="1036" max="1036" width="12.7109375" style="1" bestFit="1" customWidth="1"/>
    <col min="1037" max="1040" width="11.42578125" style="1"/>
    <col min="1041" max="1041" width="12.28515625" style="1" bestFit="1" customWidth="1"/>
    <col min="1042" max="1280" width="11.42578125" style="1"/>
    <col min="1281" max="1281" width="15" style="1" customWidth="1"/>
    <col min="1282" max="1282" width="18" style="1" customWidth="1"/>
    <col min="1283" max="1283" width="21" style="1" customWidth="1"/>
    <col min="1284" max="1284" width="20.5703125" style="1" customWidth="1"/>
    <col min="1285" max="1285" width="22.5703125" style="1" customWidth="1"/>
    <col min="1286" max="1286" width="19" style="1" customWidth="1"/>
    <col min="1287" max="1287" width="15.42578125" style="1" customWidth="1"/>
    <col min="1288" max="1288" width="11.85546875" style="1" customWidth="1"/>
    <col min="1289" max="1289" width="9.85546875" style="1" customWidth="1"/>
    <col min="1290" max="1290" width="13.42578125" style="1" customWidth="1"/>
    <col min="1291" max="1291" width="11.85546875" style="1" customWidth="1"/>
    <col min="1292" max="1292" width="12.7109375" style="1" bestFit="1" customWidth="1"/>
    <col min="1293" max="1296" width="11.42578125" style="1"/>
    <col min="1297" max="1297" width="12.28515625" style="1" bestFit="1" customWidth="1"/>
    <col min="1298" max="1536" width="11.42578125" style="1"/>
    <col min="1537" max="1537" width="15" style="1" customWidth="1"/>
    <col min="1538" max="1538" width="18" style="1" customWidth="1"/>
    <col min="1539" max="1539" width="21" style="1" customWidth="1"/>
    <col min="1540" max="1540" width="20.5703125" style="1" customWidth="1"/>
    <col min="1541" max="1541" width="22.5703125" style="1" customWidth="1"/>
    <col min="1542" max="1542" width="19" style="1" customWidth="1"/>
    <col min="1543" max="1543" width="15.42578125" style="1" customWidth="1"/>
    <col min="1544" max="1544" width="11.85546875" style="1" customWidth="1"/>
    <col min="1545" max="1545" width="9.85546875" style="1" customWidth="1"/>
    <col min="1546" max="1546" width="13.42578125" style="1" customWidth="1"/>
    <col min="1547" max="1547" width="11.85546875" style="1" customWidth="1"/>
    <col min="1548" max="1548" width="12.7109375" style="1" bestFit="1" customWidth="1"/>
    <col min="1549" max="1552" width="11.42578125" style="1"/>
    <col min="1553" max="1553" width="12.28515625" style="1" bestFit="1" customWidth="1"/>
    <col min="1554" max="1792" width="11.42578125" style="1"/>
    <col min="1793" max="1793" width="15" style="1" customWidth="1"/>
    <col min="1794" max="1794" width="18" style="1" customWidth="1"/>
    <col min="1795" max="1795" width="21" style="1" customWidth="1"/>
    <col min="1796" max="1796" width="20.5703125" style="1" customWidth="1"/>
    <col min="1797" max="1797" width="22.5703125" style="1" customWidth="1"/>
    <col min="1798" max="1798" width="19" style="1" customWidth="1"/>
    <col min="1799" max="1799" width="15.42578125" style="1" customWidth="1"/>
    <col min="1800" max="1800" width="11.85546875" style="1" customWidth="1"/>
    <col min="1801" max="1801" width="9.85546875" style="1" customWidth="1"/>
    <col min="1802" max="1802" width="13.42578125" style="1" customWidth="1"/>
    <col min="1803" max="1803" width="11.85546875" style="1" customWidth="1"/>
    <col min="1804" max="1804" width="12.7109375" style="1" bestFit="1" customWidth="1"/>
    <col min="1805" max="1808" width="11.42578125" style="1"/>
    <col min="1809" max="1809" width="12.28515625" style="1" bestFit="1" customWidth="1"/>
    <col min="1810" max="2048" width="11.42578125" style="1"/>
    <col min="2049" max="2049" width="15" style="1" customWidth="1"/>
    <col min="2050" max="2050" width="18" style="1" customWidth="1"/>
    <col min="2051" max="2051" width="21" style="1" customWidth="1"/>
    <col min="2052" max="2052" width="20.5703125" style="1" customWidth="1"/>
    <col min="2053" max="2053" width="22.5703125" style="1" customWidth="1"/>
    <col min="2054" max="2054" width="19" style="1" customWidth="1"/>
    <col min="2055" max="2055" width="15.42578125" style="1" customWidth="1"/>
    <col min="2056" max="2056" width="11.85546875" style="1" customWidth="1"/>
    <col min="2057" max="2057" width="9.85546875" style="1" customWidth="1"/>
    <col min="2058" max="2058" width="13.42578125" style="1" customWidth="1"/>
    <col min="2059" max="2059" width="11.85546875" style="1" customWidth="1"/>
    <col min="2060" max="2060" width="12.7109375" style="1" bestFit="1" customWidth="1"/>
    <col min="2061" max="2064" width="11.42578125" style="1"/>
    <col min="2065" max="2065" width="12.28515625" style="1" bestFit="1" customWidth="1"/>
    <col min="2066" max="2304" width="11.42578125" style="1"/>
    <col min="2305" max="2305" width="15" style="1" customWidth="1"/>
    <col min="2306" max="2306" width="18" style="1" customWidth="1"/>
    <col min="2307" max="2307" width="21" style="1" customWidth="1"/>
    <col min="2308" max="2308" width="20.5703125" style="1" customWidth="1"/>
    <col min="2309" max="2309" width="22.5703125" style="1" customWidth="1"/>
    <col min="2310" max="2310" width="19" style="1" customWidth="1"/>
    <col min="2311" max="2311" width="15.42578125" style="1" customWidth="1"/>
    <col min="2312" max="2312" width="11.85546875" style="1" customWidth="1"/>
    <col min="2313" max="2313" width="9.85546875" style="1" customWidth="1"/>
    <col min="2314" max="2314" width="13.42578125" style="1" customWidth="1"/>
    <col min="2315" max="2315" width="11.85546875" style="1" customWidth="1"/>
    <col min="2316" max="2316" width="12.7109375" style="1" bestFit="1" customWidth="1"/>
    <col min="2317" max="2320" width="11.42578125" style="1"/>
    <col min="2321" max="2321" width="12.28515625" style="1" bestFit="1" customWidth="1"/>
    <col min="2322" max="2560" width="11.42578125" style="1"/>
    <col min="2561" max="2561" width="15" style="1" customWidth="1"/>
    <col min="2562" max="2562" width="18" style="1" customWidth="1"/>
    <col min="2563" max="2563" width="21" style="1" customWidth="1"/>
    <col min="2564" max="2564" width="20.5703125" style="1" customWidth="1"/>
    <col min="2565" max="2565" width="22.5703125" style="1" customWidth="1"/>
    <col min="2566" max="2566" width="19" style="1" customWidth="1"/>
    <col min="2567" max="2567" width="15.42578125" style="1" customWidth="1"/>
    <col min="2568" max="2568" width="11.85546875" style="1" customWidth="1"/>
    <col min="2569" max="2569" width="9.85546875" style="1" customWidth="1"/>
    <col min="2570" max="2570" width="13.42578125" style="1" customWidth="1"/>
    <col min="2571" max="2571" width="11.85546875" style="1" customWidth="1"/>
    <col min="2572" max="2572" width="12.7109375" style="1" bestFit="1" customWidth="1"/>
    <col min="2573" max="2576" width="11.42578125" style="1"/>
    <col min="2577" max="2577" width="12.28515625" style="1" bestFit="1" customWidth="1"/>
    <col min="2578" max="2816" width="11.42578125" style="1"/>
    <col min="2817" max="2817" width="15" style="1" customWidth="1"/>
    <col min="2818" max="2818" width="18" style="1" customWidth="1"/>
    <col min="2819" max="2819" width="21" style="1" customWidth="1"/>
    <col min="2820" max="2820" width="20.5703125" style="1" customWidth="1"/>
    <col min="2821" max="2821" width="22.5703125" style="1" customWidth="1"/>
    <col min="2822" max="2822" width="19" style="1" customWidth="1"/>
    <col min="2823" max="2823" width="15.42578125" style="1" customWidth="1"/>
    <col min="2824" max="2824" width="11.85546875" style="1" customWidth="1"/>
    <col min="2825" max="2825" width="9.85546875" style="1" customWidth="1"/>
    <col min="2826" max="2826" width="13.42578125" style="1" customWidth="1"/>
    <col min="2827" max="2827" width="11.85546875" style="1" customWidth="1"/>
    <col min="2828" max="2828" width="12.7109375" style="1" bestFit="1" customWidth="1"/>
    <col min="2829" max="2832" width="11.42578125" style="1"/>
    <col min="2833" max="2833" width="12.28515625" style="1" bestFit="1" customWidth="1"/>
    <col min="2834" max="3072" width="11.42578125" style="1"/>
    <col min="3073" max="3073" width="15" style="1" customWidth="1"/>
    <col min="3074" max="3074" width="18" style="1" customWidth="1"/>
    <col min="3075" max="3075" width="21" style="1" customWidth="1"/>
    <col min="3076" max="3076" width="20.5703125" style="1" customWidth="1"/>
    <col min="3077" max="3077" width="22.5703125" style="1" customWidth="1"/>
    <col min="3078" max="3078" width="19" style="1" customWidth="1"/>
    <col min="3079" max="3079" width="15.42578125" style="1" customWidth="1"/>
    <col min="3080" max="3080" width="11.85546875" style="1" customWidth="1"/>
    <col min="3081" max="3081" width="9.85546875" style="1" customWidth="1"/>
    <col min="3082" max="3082" width="13.42578125" style="1" customWidth="1"/>
    <col min="3083" max="3083" width="11.85546875" style="1" customWidth="1"/>
    <col min="3084" max="3084" width="12.7109375" style="1" bestFit="1" customWidth="1"/>
    <col min="3085" max="3088" width="11.42578125" style="1"/>
    <col min="3089" max="3089" width="12.28515625" style="1" bestFit="1" customWidth="1"/>
    <col min="3090" max="3328" width="11.42578125" style="1"/>
    <col min="3329" max="3329" width="15" style="1" customWidth="1"/>
    <col min="3330" max="3330" width="18" style="1" customWidth="1"/>
    <col min="3331" max="3331" width="21" style="1" customWidth="1"/>
    <col min="3332" max="3332" width="20.5703125" style="1" customWidth="1"/>
    <col min="3333" max="3333" width="22.5703125" style="1" customWidth="1"/>
    <col min="3334" max="3334" width="19" style="1" customWidth="1"/>
    <col min="3335" max="3335" width="15.42578125" style="1" customWidth="1"/>
    <col min="3336" max="3336" width="11.85546875" style="1" customWidth="1"/>
    <col min="3337" max="3337" width="9.85546875" style="1" customWidth="1"/>
    <col min="3338" max="3338" width="13.42578125" style="1" customWidth="1"/>
    <col min="3339" max="3339" width="11.85546875" style="1" customWidth="1"/>
    <col min="3340" max="3340" width="12.7109375" style="1" bestFit="1" customWidth="1"/>
    <col min="3341" max="3344" width="11.42578125" style="1"/>
    <col min="3345" max="3345" width="12.28515625" style="1" bestFit="1" customWidth="1"/>
    <col min="3346" max="3584" width="11.42578125" style="1"/>
    <col min="3585" max="3585" width="15" style="1" customWidth="1"/>
    <col min="3586" max="3586" width="18" style="1" customWidth="1"/>
    <col min="3587" max="3587" width="21" style="1" customWidth="1"/>
    <col min="3588" max="3588" width="20.5703125" style="1" customWidth="1"/>
    <col min="3589" max="3589" width="22.5703125" style="1" customWidth="1"/>
    <col min="3590" max="3590" width="19" style="1" customWidth="1"/>
    <col min="3591" max="3591" width="15.42578125" style="1" customWidth="1"/>
    <col min="3592" max="3592" width="11.85546875" style="1" customWidth="1"/>
    <col min="3593" max="3593" width="9.85546875" style="1" customWidth="1"/>
    <col min="3594" max="3594" width="13.42578125" style="1" customWidth="1"/>
    <col min="3595" max="3595" width="11.85546875" style="1" customWidth="1"/>
    <col min="3596" max="3596" width="12.7109375" style="1" bestFit="1" customWidth="1"/>
    <col min="3597" max="3600" width="11.42578125" style="1"/>
    <col min="3601" max="3601" width="12.28515625" style="1" bestFit="1" customWidth="1"/>
    <col min="3602" max="3840" width="11.42578125" style="1"/>
    <col min="3841" max="3841" width="15" style="1" customWidth="1"/>
    <col min="3842" max="3842" width="18" style="1" customWidth="1"/>
    <col min="3843" max="3843" width="21" style="1" customWidth="1"/>
    <col min="3844" max="3844" width="20.5703125" style="1" customWidth="1"/>
    <col min="3845" max="3845" width="22.5703125" style="1" customWidth="1"/>
    <col min="3846" max="3846" width="19" style="1" customWidth="1"/>
    <col min="3847" max="3847" width="15.42578125" style="1" customWidth="1"/>
    <col min="3848" max="3848" width="11.85546875" style="1" customWidth="1"/>
    <col min="3849" max="3849" width="9.85546875" style="1" customWidth="1"/>
    <col min="3850" max="3850" width="13.42578125" style="1" customWidth="1"/>
    <col min="3851" max="3851" width="11.85546875" style="1" customWidth="1"/>
    <col min="3852" max="3852" width="12.7109375" style="1" bestFit="1" customWidth="1"/>
    <col min="3853" max="3856" width="11.42578125" style="1"/>
    <col min="3857" max="3857" width="12.28515625" style="1" bestFit="1" customWidth="1"/>
    <col min="3858" max="4096" width="11.42578125" style="1"/>
    <col min="4097" max="4097" width="15" style="1" customWidth="1"/>
    <col min="4098" max="4098" width="18" style="1" customWidth="1"/>
    <col min="4099" max="4099" width="21" style="1" customWidth="1"/>
    <col min="4100" max="4100" width="20.5703125" style="1" customWidth="1"/>
    <col min="4101" max="4101" width="22.5703125" style="1" customWidth="1"/>
    <col min="4102" max="4102" width="19" style="1" customWidth="1"/>
    <col min="4103" max="4103" width="15.42578125" style="1" customWidth="1"/>
    <col min="4104" max="4104" width="11.85546875" style="1" customWidth="1"/>
    <col min="4105" max="4105" width="9.85546875" style="1" customWidth="1"/>
    <col min="4106" max="4106" width="13.42578125" style="1" customWidth="1"/>
    <col min="4107" max="4107" width="11.85546875" style="1" customWidth="1"/>
    <col min="4108" max="4108" width="12.7109375" style="1" bestFit="1" customWidth="1"/>
    <col min="4109" max="4112" width="11.42578125" style="1"/>
    <col min="4113" max="4113" width="12.28515625" style="1" bestFit="1" customWidth="1"/>
    <col min="4114" max="4352" width="11.42578125" style="1"/>
    <col min="4353" max="4353" width="15" style="1" customWidth="1"/>
    <col min="4354" max="4354" width="18" style="1" customWidth="1"/>
    <col min="4355" max="4355" width="21" style="1" customWidth="1"/>
    <col min="4356" max="4356" width="20.5703125" style="1" customWidth="1"/>
    <col min="4357" max="4357" width="22.5703125" style="1" customWidth="1"/>
    <col min="4358" max="4358" width="19" style="1" customWidth="1"/>
    <col min="4359" max="4359" width="15.42578125" style="1" customWidth="1"/>
    <col min="4360" max="4360" width="11.85546875" style="1" customWidth="1"/>
    <col min="4361" max="4361" width="9.85546875" style="1" customWidth="1"/>
    <col min="4362" max="4362" width="13.42578125" style="1" customWidth="1"/>
    <col min="4363" max="4363" width="11.85546875" style="1" customWidth="1"/>
    <col min="4364" max="4364" width="12.7109375" style="1" bestFit="1" customWidth="1"/>
    <col min="4365" max="4368" width="11.42578125" style="1"/>
    <col min="4369" max="4369" width="12.28515625" style="1" bestFit="1" customWidth="1"/>
    <col min="4370" max="4608" width="11.42578125" style="1"/>
    <col min="4609" max="4609" width="15" style="1" customWidth="1"/>
    <col min="4610" max="4610" width="18" style="1" customWidth="1"/>
    <col min="4611" max="4611" width="21" style="1" customWidth="1"/>
    <col min="4612" max="4612" width="20.5703125" style="1" customWidth="1"/>
    <col min="4613" max="4613" width="22.5703125" style="1" customWidth="1"/>
    <col min="4614" max="4614" width="19" style="1" customWidth="1"/>
    <col min="4615" max="4615" width="15.42578125" style="1" customWidth="1"/>
    <col min="4616" max="4616" width="11.85546875" style="1" customWidth="1"/>
    <col min="4617" max="4617" width="9.85546875" style="1" customWidth="1"/>
    <col min="4618" max="4618" width="13.42578125" style="1" customWidth="1"/>
    <col min="4619" max="4619" width="11.85546875" style="1" customWidth="1"/>
    <col min="4620" max="4620" width="12.7109375" style="1" bestFit="1" customWidth="1"/>
    <col min="4621" max="4624" width="11.42578125" style="1"/>
    <col min="4625" max="4625" width="12.28515625" style="1" bestFit="1" customWidth="1"/>
    <col min="4626" max="4864" width="11.42578125" style="1"/>
    <col min="4865" max="4865" width="15" style="1" customWidth="1"/>
    <col min="4866" max="4866" width="18" style="1" customWidth="1"/>
    <col min="4867" max="4867" width="21" style="1" customWidth="1"/>
    <col min="4868" max="4868" width="20.5703125" style="1" customWidth="1"/>
    <col min="4869" max="4869" width="22.5703125" style="1" customWidth="1"/>
    <col min="4870" max="4870" width="19" style="1" customWidth="1"/>
    <col min="4871" max="4871" width="15.42578125" style="1" customWidth="1"/>
    <col min="4872" max="4872" width="11.85546875" style="1" customWidth="1"/>
    <col min="4873" max="4873" width="9.85546875" style="1" customWidth="1"/>
    <col min="4874" max="4874" width="13.42578125" style="1" customWidth="1"/>
    <col min="4875" max="4875" width="11.85546875" style="1" customWidth="1"/>
    <col min="4876" max="4876" width="12.7109375" style="1" bestFit="1" customWidth="1"/>
    <col min="4877" max="4880" width="11.42578125" style="1"/>
    <col min="4881" max="4881" width="12.28515625" style="1" bestFit="1" customWidth="1"/>
    <col min="4882" max="5120" width="11.42578125" style="1"/>
    <col min="5121" max="5121" width="15" style="1" customWidth="1"/>
    <col min="5122" max="5122" width="18" style="1" customWidth="1"/>
    <col min="5123" max="5123" width="21" style="1" customWidth="1"/>
    <col min="5124" max="5124" width="20.5703125" style="1" customWidth="1"/>
    <col min="5125" max="5125" width="22.5703125" style="1" customWidth="1"/>
    <col min="5126" max="5126" width="19" style="1" customWidth="1"/>
    <col min="5127" max="5127" width="15.42578125" style="1" customWidth="1"/>
    <col min="5128" max="5128" width="11.85546875" style="1" customWidth="1"/>
    <col min="5129" max="5129" width="9.85546875" style="1" customWidth="1"/>
    <col min="5130" max="5130" width="13.42578125" style="1" customWidth="1"/>
    <col min="5131" max="5131" width="11.85546875" style="1" customWidth="1"/>
    <col min="5132" max="5132" width="12.7109375" style="1" bestFit="1" customWidth="1"/>
    <col min="5133" max="5136" width="11.42578125" style="1"/>
    <col min="5137" max="5137" width="12.28515625" style="1" bestFit="1" customWidth="1"/>
    <col min="5138" max="5376" width="11.42578125" style="1"/>
    <col min="5377" max="5377" width="15" style="1" customWidth="1"/>
    <col min="5378" max="5378" width="18" style="1" customWidth="1"/>
    <col min="5379" max="5379" width="21" style="1" customWidth="1"/>
    <col min="5380" max="5380" width="20.5703125" style="1" customWidth="1"/>
    <col min="5381" max="5381" width="22.5703125" style="1" customWidth="1"/>
    <col min="5382" max="5382" width="19" style="1" customWidth="1"/>
    <col min="5383" max="5383" width="15.42578125" style="1" customWidth="1"/>
    <col min="5384" max="5384" width="11.85546875" style="1" customWidth="1"/>
    <col min="5385" max="5385" width="9.85546875" style="1" customWidth="1"/>
    <col min="5386" max="5386" width="13.42578125" style="1" customWidth="1"/>
    <col min="5387" max="5387" width="11.85546875" style="1" customWidth="1"/>
    <col min="5388" max="5388" width="12.7109375" style="1" bestFit="1" customWidth="1"/>
    <col min="5389" max="5392" width="11.42578125" style="1"/>
    <col min="5393" max="5393" width="12.28515625" style="1" bestFit="1" customWidth="1"/>
    <col min="5394" max="5632" width="11.42578125" style="1"/>
    <col min="5633" max="5633" width="15" style="1" customWidth="1"/>
    <col min="5634" max="5634" width="18" style="1" customWidth="1"/>
    <col min="5635" max="5635" width="21" style="1" customWidth="1"/>
    <col min="5636" max="5636" width="20.5703125" style="1" customWidth="1"/>
    <col min="5637" max="5637" width="22.5703125" style="1" customWidth="1"/>
    <col min="5638" max="5638" width="19" style="1" customWidth="1"/>
    <col min="5639" max="5639" width="15.42578125" style="1" customWidth="1"/>
    <col min="5640" max="5640" width="11.85546875" style="1" customWidth="1"/>
    <col min="5641" max="5641" width="9.85546875" style="1" customWidth="1"/>
    <col min="5642" max="5642" width="13.42578125" style="1" customWidth="1"/>
    <col min="5643" max="5643" width="11.85546875" style="1" customWidth="1"/>
    <col min="5644" max="5644" width="12.7109375" style="1" bestFit="1" customWidth="1"/>
    <col min="5645" max="5648" width="11.42578125" style="1"/>
    <col min="5649" max="5649" width="12.28515625" style="1" bestFit="1" customWidth="1"/>
    <col min="5650" max="5888" width="11.42578125" style="1"/>
    <col min="5889" max="5889" width="15" style="1" customWidth="1"/>
    <col min="5890" max="5890" width="18" style="1" customWidth="1"/>
    <col min="5891" max="5891" width="21" style="1" customWidth="1"/>
    <col min="5892" max="5892" width="20.5703125" style="1" customWidth="1"/>
    <col min="5893" max="5893" width="22.5703125" style="1" customWidth="1"/>
    <col min="5894" max="5894" width="19" style="1" customWidth="1"/>
    <col min="5895" max="5895" width="15.42578125" style="1" customWidth="1"/>
    <col min="5896" max="5896" width="11.85546875" style="1" customWidth="1"/>
    <col min="5897" max="5897" width="9.85546875" style="1" customWidth="1"/>
    <col min="5898" max="5898" width="13.42578125" style="1" customWidth="1"/>
    <col min="5899" max="5899" width="11.85546875" style="1" customWidth="1"/>
    <col min="5900" max="5900" width="12.7109375" style="1" bestFit="1" customWidth="1"/>
    <col min="5901" max="5904" width="11.42578125" style="1"/>
    <col min="5905" max="5905" width="12.28515625" style="1" bestFit="1" customWidth="1"/>
    <col min="5906" max="6144" width="11.42578125" style="1"/>
    <col min="6145" max="6145" width="15" style="1" customWidth="1"/>
    <col min="6146" max="6146" width="18" style="1" customWidth="1"/>
    <col min="6147" max="6147" width="21" style="1" customWidth="1"/>
    <col min="6148" max="6148" width="20.5703125" style="1" customWidth="1"/>
    <col min="6149" max="6149" width="22.5703125" style="1" customWidth="1"/>
    <col min="6150" max="6150" width="19" style="1" customWidth="1"/>
    <col min="6151" max="6151" width="15.42578125" style="1" customWidth="1"/>
    <col min="6152" max="6152" width="11.85546875" style="1" customWidth="1"/>
    <col min="6153" max="6153" width="9.85546875" style="1" customWidth="1"/>
    <col min="6154" max="6154" width="13.42578125" style="1" customWidth="1"/>
    <col min="6155" max="6155" width="11.85546875" style="1" customWidth="1"/>
    <col min="6156" max="6156" width="12.7109375" style="1" bestFit="1" customWidth="1"/>
    <col min="6157" max="6160" width="11.42578125" style="1"/>
    <col min="6161" max="6161" width="12.28515625" style="1" bestFit="1" customWidth="1"/>
    <col min="6162" max="6400" width="11.42578125" style="1"/>
    <col min="6401" max="6401" width="15" style="1" customWidth="1"/>
    <col min="6402" max="6402" width="18" style="1" customWidth="1"/>
    <col min="6403" max="6403" width="21" style="1" customWidth="1"/>
    <col min="6404" max="6404" width="20.5703125" style="1" customWidth="1"/>
    <col min="6405" max="6405" width="22.5703125" style="1" customWidth="1"/>
    <col min="6406" max="6406" width="19" style="1" customWidth="1"/>
    <col min="6407" max="6407" width="15.42578125" style="1" customWidth="1"/>
    <col min="6408" max="6408" width="11.85546875" style="1" customWidth="1"/>
    <col min="6409" max="6409" width="9.85546875" style="1" customWidth="1"/>
    <col min="6410" max="6410" width="13.42578125" style="1" customWidth="1"/>
    <col min="6411" max="6411" width="11.85546875" style="1" customWidth="1"/>
    <col min="6412" max="6412" width="12.7109375" style="1" bestFit="1" customWidth="1"/>
    <col min="6413" max="6416" width="11.42578125" style="1"/>
    <col min="6417" max="6417" width="12.28515625" style="1" bestFit="1" customWidth="1"/>
    <col min="6418" max="6656" width="11.42578125" style="1"/>
    <col min="6657" max="6657" width="15" style="1" customWidth="1"/>
    <col min="6658" max="6658" width="18" style="1" customWidth="1"/>
    <col min="6659" max="6659" width="21" style="1" customWidth="1"/>
    <col min="6660" max="6660" width="20.5703125" style="1" customWidth="1"/>
    <col min="6661" max="6661" width="22.5703125" style="1" customWidth="1"/>
    <col min="6662" max="6662" width="19" style="1" customWidth="1"/>
    <col min="6663" max="6663" width="15.42578125" style="1" customWidth="1"/>
    <col min="6664" max="6664" width="11.85546875" style="1" customWidth="1"/>
    <col min="6665" max="6665" width="9.85546875" style="1" customWidth="1"/>
    <col min="6666" max="6666" width="13.42578125" style="1" customWidth="1"/>
    <col min="6667" max="6667" width="11.85546875" style="1" customWidth="1"/>
    <col min="6668" max="6668" width="12.7109375" style="1" bestFit="1" customWidth="1"/>
    <col min="6669" max="6672" width="11.42578125" style="1"/>
    <col min="6673" max="6673" width="12.28515625" style="1" bestFit="1" customWidth="1"/>
    <col min="6674" max="6912" width="11.42578125" style="1"/>
    <col min="6913" max="6913" width="15" style="1" customWidth="1"/>
    <col min="6914" max="6914" width="18" style="1" customWidth="1"/>
    <col min="6915" max="6915" width="21" style="1" customWidth="1"/>
    <col min="6916" max="6916" width="20.5703125" style="1" customWidth="1"/>
    <col min="6917" max="6917" width="22.5703125" style="1" customWidth="1"/>
    <col min="6918" max="6918" width="19" style="1" customWidth="1"/>
    <col min="6919" max="6919" width="15.42578125" style="1" customWidth="1"/>
    <col min="6920" max="6920" width="11.85546875" style="1" customWidth="1"/>
    <col min="6921" max="6921" width="9.85546875" style="1" customWidth="1"/>
    <col min="6922" max="6922" width="13.42578125" style="1" customWidth="1"/>
    <col min="6923" max="6923" width="11.85546875" style="1" customWidth="1"/>
    <col min="6924" max="6924" width="12.7109375" style="1" bestFit="1" customWidth="1"/>
    <col min="6925" max="6928" width="11.42578125" style="1"/>
    <col min="6929" max="6929" width="12.28515625" style="1" bestFit="1" customWidth="1"/>
    <col min="6930" max="7168" width="11.42578125" style="1"/>
    <col min="7169" max="7169" width="15" style="1" customWidth="1"/>
    <col min="7170" max="7170" width="18" style="1" customWidth="1"/>
    <col min="7171" max="7171" width="21" style="1" customWidth="1"/>
    <col min="7172" max="7172" width="20.5703125" style="1" customWidth="1"/>
    <col min="7173" max="7173" width="22.5703125" style="1" customWidth="1"/>
    <col min="7174" max="7174" width="19" style="1" customWidth="1"/>
    <col min="7175" max="7175" width="15.42578125" style="1" customWidth="1"/>
    <col min="7176" max="7176" width="11.85546875" style="1" customWidth="1"/>
    <col min="7177" max="7177" width="9.85546875" style="1" customWidth="1"/>
    <col min="7178" max="7178" width="13.42578125" style="1" customWidth="1"/>
    <col min="7179" max="7179" width="11.85546875" style="1" customWidth="1"/>
    <col min="7180" max="7180" width="12.7109375" style="1" bestFit="1" customWidth="1"/>
    <col min="7181" max="7184" width="11.42578125" style="1"/>
    <col min="7185" max="7185" width="12.28515625" style="1" bestFit="1" customWidth="1"/>
    <col min="7186" max="7424" width="11.42578125" style="1"/>
    <col min="7425" max="7425" width="15" style="1" customWidth="1"/>
    <col min="7426" max="7426" width="18" style="1" customWidth="1"/>
    <col min="7427" max="7427" width="21" style="1" customWidth="1"/>
    <col min="7428" max="7428" width="20.5703125" style="1" customWidth="1"/>
    <col min="7429" max="7429" width="22.5703125" style="1" customWidth="1"/>
    <col min="7430" max="7430" width="19" style="1" customWidth="1"/>
    <col min="7431" max="7431" width="15.42578125" style="1" customWidth="1"/>
    <col min="7432" max="7432" width="11.85546875" style="1" customWidth="1"/>
    <col min="7433" max="7433" width="9.85546875" style="1" customWidth="1"/>
    <col min="7434" max="7434" width="13.42578125" style="1" customWidth="1"/>
    <col min="7435" max="7435" width="11.85546875" style="1" customWidth="1"/>
    <col min="7436" max="7436" width="12.7109375" style="1" bestFit="1" customWidth="1"/>
    <col min="7437" max="7440" width="11.42578125" style="1"/>
    <col min="7441" max="7441" width="12.28515625" style="1" bestFit="1" customWidth="1"/>
    <col min="7442" max="7680" width="11.42578125" style="1"/>
    <col min="7681" max="7681" width="15" style="1" customWidth="1"/>
    <col min="7682" max="7682" width="18" style="1" customWidth="1"/>
    <col min="7683" max="7683" width="21" style="1" customWidth="1"/>
    <col min="7684" max="7684" width="20.5703125" style="1" customWidth="1"/>
    <col min="7685" max="7685" width="22.5703125" style="1" customWidth="1"/>
    <col min="7686" max="7686" width="19" style="1" customWidth="1"/>
    <col min="7687" max="7687" width="15.42578125" style="1" customWidth="1"/>
    <col min="7688" max="7688" width="11.85546875" style="1" customWidth="1"/>
    <col min="7689" max="7689" width="9.85546875" style="1" customWidth="1"/>
    <col min="7690" max="7690" width="13.42578125" style="1" customWidth="1"/>
    <col min="7691" max="7691" width="11.85546875" style="1" customWidth="1"/>
    <col min="7692" max="7692" width="12.7109375" style="1" bestFit="1" customWidth="1"/>
    <col min="7693" max="7696" width="11.42578125" style="1"/>
    <col min="7697" max="7697" width="12.28515625" style="1" bestFit="1" customWidth="1"/>
    <col min="7698" max="7936" width="11.42578125" style="1"/>
    <col min="7937" max="7937" width="15" style="1" customWidth="1"/>
    <col min="7938" max="7938" width="18" style="1" customWidth="1"/>
    <col min="7939" max="7939" width="21" style="1" customWidth="1"/>
    <col min="7940" max="7940" width="20.5703125" style="1" customWidth="1"/>
    <col min="7941" max="7941" width="22.5703125" style="1" customWidth="1"/>
    <col min="7942" max="7942" width="19" style="1" customWidth="1"/>
    <col min="7943" max="7943" width="15.42578125" style="1" customWidth="1"/>
    <col min="7944" max="7944" width="11.85546875" style="1" customWidth="1"/>
    <col min="7945" max="7945" width="9.85546875" style="1" customWidth="1"/>
    <col min="7946" max="7946" width="13.42578125" style="1" customWidth="1"/>
    <col min="7947" max="7947" width="11.85546875" style="1" customWidth="1"/>
    <col min="7948" max="7948" width="12.7109375" style="1" bestFit="1" customWidth="1"/>
    <col min="7949" max="7952" width="11.42578125" style="1"/>
    <col min="7953" max="7953" width="12.28515625" style="1" bestFit="1" customWidth="1"/>
    <col min="7954" max="8192" width="11.42578125" style="1"/>
    <col min="8193" max="8193" width="15" style="1" customWidth="1"/>
    <col min="8194" max="8194" width="18" style="1" customWidth="1"/>
    <col min="8195" max="8195" width="21" style="1" customWidth="1"/>
    <col min="8196" max="8196" width="20.5703125" style="1" customWidth="1"/>
    <col min="8197" max="8197" width="22.5703125" style="1" customWidth="1"/>
    <col min="8198" max="8198" width="19" style="1" customWidth="1"/>
    <col min="8199" max="8199" width="15.42578125" style="1" customWidth="1"/>
    <col min="8200" max="8200" width="11.85546875" style="1" customWidth="1"/>
    <col min="8201" max="8201" width="9.85546875" style="1" customWidth="1"/>
    <col min="8202" max="8202" width="13.42578125" style="1" customWidth="1"/>
    <col min="8203" max="8203" width="11.85546875" style="1" customWidth="1"/>
    <col min="8204" max="8204" width="12.7109375" style="1" bestFit="1" customWidth="1"/>
    <col min="8205" max="8208" width="11.42578125" style="1"/>
    <col min="8209" max="8209" width="12.28515625" style="1" bestFit="1" customWidth="1"/>
    <col min="8210" max="8448" width="11.42578125" style="1"/>
    <col min="8449" max="8449" width="15" style="1" customWidth="1"/>
    <col min="8450" max="8450" width="18" style="1" customWidth="1"/>
    <col min="8451" max="8451" width="21" style="1" customWidth="1"/>
    <col min="8452" max="8452" width="20.5703125" style="1" customWidth="1"/>
    <col min="8453" max="8453" width="22.5703125" style="1" customWidth="1"/>
    <col min="8454" max="8454" width="19" style="1" customWidth="1"/>
    <col min="8455" max="8455" width="15.42578125" style="1" customWidth="1"/>
    <col min="8456" max="8456" width="11.85546875" style="1" customWidth="1"/>
    <col min="8457" max="8457" width="9.85546875" style="1" customWidth="1"/>
    <col min="8458" max="8458" width="13.42578125" style="1" customWidth="1"/>
    <col min="8459" max="8459" width="11.85546875" style="1" customWidth="1"/>
    <col min="8460" max="8460" width="12.7109375" style="1" bestFit="1" customWidth="1"/>
    <col min="8461" max="8464" width="11.42578125" style="1"/>
    <col min="8465" max="8465" width="12.28515625" style="1" bestFit="1" customWidth="1"/>
    <col min="8466" max="8704" width="11.42578125" style="1"/>
    <col min="8705" max="8705" width="15" style="1" customWidth="1"/>
    <col min="8706" max="8706" width="18" style="1" customWidth="1"/>
    <col min="8707" max="8707" width="21" style="1" customWidth="1"/>
    <col min="8708" max="8708" width="20.5703125" style="1" customWidth="1"/>
    <col min="8709" max="8709" width="22.5703125" style="1" customWidth="1"/>
    <col min="8710" max="8710" width="19" style="1" customWidth="1"/>
    <col min="8711" max="8711" width="15.42578125" style="1" customWidth="1"/>
    <col min="8712" max="8712" width="11.85546875" style="1" customWidth="1"/>
    <col min="8713" max="8713" width="9.85546875" style="1" customWidth="1"/>
    <col min="8714" max="8714" width="13.42578125" style="1" customWidth="1"/>
    <col min="8715" max="8715" width="11.85546875" style="1" customWidth="1"/>
    <col min="8716" max="8716" width="12.7109375" style="1" bestFit="1" customWidth="1"/>
    <col min="8717" max="8720" width="11.42578125" style="1"/>
    <col min="8721" max="8721" width="12.28515625" style="1" bestFit="1" customWidth="1"/>
    <col min="8722" max="8960" width="11.42578125" style="1"/>
    <col min="8961" max="8961" width="15" style="1" customWidth="1"/>
    <col min="8962" max="8962" width="18" style="1" customWidth="1"/>
    <col min="8963" max="8963" width="21" style="1" customWidth="1"/>
    <col min="8964" max="8964" width="20.5703125" style="1" customWidth="1"/>
    <col min="8965" max="8965" width="22.5703125" style="1" customWidth="1"/>
    <col min="8966" max="8966" width="19" style="1" customWidth="1"/>
    <col min="8967" max="8967" width="15.42578125" style="1" customWidth="1"/>
    <col min="8968" max="8968" width="11.85546875" style="1" customWidth="1"/>
    <col min="8969" max="8969" width="9.85546875" style="1" customWidth="1"/>
    <col min="8970" max="8970" width="13.42578125" style="1" customWidth="1"/>
    <col min="8971" max="8971" width="11.85546875" style="1" customWidth="1"/>
    <col min="8972" max="8972" width="12.7109375" style="1" bestFit="1" customWidth="1"/>
    <col min="8973" max="8976" width="11.42578125" style="1"/>
    <col min="8977" max="8977" width="12.28515625" style="1" bestFit="1" customWidth="1"/>
    <col min="8978" max="9216" width="11.42578125" style="1"/>
    <col min="9217" max="9217" width="15" style="1" customWidth="1"/>
    <col min="9218" max="9218" width="18" style="1" customWidth="1"/>
    <col min="9219" max="9219" width="21" style="1" customWidth="1"/>
    <col min="9220" max="9220" width="20.5703125" style="1" customWidth="1"/>
    <col min="9221" max="9221" width="22.5703125" style="1" customWidth="1"/>
    <col min="9222" max="9222" width="19" style="1" customWidth="1"/>
    <col min="9223" max="9223" width="15.42578125" style="1" customWidth="1"/>
    <col min="9224" max="9224" width="11.85546875" style="1" customWidth="1"/>
    <col min="9225" max="9225" width="9.85546875" style="1" customWidth="1"/>
    <col min="9226" max="9226" width="13.42578125" style="1" customWidth="1"/>
    <col min="9227" max="9227" width="11.85546875" style="1" customWidth="1"/>
    <col min="9228" max="9228" width="12.7109375" style="1" bestFit="1" customWidth="1"/>
    <col min="9229" max="9232" width="11.42578125" style="1"/>
    <col min="9233" max="9233" width="12.28515625" style="1" bestFit="1" customWidth="1"/>
    <col min="9234" max="9472" width="11.42578125" style="1"/>
    <col min="9473" max="9473" width="15" style="1" customWidth="1"/>
    <col min="9474" max="9474" width="18" style="1" customWidth="1"/>
    <col min="9475" max="9475" width="21" style="1" customWidth="1"/>
    <col min="9476" max="9476" width="20.5703125" style="1" customWidth="1"/>
    <col min="9477" max="9477" width="22.5703125" style="1" customWidth="1"/>
    <col min="9478" max="9478" width="19" style="1" customWidth="1"/>
    <col min="9479" max="9479" width="15.42578125" style="1" customWidth="1"/>
    <col min="9480" max="9480" width="11.85546875" style="1" customWidth="1"/>
    <col min="9481" max="9481" width="9.85546875" style="1" customWidth="1"/>
    <col min="9482" max="9482" width="13.42578125" style="1" customWidth="1"/>
    <col min="9483" max="9483" width="11.85546875" style="1" customWidth="1"/>
    <col min="9484" max="9484" width="12.7109375" style="1" bestFit="1" customWidth="1"/>
    <col min="9485" max="9488" width="11.42578125" style="1"/>
    <col min="9489" max="9489" width="12.28515625" style="1" bestFit="1" customWidth="1"/>
    <col min="9490" max="9728" width="11.42578125" style="1"/>
    <col min="9729" max="9729" width="15" style="1" customWidth="1"/>
    <col min="9730" max="9730" width="18" style="1" customWidth="1"/>
    <col min="9731" max="9731" width="21" style="1" customWidth="1"/>
    <col min="9732" max="9732" width="20.5703125" style="1" customWidth="1"/>
    <col min="9733" max="9733" width="22.5703125" style="1" customWidth="1"/>
    <col min="9734" max="9734" width="19" style="1" customWidth="1"/>
    <col min="9735" max="9735" width="15.42578125" style="1" customWidth="1"/>
    <col min="9736" max="9736" width="11.85546875" style="1" customWidth="1"/>
    <col min="9737" max="9737" width="9.85546875" style="1" customWidth="1"/>
    <col min="9738" max="9738" width="13.42578125" style="1" customWidth="1"/>
    <col min="9739" max="9739" width="11.85546875" style="1" customWidth="1"/>
    <col min="9740" max="9740" width="12.7109375" style="1" bestFit="1" customWidth="1"/>
    <col min="9741" max="9744" width="11.42578125" style="1"/>
    <col min="9745" max="9745" width="12.28515625" style="1" bestFit="1" customWidth="1"/>
    <col min="9746" max="9984" width="11.42578125" style="1"/>
    <col min="9985" max="9985" width="15" style="1" customWidth="1"/>
    <col min="9986" max="9986" width="18" style="1" customWidth="1"/>
    <col min="9987" max="9987" width="21" style="1" customWidth="1"/>
    <col min="9988" max="9988" width="20.5703125" style="1" customWidth="1"/>
    <col min="9989" max="9989" width="22.5703125" style="1" customWidth="1"/>
    <col min="9990" max="9990" width="19" style="1" customWidth="1"/>
    <col min="9991" max="9991" width="15.42578125" style="1" customWidth="1"/>
    <col min="9992" max="9992" width="11.85546875" style="1" customWidth="1"/>
    <col min="9993" max="9993" width="9.85546875" style="1" customWidth="1"/>
    <col min="9994" max="9994" width="13.42578125" style="1" customWidth="1"/>
    <col min="9995" max="9995" width="11.85546875" style="1" customWidth="1"/>
    <col min="9996" max="9996" width="12.7109375" style="1" bestFit="1" customWidth="1"/>
    <col min="9997" max="10000" width="11.42578125" style="1"/>
    <col min="10001" max="10001" width="12.28515625" style="1" bestFit="1" customWidth="1"/>
    <col min="10002" max="10240" width="11.42578125" style="1"/>
    <col min="10241" max="10241" width="15" style="1" customWidth="1"/>
    <col min="10242" max="10242" width="18" style="1" customWidth="1"/>
    <col min="10243" max="10243" width="21" style="1" customWidth="1"/>
    <col min="10244" max="10244" width="20.5703125" style="1" customWidth="1"/>
    <col min="10245" max="10245" width="22.5703125" style="1" customWidth="1"/>
    <col min="10246" max="10246" width="19" style="1" customWidth="1"/>
    <col min="10247" max="10247" width="15.42578125" style="1" customWidth="1"/>
    <col min="10248" max="10248" width="11.85546875" style="1" customWidth="1"/>
    <col min="10249" max="10249" width="9.85546875" style="1" customWidth="1"/>
    <col min="10250" max="10250" width="13.42578125" style="1" customWidth="1"/>
    <col min="10251" max="10251" width="11.85546875" style="1" customWidth="1"/>
    <col min="10252" max="10252" width="12.7109375" style="1" bestFit="1" customWidth="1"/>
    <col min="10253" max="10256" width="11.42578125" style="1"/>
    <col min="10257" max="10257" width="12.28515625" style="1" bestFit="1" customWidth="1"/>
    <col min="10258" max="10496" width="11.42578125" style="1"/>
    <col min="10497" max="10497" width="15" style="1" customWidth="1"/>
    <col min="10498" max="10498" width="18" style="1" customWidth="1"/>
    <col min="10499" max="10499" width="21" style="1" customWidth="1"/>
    <col min="10500" max="10500" width="20.5703125" style="1" customWidth="1"/>
    <col min="10501" max="10501" width="22.5703125" style="1" customWidth="1"/>
    <col min="10502" max="10502" width="19" style="1" customWidth="1"/>
    <col min="10503" max="10503" width="15.42578125" style="1" customWidth="1"/>
    <col min="10504" max="10504" width="11.85546875" style="1" customWidth="1"/>
    <col min="10505" max="10505" width="9.85546875" style="1" customWidth="1"/>
    <col min="10506" max="10506" width="13.42578125" style="1" customWidth="1"/>
    <col min="10507" max="10507" width="11.85546875" style="1" customWidth="1"/>
    <col min="10508" max="10508" width="12.7109375" style="1" bestFit="1" customWidth="1"/>
    <col min="10509" max="10512" width="11.42578125" style="1"/>
    <col min="10513" max="10513" width="12.28515625" style="1" bestFit="1" customWidth="1"/>
    <col min="10514" max="10752" width="11.42578125" style="1"/>
    <col min="10753" max="10753" width="15" style="1" customWidth="1"/>
    <col min="10754" max="10754" width="18" style="1" customWidth="1"/>
    <col min="10755" max="10755" width="21" style="1" customWidth="1"/>
    <col min="10756" max="10756" width="20.5703125" style="1" customWidth="1"/>
    <col min="10757" max="10757" width="22.5703125" style="1" customWidth="1"/>
    <col min="10758" max="10758" width="19" style="1" customWidth="1"/>
    <col min="10759" max="10759" width="15.42578125" style="1" customWidth="1"/>
    <col min="10760" max="10760" width="11.85546875" style="1" customWidth="1"/>
    <col min="10761" max="10761" width="9.85546875" style="1" customWidth="1"/>
    <col min="10762" max="10762" width="13.42578125" style="1" customWidth="1"/>
    <col min="10763" max="10763" width="11.85546875" style="1" customWidth="1"/>
    <col min="10764" max="10764" width="12.7109375" style="1" bestFit="1" customWidth="1"/>
    <col min="10765" max="10768" width="11.42578125" style="1"/>
    <col min="10769" max="10769" width="12.28515625" style="1" bestFit="1" customWidth="1"/>
    <col min="10770" max="11008" width="11.42578125" style="1"/>
    <col min="11009" max="11009" width="15" style="1" customWidth="1"/>
    <col min="11010" max="11010" width="18" style="1" customWidth="1"/>
    <col min="11011" max="11011" width="21" style="1" customWidth="1"/>
    <col min="11012" max="11012" width="20.5703125" style="1" customWidth="1"/>
    <col min="11013" max="11013" width="22.5703125" style="1" customWidth="1"/>
    <col min="11014" max="11014" width="19" style="1" customWidth="1"/>
    <col min="11015" max="11015" width="15.42578125" style="1" customWidth="1"/>
    <col min="11016" max="11016" width="11.85546875" style="1" customWidth="1"/>
    <col min="11017" max="11017" width="9.85546875" style="1" customWidth="1"/>
    <col min="11018" max="11018" width="13.42578125" style="1" customWidth="1"/>
    <col min="11019" max="11019" width="11.85546875" style="1" customWidth="1"/>
    <col min="11020" max="11020" width="12.7109375" style="1" bestFit="1" customWidth="1"/>
    <col min="11021" max="11024" width="11.42578125" style="1"/>
    <col min="11025" max="11025" width="12.28515625" style="1" bestFit="1" customWidth="1"/>
    <col min="11026" max="11264" width="11.42578125" style="1"/>
    <col min="11265" max="11265" width="15" style="1" customWidth="1"/>
    <col min="11266" max="11266" width="18" style="1" customWidth="1"/>
    <col min="11267" max="11267" width="21" style="1" customWidth="1"/>
    <col min="11268" max="11268" width="20.5703125" style="1" customWidth="1"/>
    <col min="11269" max="11269" width="22.5703125" style="1" customWidth="1"/>
    <col min="11270" max="11270" width="19" style="1" customWidth="1"/>
    <col min="11271" max="11271" width="15.42578125" style="1" customWidth="1"/>
    <col min="11272" max="11272" width="11.85546875" style="1" customWidth="1"/>
    <col min="11273" max="11273" width="9.85546875" style="1" customWidth="1"/>
    <col min="11274" max="11274" width="13.42578125" style="1" customWidth="1"/>
    <col min="11275" max="11275" width="11.85546875" style="1" customWidth="1"/>
    <col min="11276" max="11276" width="12.7109375" style="1" bestFit="1" customWidth="1"/>
    <col min="11277" max="11280" width="11.42578125" style="1"/>
    <col min="11281" max="11281" width="12.28515625" style="1" bestFit="1" customWidth="1"/>
    <col min="11282" max="11520" width="11.42578125" style="1"/>
    <col min="11521" max="11521" width="15" style="1" customWidth="1"/>
    <col min="11522" max="11522" width="18" style="1" customWidth="1"/>
    <col min="11523" max="11523" width="21" style="1" customWidth="1"/>
    <col min="11524" max="11524" width="20.5703125" style="1" customWidth="1"/>
    <col min="11525" max="11525" width="22.5703125" style="1" customWidth="1"/>
    <col min="11526" max="11526" width="19" style="1" customWidth="1"/>
    <col min="11527" max="11527" width="15.42578125" style="1" customWidth="1"/>
    <col min="11528" max="11528" width="11.85546875" style="1" customWidth="1"/>
    <col min="11529" max="11529" width="9.85546875" style="1" customWidth="1"/>
    <col min="11530" max="11530" width="13.42578125" style="1" customWidth="1"/>
    <col min="11531" max="11531" width="11.85546875" style="1" customWidth="1"/>
    <col min="11532" max="11532" width="12.7109375" style="1" bestFit="1" customWidth="1"/>
    <col min="11533" max="11536" width="11.42578125" style="1"/>
    <col min="11537" max="11537" width="12.28515625" style="1" bestFit="1" customWidth="1"/>
    <col min="11538" max="11776" width="11.42578125" style="1"/>
    <col min="11777" max="11777" width="15" style="1" customWidth="1"/>
    <col min="11778" max="11778" width="18" style="1" customWidth="1"/>
    <col min="11779" max="11779" width="21" style="1" customWidth="1"/>
    <col min="11780" max="11780" width="20.5703125" style="1" customWidth="1"/>
    <col min="11781" max="11781" width="22.5703125" style="1" customWidth="1"/>
    <col min="11782" max="11782" width="19" style="1" customWidth="1"/>
    <col min="11783" max="11783" width="15.42578125" style="1" customWidth="1"/>
    <col min="11784" max="11784" width="11.85546875" style="1" customWidth="1"/>
    <col min="11785" max="11785" width="9.85546875" style="1" customWidth="1"/>
    <col min="11786" max="11786" width="13.42578125" style="1" customWidth="1"/>
    <col min="11787" max="11787" width="11.85546875" style="1" customWidth="1"/>
    <col min="11788" max="11788" width="12.7109375" style="1" bestFit="1" customWidth="1"/>
    <col min="11789" max="11792" width="11.42578125" style="1"/>
    <col min="11793" max="11793" width="12.28515625" style="1" bestFit="1" customWidth="1"/>
    <col min="11794" max="12032" width="11.42578125" style="1"/>
    <col min="12033" max="12033" width="15" style="1" customWidth="1"/>
    <col min="12034" max="12034" width="18" style="1" customWidth="1"/>
    <col min="12035" max="12035" width="21" style="1" customWidth="1"/>
    <col min="12036" max="12036" width="20.5703125" style="1" customWidth="1"/>
    <col min="12037" max="12037" width="22.5703125" style="1" customWidth="1"/>
    <col min="12038" max="12038" width="19" style="1" customWidth="1"/>
    <col min="12039" max="12039" width="15.42578125" style="1" customWidth="1"/>
    <col min="12040" max="12040" width="11.85546875" style="1" customWidth="1"/>
    <col min="12041" max="12041" width="9.85546875" style="1" customWidth="1"/>
    <col min="12042" max="12042" width="13.42578125" style="1" customWidth="1"/>
    <col min="12043" max="12043" width="11.85546875" style="1" customWidth="1"/>
    <col min="12044" max="12044" width="12.7109375" style="1" bestFit="1" customWidth="1"/>
    <col min="12045" max="12048" width="11.42578125" style="1"/>
    <col min="12049" max="12049" width="12.28515625" style="1" bestFit="1" customWidth="1"/>
    <col min="12050" max="12288" width="11.42578125" style="1"/>
    <col min="12289" max="12289" width="15" style="1" customWidth="1"/>
    <col min="12290" max="12290" width="18" style="1" customWidth="1"/>
    <col min="12291" max="12291" width="21" style="1" customWidth="1"/>
    <col min="12292" max="12292" width="20.5703125" style="1" customWidth="1"/>
    <col min="12293" max="12293" width="22.5703125" style="1" customWidth="1"/>
    <col min="12294" max="12294" width="19" style="1" customWidth="1"/>
    <col min="12295" max="12295" width="15.42578125" style="1" customWidth="1"/>
    <col min="12296" max="12296" width="11.85546875" style="1" customWidth="1"/>
    <col min="12297" max="12297" width="9.85546875" style="1" customWidth="1"/>
    <col min="12298" max="12298" width="13.42578125" style="1" customWidth="1"/>
    <col min="12299" max="12299" width="11.85546875" style="1" customWidth="1"/>
    <col min="12300" max="12300" width="12.7109375" style="1" bestFit="1" customWidth="1"/>
    <col min="12301" max="12304" width="11.42578125" style="1"/>
    <col min="12305" max="12305" width="12.28515625" style="1" bestFit="1" customWidth="1"/>
    <col min="12306" max="12544" width="11.42578125" style="1"/>
    <col min="12545" max="12545" width="15" style="1" customWidth="1"/>
    <col min="12546" max="12546" width="18" style="1" customWidth="1"/>
    <col min="12547" max="12547" width="21" style="1" customWidth="1"/>
    <col min="12548" max="12548" width="20.5703125" style="1" customWidth="1"/>
    <col min="12549" max="12549" width="22.5703125" style="1" customWidth="1"/>
    <col min="12550" max="12550" width="19" style="1" customWidth="1"/>
    <col min="12551" max="12551" width="15.42578125" style="1" customWidth="1"/>
    <col min="12552" max="12552" width="11.85546875" style="1" customWidth="1"/>
    <col min="12553" max="12553" width="9.85546875" style="1" customWidth="1"/>
    <col min="12554" max="12554" width="13.42578125" style="1" customWidth="1"/>
    <col min="12555" max="12555" width="11.85546875" style="1" customWidth="1"/>
    <col min="12556" max="12556" width="12.7109375" style="1" bestFit="1" customWidth="1"/>
    <col min="12557" max="12560" width="11.42578125" style="1"/>
    <col min="12561" max="12561" width="12.28515625" style="1" bestFit="1" customWidth="1"/>
    <col min="12562" max="12800" width="11.42578125" style="1"/>
    <col min="12801" max="12801" width="15" style="1" customWidth="1"/>
    <col min="12802" max="12802" width="18" style="1" customWidth="1"/>
    <col min="12803" max="12803" width="21" style="1" customWidth="1"/>
    <col min="12804" max="12804" width="20.5703125" style="1" customWidth="1"/>
    <col min="12805" max="12805" width="22.5703125" style="1" customWidth="1"/>
    <col min="12806" max="12806" width="19" style="1" customWidth="1"/>
    <col min="12807" max="12807" width="15.42578125" style="1" customWidth="1"/>
    <col min="12808" max="12808" width="11.85546875" style="1" customWidth="1"/>
    <col min="12809" max="12809" width="9.85546875" style="1" customWidth="1"/>
    <col min="12810" max="12810" width="13.42578125" style="1" customWidth="1"/>
    <col min="12811" max="12811" width="11.85546875" style="1" customWidth="1"/>
    <col min="12812" max="12812" width="12.7109375" style="1" bestFit="1" customWidth="1"/>
    <col min="12813" max="12816" width="11.42578125" style="1"/>
    <col min="12817" max="12817" width="12.28515625" style="1" bestFit="1" customWidth="1"/>
    <col min="12818" max="13056" width="11.42578125" style="1"/>
    <col min="13057" max="13057" width="15" style="1" customWidth="1"/>
    <col min="13058" max="13058" width="18" style="1" customWidth="1"/>
    <col min="13059" max="13059" width="21" style="1" customWidth="1"/>
    <col min="13060" max="13060" width="20.5703125" style="1" customWidth="1"/>
    <col min="13061" max="13061" width="22.5703125" style="1" customWidth="1"/>
    <col min="13062" max="13062" width="19" style="1" customWidth="1"/>
    <col min="13063" max="13063" width="15.42578125" style="1" customWidth="1"/>
    <col min="13064" max="13064" width="11.85546875" style="1" customWidth="1"/>
    <col min="13065" max="13065" width="9.85546875" style="1" customWidth="1"/>
    <col min="13066" max="13066" width="13.42578125" style="1" customWidth="1"/>
    <col min="13067" max="13067" width="11.85546875" style="1" customWidth="1"/>
    <col min="13068" max="13068" width="12.7109375" style="1" bestFit="1" customWidth="1"/>
    <col min="13069" max="13072" width="11.42578125" style="1"/>
    <col min="13073" max="13073" width="12.28515625" style="1" bestFit="1" customWidth="1"/>
    <col min="13074" max="13312" width="11.42578125" style="1"/>
    <col min="13313" max="13313" width="15" style="1" customWidth="1"/>
    <col min="13314" max="13314" width="18" style="1" customWidth="1"/>
    <col min="13315" max="13315" width="21" style="1" customWidth="1"/>
    <col min="13316" max="13316" width="20.5703125" style="1" customWidth="1"/>
    <col min="13317" max="13317" width="22.5703125" style="1" customWidth="1"/>
    <col min="13318" max="13318" width="19" style="1" customWidth="1"/>
    <col min="13319" max="13319" width="15.42578125" style="1" customWidth="1"/>
    <col min="13320" max="13320" width="11.85546875" style="1" customWidth="1"/>
    <col min="13321" max="13321" width="9.85546875" style="1" customWidth="1"/>
    <col min="13322" max="13322" width="13.42578125" style="1" customWidth="1"/>
    <col min="13323" max="13323" width="11.85546875" style="1" customWidth="1"/>
    <col min="13324" max="13324" width="12.7109375" style="1" bestFit="1" customWidth="1"/>
    <col min="13325" max="13328" width="11.42578125" style="1"/>
    <col min="13329" max="13329" width="12.28515625" style="1" bestFit="1" customWidth="1"/>
    <col min="13330" max="13568" width="11.42578125" style="1"/>
    <col min="13569" max="13569" width="15" style="1" customWidth="1"/>
    <col min="13570" max="13570" width="18" style="1" customWidth="1"/>
    <col min="13571" max="13571" width="21" style="1" customWidth="1"/>
    <col min="13572" max="13572" width="20.5703125" style="1" customWidth="1"/>
    <col min="13573" max="13573" width="22.5703125" style="1" customWidth="1"/>
    <col min="13574" max="13574" width="19" style="1" customWidth="1"/>
    <col min="13575" max="13575" width="15.42578125" style="1" customWidth="1"/>
    <col min="13576" max="13576" width="11.85546875" style="1" customWidth="1"/>
    <col min="13577" max="13577" width="9.85546875" style="1" customWidth="1"/>
    <col min="13578" max="13578" width="13.42578125" style="1" customWidth="1"/>
    <col min="13579" max="13579" width="11.85546875" style="1" customWidth="1"/>
    <col min="13580" max="13580" width="12.7109375" style="1" bestFit="1" customWidth="1"/>
    <col min="13581" max="13584" width="11.42578125" style="1"/>
    <col min="13585" max="13585" width="12.28515625" style="1" bestFit="1" customWidth="1"/>
    <col min="13586" max="13824" width="11.42578125" style="1"/>
    <col min="13825" max="13825" width="15" style="1" customWidth="1"/>
    <col min="13826" max="13826" width="18" style="1" customWidth="1"/>
    <col min="13827" max="13827" width="21" style="1" customWidth="1"/>
    <col min="13828" max="13828" width="20.5703125" style="1" customWidth="1"/>
    <col min="13829" max="13829" width="22.5703125" style="1" customWidth="1"/>
    <col min="13830" max="13830" width="19" style="1" customWidth="1"/>
    <col min="13831" max="13831" width="15.42578125" style="1" customWidth="1"/>
    <col min="13832" max="13832" width="11.85546875" style="1" customWidth="1"/>
    <col min="13833" max="13833" width="9.85546875" style="1" customWidth="1"/>
    <col min="13834" max="13834" width="13.42578125" style="1" customWidth="1"/>
    <col min="13835" max="13835" width="11.85546875" style="1" customWidth="1"/>
    <col min="13836" max="13836" width="12.7109375" style="1" bestFit="1" customWidth="1"/>
    <col min="13837" max="13840" width="11.42578125" style="1"/>
    <col min="13841" max="13841" width="12.28515625" style="1" bestFit="1" customWidth="1"/>
    <col min="13842" max="14080" width="11.42578125" style="1"/>
    <col min="14081" max="14081" width="15" style="1" customWidth="1"/>
    <col min="14082" max="14082" width="18" style="1" customWidth="1"/>
    <col min="14083" max="14083" width="21" style="1" customWidth="1"/>
    <col min="14084" max="14084" width="20.5703125" style="1" customWidth="1"/>
    <col min="14085" max="14085" width="22.5703125" style="1" customWidth="1"/>
    <col min="14086" max="14086" width="19" style="1" customWidth="1"/>
    <col min="14087" max="14087" width="15.42578125" style="1" customWidth="1"/>
    <col min="14088" max="14088" width="11.85546875" style="1" customWidth="1"/>
    <col min="14089" max="14089" width="9.85546875" style="1" customWidth="1"/>
    <col min="14090" max="14090" width="13.42578125" style="1" customWidth="1"/>
    <col min="14091" max="14091" width="11.85546875" style="1" customWidth="1"/>
    <col min="14092" max="14092" width="12.7109375" style="1" bestFit="1" customWidth="1"/>
    <col min="14093" max="14096" width="11.42578125" style="1"/>
    <col min="14097" max="14097" width="12.28515625" style="1" bestFit="1" customWidth="1"/>
    <col min="14098" max="14336" width="11.42578125" style="1"/>
    <col min="14337" max="14337" width="15" style="1" customWidth="1"/>
    <col min="14338" max="14338" width="18" style="1" customWidth="1"/>
    <col min="14339" max="14339" width="21" style="1" customWidth="1"/>
    <col min="14340" max="14340" width="20.5703125" style="1" customWidth="1"/>
    <col min="14341" max="14341" width="22.5703125" style="1" customWidth="1"/>
    <col min="14342" max="14342" width="19" style="1" customWidth="1"/>
    <col min="14343" max="14343" width="15.42578125" style="1" customWidth="1"/>
    <col min="14344" max="14344" width="11.85546875" style="1" customWidth="1"/>
    <col min="14345" max="14345" width="9.85546875" style="1" customWidth="1"/>
    <col min="14346" max="14346" width="13.42578125" style="1" customWidth="1"/>
    <col min="14347" max="14347" width="11.85546875" style="1" customWidth="1"/>
    <col min="14348" max="14348" width="12.7109375" style="1" bestFit="1" customWidth="1"/>
    <col min="14349" max="14352" width="11.42578125" style="1"/>
    <col min="14353" max="14353" width="12.28515625" style="1" bestFit="1" customWidth="1"/>
    <col min="14354" max="14592" width="11.42578125" style="1"/>
    <col min="14593" max="14593" width="15" style="1" customWidth="1"/>
    <col min="14594" max="14594" width="18" style="1" customWidth="1"/>
    <col min="14595" max="14595" width="21" style="1" customWidth="1"/>
    <col min="14596" max="14596" width="20.5703125" style="1" customWidth="1"/>
    <col min="14597" max="14597" width="22.5703125" style="1" customWidth="1"/>
    <col min="14598" max="14598" width="19" style="1" customWidth="1"/>
    <col min="14599" max="14599" width="15.42578125" style="1" customWidth="1"/>
    <col min="14600" max="14600" width="11.85546875" style="1" customWidth="1"/>
    <col min="14601" max="14601" width="9.85546875" style="1" customWidth="1"/>
    <col min="14602" max="14602" width="13.42578125" style="1" customWidth="1"/>
    <col min="14603" max="14603" width="11.85546875" style="1" customWidth="1"/>
    <col min="14604" max="14604" width="12.7109375" style="1" bestFit="1" customWidth="1"/>
    <col min="14605" max="14608" width="11.42578125" style="1"/>
    <col min="14609" max="14609" width="12.28515625" style="1" bestFit="1" customWidth="1"/>
    <col min="14610" max="14848" width="11.42578125" style="1"/>
    <col min="14849" max="14849" width="15" style="1" customWidth="1"/>
    <col min="14850" max="14850" width="18" style="1" customWidth="1"/>
    <col min="14851" max="14851" width="21" style="1" customWidth="1"/>
    <col min="14852" max="14852" width="20.5703125" style="1" customWidth="1"/>
    <col min="14853" max="14853" width="22.5703125" style="1" customWidth="1"/>
    <col min="14854" max="14854" width="19" style="1" customWidth="1"/>
    <col min="14855" max="14855" width="15.42578125" style="1" customWidth="1"/>
    <col min="14856" max="14856" width="11.85546875" style="1" customWidth="1"/>
    <col min="14857" max="14857" width="9.85546875" style="1" customWidth="1"/>
    <col min="14858" max="14858" width="13.42578125" style="1" customWidth="1"/>
    <col min="14859" max="14859" width="11.85546875" style="1" customWidth="1"/>
    <col min="14860" max="14860" width="12.7109375" style="1" bestFit="1" customWidth="1"/>
    <col min="14861" max="14864" width="11.42578125" style="1"/>
    <col min="14865" max="14865" width="12.28515625" style="1" bestFit="1" customWidth="1"/>
    <col min="14866" max="15104" width="11.42578125" style="1"/>
    <col min="15105" max="15105" width="15" style="1" customWidth="1"/>
    <col min="15106" max="15106" width="18" style="1" customWidth="1"/>
    <col min="15107" max="15107" width="21" style="1" customWidth="1"/>
    <col min="15108" max="15108" width="20.5703125" style="1" customWidth="1"/>
    <col min="15109" max="15109" width="22.5703125" style="1" customWidth="1"/>
    <col min="15110" max="15110" width="19" style="1" customWidth="1"/>
    <col min="15111" max="15111" width="15.42578125" style="1" customWidth="1"/>
    <col min="15112" max="15112" width="11.85546875" style="1" customWidth="1"/>
    <col min="15113" max="15113" width="9.85546875" style="1" customWidth="1"/>
    <col min="15114" max="15114" width="13.42578125" style="1" customWidth="1"/>
    <col min="15115" max="15115" width="11.85546875" style="1" customWidth="1"/>
    <col min="15116" max="15116" width="12.7109375" style="1" bestFit="1" customWidth="1"/>
    <col min="15117" max="15120" width="11.42578125" style="1"/>
    <col min="15121" max="15121" width="12.28515625" style="1" bestFit="1" customWidth="1"/>
    <col min="15122" max="15360" width="11.42578125" style="1"/>
    <col min="15361" max="15361" width="15" style="1" customWidth="1"/>
    <col min="15362" max="15362" width="18" style="1" customWidth="1"/>
    <col min="15363" max="15363" width="21" style="1" customWidth="1"/>
    <col min="15364" max="15364" width="20.5703125" style="1" customWidth="1"/>
    <col min="15365" max="15365" width="22.5703125" style="1" customWidth="1"/>
    <col min="15366" max="15366" width="19" style="1" customWidth="1"/>
    <col min="15367" max="15367" width="15.42578125" style="1" customWidth="1"/>
    <col min="15368" max="15368" width="11.85546875" style="1" customWidth="1"/>
    <col min="15369" max="15369" width="9.85546875" style="1" customWidth="1"/>
    <col min="15370" max="15370" width="13.42578125" style="1" customWidth="1"/>
    <col min="15371" max="15371" width="11.85546875" style="1" customWidth="1"/>
    <col min="15372" max="15372" width="12.7109375" style="1" bestFit="1" customWidth="1"/>
    <col min="15373" max="15376" width="11.42578125" style="1"/>
    <col min="15377" max="15377" width="12.28515625" style="1" bestFit="1" customWidth="1"/>
    <col min="15378" max="15616" width="11.42578125" style="1"/>
    <col min="15617" max="15617" width="15" style="1" customWidth="1"/>
    <col min="15618" max="15618" width="18" style="1" customWidth="1"/>
    <col min="15619" max="15619" width="21" style="1" customWidth="1"/>
    <col min="15620" max="15620" width="20.5703125" style="1" customWidth="1"/>
    <col min="15621" max="15621" width="22.5703125" style="1" customWidth="1"/>
    <col min="15622" max="15622" width="19" style="1" customWidth="1"/>
    <col min="15623" max="15623" width="15.42578125" style="1" customWidth="1"/>
    <col min="15624" max="15624" width="11.85546875" style="1" customWidth="1"/>
    <col min="15625" max="15625" width="9.85546875" style="1" customWidth="1"/>
    <col min="15626" max="15626" width="13.42578125" style="1" customWidth="1"/>
    <col min="15627" max="15627" width="11.85546875" style="1" customWidth="1"/>
    <col min="15628" max="15628" width="12.7109375" style="1" bestFit="1" customWidth="1"/>
    <col min="15629" max="15632" width="11.42578125" style="1"/>
    <col min="15633" max="15633" width="12.28515625" style="1" bestFit="1" customWidth="1"/>
    <col min="15634" max="15872" width="11.42578125" style="1"/>
    <col min="15873" max="15873" width="15" style="1" customWidth="1"/>
    <col min="15874" max="15874" width="18" style="1" customWidth="1"/>
    <col min="15875" max="15875" width="21" style="1" customWidth="1"/>
    <col min="15876" max="15876" width="20.5703125" style="1" customWidth="1"/>
    <col min="15877" max="15877" width="22.5703125" style="1" customWidth="1"/>
    <col min="15878" max="15878" width="19" style="1" customWidth="1"/>
    <col min="15879" max="15879" width="15.42578125" style="1" customWidth="1"/>
    <col min="15880" max="15880" width="11.85546875" style="1" customWidth="1"/>
    <col min="15881" max="15881" width="9.85546875" style="1" customWidth="1"/>
    <col min="15882" max="15882" width="13.42578125" style="1" customWidth="1"/>
    <col min="15883" max="15883" width="11.85546875" style="1" customWidth="1"/>
    <col min="15884" max="15884" width="12.7109375" style="1" bestFit="1" customWidth="1"/>
    <col min="15885" max="15888" width="11.42578125" style="1"/>
    <col min="15889" max="15889" width="12.28515625" style="1" bestFit="1" customWidth="1"/>
    <col min="15890" max="16128" width="11.42578125" style="1"/>
    <col min="16129" max="16129" width="15" style="1" customWidth="1"/>
    <col min="16130" max="16130" width="18" style="1" customWidth="1"/>
    <col min="16131" max="16131" width="21" style="1" customWidth="1"/>
    <col min="16132" max="16132" width="20.5703125" style="1" customWidth="1"/>
    <col min="16133" max="16133" width="22.5703125" style="1" customWidth="1"/>
    <col min="16134" max="16134" width="19" style="1" customWidth="1"/>
    <col min="16135" max="16135" width="15.42578125" style="1" customWidth="1"/>
    <col min="16136" max="16136" width="11.85546875" style="1" customWidth="1"/>
    <col min="16137" max="16137" width="9.85546875" style="1" customWidth="1"/>
    <col min="16138" max="16138" width="13.42578125" style="1" customWidth="1"/>
    <col min="16139" max="16139" width="11.85546875" style="1" customWidth="1"/>
    <col min="16140" max="16140" width="12.7109375" style="1" bestFit="1" customWidth="1"/>
    <col min="16141" max="16144" width="11.42578125" style="1"/>
    <col min="16145" max="16145" width="12.28515625" style="1" bestFit="1" customWidth="1"/>
    <col min="16146" max="16384" width="11.42578125" style="1"/>
  </cols>
  <sheetData>
    <row r="1" spans="2:256" ht="23.25" customHeight="1">
      <c r="B1" s="2" t="s">
        <v>16</v>
      </c>
    </row>
    <row r="2" spans="2:256" ht="18">
      <c r="B2" s="51" t="s">
        <v>39</v>
      </c>
      <c r="C2" s="21"/>
      <c r="D2" s="21"/>
      <c r="E2" s="21"/>
      <c r="G2" s="21"/>
      <c r="H2" s="21"/>
      <c r="I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2:256">
      <c r="B3" s="20"/>
      <c r="C3" s="20"/>
      <c r="D3" s="20"/>
      <c r="E3" s="21"/>
      <c r="F3" s="20"/>
      <c r="G3" s="20"/>
      <c r="H3" s="20"/>
      <c r="I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</row>
    <row r="4" spans="2:256" ht="31.5" customHeight="1">
      <c r="B4" s="79" t="s">
        <v>20</v>
      </c>
      <c r="C4" s="79" t="s">
        <v>19</v>
      </c>
      <c r="D4" s="79" t="s">
        <v>21</v>
      </c>
      <c r="E4" s="176" t="s">
        <v>23</v>
      </c>
      <c r="F4" s="176"/>
      <c r="G4" s="20"/>
      <c r="H4" s="20"/>
      <c r="I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</row>
    <row r="5" spans="2:256" ht="20.100000000000001" customHeight="1">
      <c r="B5" s="80">
        <v>30</v>
      </c>
      <c r="C5" s="22">
        <v>36</v>
      </c>
      <c r="D5" s="81">
        <v>0.9</v>
      </c>
      <c r="E5" s="29">
        <v>1</v>
      </c>
      <c r="F5" s="30" t="s">
        <v>24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</row>
    <row r="6" spans="2:256" ht="20.100000000000001" customHeight="1">
      <c r="B6" s="24">
        <f>B5</f>
        <v>30</v>
      </c>
      <c r="C6" s="25">
        <f>C5</f>
        <v>36</v>
      </c>
      <c r="D6" s="81">
        <v>0.95</v>
      </c>
      <c r="E6" s="31">
        <v>1</v>
      </c>
      <c r="F6" s="32" t="s">
        <v>24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2:256" ht="20.100000000000001" customHeight="1">
      <c r="B7" s="24">
        <f t="shared" ref="B7:C8" si="0">B6</f>
        <v>30</v>
      </c>
      <c r="C7" s="25">
        <f t="shared" si="0"/>
        <v>36</v>
      </c>
      <c r="D7" s="81">
        <v>0.99</v>
      </c>
      <c r="E7" s="29">
        <v>1</v>
      </c>
      <c r="F7" s="30" t="s">
        <v>24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2:256" ht="19.5" customHeight="1">
      <c r="B8" s="24">
        <f t="shared" si="0"/>
        <v>30</v>
      </c>
      <c r="C8" s="25">
        <f t="shared" si="0"/>
        <v>36</v>
      </c>
      <c r="D8" s="82">
        <v>0.999</v>
      </c>
      <c r="E8" s="33">
        <v>1</v>
      </c>
      <c r="F8" s="34" t="s">
        <v>24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2:256">
      <c r="C9" s="3"/>
      <c r="D9" s="4"/>
      <c r="E9" s="4"/>
    </row>
    <row r="10" spans="2:256" ht="12.75" hidden="1" customHeight="1">
      <c r="B10" s="5" t="s">
        <v>31</v>
      </c>
      <c r="C10" s="6"/>
      <c r="D10" s="7"/>
      <c r="E10" s="7"/>
      <c r="F10" s="8"/>
      <c r="G10" s="8"/>
      <c r="H10" s="9"/>
      <c r="I10" s="10"/>
      <c r="J10" s="11"/>
      <c r="K10" s="11"/>
    </row>
    <row r="11" spans="2:256" ht="12.75" hidden="1" customHeight="1">
      <c r="B11" s="12" t="s">
        <v>0</v>
      </c>
      <c r="C11" s="6"/>
      <c r="D11" s="10"/>
      <c r="E11" s="10"/>
      <c r="F11" s="6"/>
      <c r="G11" s="6"/>
      <c r="H11" s="13"/>
      <c r="I11" s="10"/>
      <c r="J11" s="14"/>
      <c r="K11" s="14"/>
      <c r="L11" s="14"/>
    </row>
    <row r="12" spans="2:256" ht="12.75" hidden="1" customHeight="1">
      <c r="B12" s="15" t="s">
        <v>17</v>
      </c>
      <c r="C12" s="16" t="s">
        <v>1</v>
      </c>
      <c r="E12" s="16" t="s">
        <v>18</v>
      </c>
      <c r="F12" s="16"/>
      <c r="G12" s="16" t="s">
        <v>2</v>
      </c>
      <c r="H12" s="16"/>
      <c r="I12" s="16" t="s">
        <v>3</v>
      </c>
      <c r="J12" s="14"/>
      <c r="K12" s="14"/>
      <c r="L12" s="14"/>
    </row>
    <row r="13" spans="2:256" ht="25.5" hidden="1" customHeight="1">
      <c r="B13" s="45" t="s">
        <v>15</v>
      </c>
      <c r="C13" s="45" t="s">
        <v>4</v>
      </c>
      <c r="D13" s="83" t="s">
        <v>5</v>
      </c>
      <c r="E13" s="83" t="s">
        <v>1</v>
      </c>
      <c r="F13" s="83" t="s">
        <v>18</v>
      </c>
      <c r="G13" s="83" t="s">
        <v>2</v>
      </c>
      <c r="H13" s="83" t="s">
        <v>3</v>
      </c>
      <c r="I13" s="84" t="s">
        <v>40</v>
      </c>
      <c r="J13" s="83" t="s">
        <v>29</v>
      </c>
      <c r="K13" s="83" t="s">
        <v>6</v>
      </c>
      <c r="L13" s="83" t="s">
        <v>7</v>
      </c>
    </row>
    <row r="14" spans="2:256" ht="12.75" hidden="1" customHeight="1">
      <c r="B14" s="17">
        <f>B5</f>
        <v>30</v>
      </c>
      <c r="C14" s="18">
        <f>C5</f>
        <v>36</v>
      </c>
      <c r="D14" s="41">
        <f>B14/C14</f>
        <v>0.83333333333333337</v>
      </c>
      <c r="E14" s="85">
        <f>2*B14+I14^2</f>
        <v>62.705543454095412</v>
      </c>
      <c r="F14" s="85">
        <f>I14*SQRT((I14^2)+(4*B14*(1-D14)))</f>
        <v>7.8377824965934613</v>
      </c>
      <c r="G14" s="42">
        <f>2*(C14+I14^2)</f>
        <v>77.411086908190825</v>
      </c>
      <c r="H14" s="86" t="s">
        <v>8</v>
      </c>
      <c r="I14" s="44">
        <f>-NORMSINV((1-D5)/2)</f>
        <v>1.6448536269514726</v>
      </c>
      <c r="J14" s="87">
        <f>D14</f>
        <v>0.83333333333333337</v>
      </c>
      <c r="K14" s="87">
        <f>(E14-F14)/G14</f>
        <v>0.70878427301472779</v>
      </c>
      <c r="L14" s="87">
        <f>(E14+F14)/G14</f>
        <v>0.91128194640068694</v>
      </c>
    </row>
    <row r="15" spans="2:256" ht="12.75" hidden="1" customHeight="1">
      <c r="B15" s="17">
        <f t="shared" ref="B15:C17" si="1">B6</f>
        <v>30</v>
      </c>
      <c r="C15" s="18">
        <f t="shared" si="1"/>
        <v>36</v>
      </c>
      <c r="D15" s="41">
        <f>B15/C15</f>
        <v>0.83333333333333337</v>
      </c>
      <c r="E15" s="85">
        <f>2*B15+I15^2</f>
        <v>63.841458820694122</v>
      </c>
      <c r="F15" s="85">
        <f>I15*SQRT((I15^2)+(4*B15*(1-D15)))</f>
        <v>9.5700565455472173</v>
      </c>
      <c r="G15" s="42">
        <f>2*(C15+I15^2)</f>
        <v>79.682917641388244</v>
      </c>
      <c r="H15" s="86" t="s">
        <v>8</v>
      </c>
      <c r="I15" s="44">
        <f>-NORMSINV((1-D6)/2)</f>
        <v>1.9599639845400536</v>
      </c>
      <c r="J15" s="87">
        <f>D15</f>
        <v>0.83333333333333337</v>
      </c>
      <c r="K15" s="87">
        <f>(E15-F15)/G15</f>
        <v>0.68109205688720542</v>
      </c>
      <c r="L15" s="87">
        <f>(E15+F15)/G15</f>
        <v>0.92129552404981874</v>
      </c>
    </row>
    <row r="16" spans="2:256" ht="12.75" hidden="1" customHeight="1">
      <c r="B16" s="17">
        <f t="shared" si="1"/>
        <v>30</v>
      </c>
      <c r="C16" s="18">
        <f t="shared" si="1"/>
        <v>36</v>
      </c>
      <c r="D16" s="41">
        <f>B16/C16</f>
        <v>0.83333333333333337</v>
      </c>
      <c r="E16" s="85">
        <f>2*B16+I16^2</f>
        <v>66.634896601021211</v>
      </c>
      <c r="F16" s="85">
        <f>I16*SQRT((I16^2)+(4*B16*(1-D16)))</f>
        <v>13.293599396952919</v>
      </c>
      <c r="G16" s="42">
        <f>2*(C16+I16^2)</f>
        <v>85.269793202042422</v>
      </c>
      <c r="H16" s="86" t="s">
        <v>8</v>
      </c>
      <c r="I16" s="44">
        <f t="shared" ref="I16:I17" si="2">-NORMSINV((1-D7)/2)</f>
        <v>2.5758293035488999</v>
      </c>
      <c r="J16" s="87">
        <f>D16</f>
        <v>0.83333333333333337</v>
      </c>
      <c r="K16" s="87">
        <f>(E16-F16)/G16</f>
        <v>0.62555912476155318</v>
      </c>
      <c r="L16" s="87">
        <f>(E16+F16)/G16</f>
        <v>0.93736003098527088</v>
      </c>
    </row>
    <row r="17" spans="2:12" ht="12.75" hidden="1" customHeight="1">
      <c r="B17" s="17">
        <f t="shared" si="1"/>
        <v>30</v>
      </c>
      <c r="C17" s="18">
        <f t="shared" si="1"/>
        <v>36</v>
      </c>
      <c r="D17" s="41">
        <f>B17/C17</f>
        <v>0.83333333333333337</v>
      </c>
      <c r="E17" s="85">
        <f>2*B17+I17^2</f>
        <v>70.827566170662735</v>
      </c>
      <c r="F17" s="85">
        <f>I17*SQRT((I17^2)+(4*B17*(1-D17)))</f>
        <v>18.26985256079902</v>
      </c>
      <c r="G17" s="42">
        <f>2*(C17+I17^2)</f>
        <v>93.655132341325455</v>
      </c>
      <c r="H17" s="86" t="s">
        <v>8</v>
      </c>
      <c r="I17" s="44">
        <f t="shared" si="2"/>
        <v>3.2905267314918945</v>
      </c>
      <c r="J17" s="87">
        <f>D17</f>
        <v>0.83333333333333337</v>
      </c>
      <c r="K17" s="87">
        <f>(E17-F17)/G17</f>
        <v>0.56118348558109454</v>
      </c>
      <c r="L17" s="87">
        <f>(E17+F17)/G17</f>
        <v>0.95133514313713052</v>
      </c>
    </row>
    <row r="18" spans="2:12" ht="12.75" hidden="1" customHeight="1"/>
    <row r="19" spans="2:12" ht="12.75" hidden="1" customHeight="1">
      <c r="B19" s="88" t="s">
        <v>41</v>
      </c>
      <c r="C19" s="56">
        <f>D5*100</f>
        <v>90</v>
      </c>
      <c r="D19" s="56">
        <f>D6*100</f>
        <v>95</v>
      </c>
      <c r="E19" s="56">
        <f>D7*100</f>
        <v>99</v>
      </c>
      <c r="F19" s="57">
        <f>D8*100</f>
        <v>99.9</v>
      </c>
    </row>
    <row r="20" spans="2:12" ht="12.75" hidden="1" customHeight="1">
      <c r="B20" s="26" t="s">
        <v>33</v>
      </c>
      <c r="F20" s="89"/>
    </row>
    <row r="21" spans="2:12" ht="12.75" hidden="1" customHeight="1">
      <c r="B21" s="26" t="s">
        <v>9</v>
      </c>
      <c r="C21" s="90" t="str">
        <f>ROUND(J14,4)*100&amp;B24</f>
        <v>83,33%</v>
      </c>
      <c r="D21" s="91" t="str">
        <f>ROUND(J15,4)*100&amp;B24</f>
        <v>83,33%</v>
      </c>
      <c r="E21" s="91" t="str">
        <f>ROUND(J16,4)*100&amp;B24</f>
        <v>83,33%</v>
      </c>
      <c r="F21" s="92" t="str">
        <f>ROUND(J17,4)*100&amp;B24</f>
        <v>83,33%</v>
      </c>
    </row>
    <row r="22" spans="2:12" ht="12.75" hidden="1" customHeight="1">
      <c r="B22" s="26" t="s">
        <v>10</v>
      </c>
      <c r="C22" s="90" t="str">
        <f>ROUND(K14,4)*100&amp;B24</f>
        <v>70,88%</v>
      </c>
      <c r="D22" s="91" t="str">
        <f>ROUND(K15,4)*100&amp;B24</f>
        <v>68,11%</v>
      </c>
      <c r="E22" s="91" t="str">
        <f>ROUND(K16,4)*100&amp;B24</f>
        <v>62,56%</v>
      </c>
      <c r="F22" s="92" t="str">
        <f>ROUND(K17,4)*100&amp;B24</f>
        <v>56,12%</v>
      </c>
    </row>
    <row r="23" spans="2:12" ht="12.75" hidden="1" customHeight="1">
      <c r="B23" s="26" t="s">
        <v>11</v>
      </c>
      <c r="C23" s="90" t="str">
        <f>ROUND(L14,4)*100&amp;B24</f>
        <v>91,13%</v>
      </c>
      <c r="D23" s="91" t="str">
        <f>ROUND(L15,4)*100&amp;B24</f>
        <v>92,13%</v>
      </c>
      <c r="E23" s="91" t="str">
        <f>ROUND(L16,4)*100&amp;B24</f>
        <v>93,74%</v>
      </c>
      <c r="F23" s="92" t="str">
        <f>ROUND(L17,4)*100&amp;B24</f>
        <v>95,13%</v>
      </c>
    </row>
    <row r="24" spans="2:12" ht="12.75" hidden="1" customHeight="1">
      <c r="B24" s="26" t="s">
        <v>12</v>
      </c>
      <c r="C24" s="93" t="s">
        <v>22</v>
      </c>
      <c r="D24" s="93" t="s">
        <v>22</v>
      </c>
      <c r="E24" s="93" t="s">
        <v>22</v>
      </c>
      <c r="F24" s="93" t="s">
        <v>22</v>
      </c>
    </row>
    <row r="25" spans="2:12" ht="12.75" hidden="1" customHeight="1">
      <c r="B25" s="27" t="s">
        <v>13</v>
      </c>
      <c r="C25" s="84" t="str">
        <f>CONCATENATE(C21," ",B21,B20," ",C19,B24,B19," ",C22," ",B25," ",C23,B23)</f>
        <v>83,33% (IC 90%; 70,88% a 91,13%)</v>
      </c>
      <c r="D25" s="84" t="str">
        <f>CONCATENATE(D21," ",B21,B20," ",D19,B24,B19," ",D22," ",B25," ",D23,B23)</f>
        <v>83,33% (IC 95%; 68,11% a 92,13%)</v>
      </c>
      <c r="E25" s="84" t="str">
        <f>CONCATENATE(E21," ",B21,B20,," ",E19,B24,B19," ",E22," ",B25," ",E23,B23)</f>
        <v>83,33% (IC 99%; 62,56% a 93,74%)</v>
      </c>
      <c r="F25" s="84" t="str">
        <f>CONCATENATE(F21," ",B21,C20," ",F19,B24,B19," ",,F22," ",B25," ",F23,B23)</f>
        <v>83,33% ( 99,9%; 56,12% a 95,13%)</v>
      </c>
    </row>
    <row r="26" spans="2:12" ht="12.75" hidden="1" customHeight="1">
      <c r="B26" s="28" t="s">
        <v>14</v>
      </c>
      <c r="C26" s="58"/>
      <c r="D26" s="58"/>
      <c r="E26" s="58"/>
      <c r="F26" s="59"/>
    </row>
    <row r="27" spans="2:12" ht="12.75" customHeight="1">
      <c r="B27" s="47"/>
      <c r="C27" s="47"/>
      <c r="D27" s="47"/>
      <c r="E27" s="47"/>
      <c r="F27" s="47"/>
      <c r="G27" s="47"/>
    </row>
    <row r="28" spans="2:12" ht="15">
      <c r="B28" s="173" t="s">
        <v>32</v>
      </c>
      <c r="C28" s="174"/>
      <c r="D28" s="175"/>
      <c r="E28" s="177" t="s">
        <v>23</v>
      </c>
      <c r="F28" s="177"/>
    </row>
    <row r="29" spans="2:12" ht="20.25" customHeight="1">
      <c r="B29" s="48" t="str">
        <f>C24</f>
        <v>Promedio con IC al</v>
      </c>
      <c r="C29" s="49">
        <f>D5</f>
        <v>0.9</v>
      </c>
      <c r="D29" s="50" t="str">
        <f>C25</f>
        <v>83,33% (IC 90%; 70,88% a 91,13%)</v>
      </c>
      <c r="E29" s="29">
        <f>E5</f>
        <v>1</v>
      </c>
      <c r="F29" s="30" t="str">
        <f>F5</f>
        <v>año</v>
      </c>
    </row>
    <row r="30" spans="2:12" ht="20.100000000000001" customHeight="1">
      <c r="B30" s="48" t="str">
        <f>D24</f>
        <v>Promedio con IC al</v>
      </c>
      <c r="C30" s="49">
        <f>D6</f>
        <v>0.95</v>
      </c>
      <c r="D30" s="50" t="str">
        <f>D25</f>
        <v>83,33% (IC 95%; 68,11% a 92,13%)</v>
      </c>
      <c r="E30" s="31">
        <f t="shared" ref="E30:F32" si="3">E6</f>
        <v>1</v>
      </c>
      <c r="F30" s="32" t="str">
        <f t="shared" si="3"/>
        <v>año</v>
      </c>
    </row>
    <row r="31" spans="2:12" ht="20.100000000000001" customHeight="1">
      <c r="B31" s="48" t="str">
        <f>E24</f>
        <v>Promedio con IC al</v>
      </c>
      <c r="C31" s="49">
        <f>D7</f>
        <v>0.99</v>
      </c>
      <c r="D31" s="50" t="str">
        <f>E25</f>
        <v>83,33% (IC 99%; 62,56% a 93,74%)</v>
      </c>
      <c r="E31" s="29">
        <f t="shared" si="3"/>
        <v>1</v>
      </c>
      <c r="F31" s="30" t="str">
        <f t="shared" si="3"/>
        <v>año</v>
      </c>
    </row>
    <row r="32" spans="2:12" ht="20.100000000000001" customHeight="1">
      <c r="B32" s="48" t="str">
        <f>F24</f>
        <v>Promedio con IC al</v>
      </c>
      <c r="C32" s="52">
        <f>D8</f>
        <v>0.999</v>
      </c>
      <c r="D32" s="50" t="str">
        <f>F25</f>
        <v>83,33% ( 99,9%; 56,12% a 95,13%)</v>
      </c>
      <c r="E32" s="33">
        <f t="shared" si="3"/>
        <v>1</v>
      </c>
      <c r="F32" s="34" t="str">
        <f t="shared" si="3"/>
        <v>año</v>
      </c>
    </row>
    <row r="33" spans="2:13" ht="20.100000000000001" hidden="1" customHeight="1"/>
    <row r="34" spans="2:13" hidden="1"/>
    <row r="35" spans="2:13" ht="12.75" hidden="1" customHeight="1">
      <c r="B35" s="46"/>
      <c r="C35" s="35"/>
      <c r="D35" s="36"/>
      <c r="E35" s="19"/>
      <c r="F35" s="37"/>
      <c r="G35" s="37"/>
      <c r="H35" s="37"/>
      <c r="I35" s="38"/>
      <c r="J35" s="37"/>
      <c r="K35" s="39"/>
      <c r="L35" s="39"/>
      <c r="M35" s="40"/>
    </row>
    <row r="36" spans="2:13" ht="12.75" hidden="1" customHeight="1">
      <c r="B36" s="19" t="s">
        <v>42</v>
      </c>
      <c r="C36" s="16"/>
      <c r="D36" s="16"/>
      <c r="E36" s="16"/>
      <c r="F36" s="16"/>
      <c r="G36" s="16"/>
      <c r="H36" s="16"/>
      <c r="I36" s="16"/>
      <c r="M36" s="16"/>
    </row>
    <row r="37" spans="2:13" ht="12.75" hidden="1" customHeight="1">
      <c r="B37" s="84" t="s">
        <v>15</v>
      </c>
      <c r="C37" s="84" t="s">
        <v>4</v>
      </c>
      <c r="D37" s="83" t="s">
        <v>25</v>
      </c>
      <c r="E37" s="83" t="s">
        <v>26</v>
      </c>
      <c r="F37" s="83" t="s">
        <v>27</v>
      </c>
      <c r="G37" s="83" t="s">
        <v>28</v>
      </c>
      <c r="H37" s="84" t="s">
        <v>40</v>
      </c>
      <c r="I37" s="83" t="s">
        <v>29</v>
      </c>
      <c r="J37" s="83" t="s">
        <v>6</v>
      </c>
      <c r="K37" s="83" t="s">
        <v>7</v>
      </c>
      <c r="M37" s="16"/>
    </row>
    <row r="38" spans="2:13" ht="38.25" hidden="1" customHeight="1">
      <c r="B38" s="94">
        <f t="shared" ref="B38:C41" si="4">B5</f>
        <v>30</v>
      </c>
      <c r="C38" s="94">
        <f t="shared" si="4"/>
        <v>36</v>
      </c>
      <c r="D38" s="41">
        <f>B38/C38</f>
        <v>0.83333333333333337</v>
      </c>
      <c r="E38" s="41">
        <f>1-D38</f>
        <v>0.16666666666666663</v>
      </c>
      <c r="F38" s="42">
        <f>D38*E38</f>
        <v>0.13888888888888887</v>
      </c>
      <c r="G38" s="43">
        <f>SQRT(D38*E38/C38)</f>
        <v>6.2112999374994156E-2</v>
      </c>
      <c r="H38" s="44">
        <f>-NORMSINV((1-D5)/2)</f>
        <v>1.6448536269514726</v>
      </c>
      <c r="I38" s="95">
        <f>D38</f>
        <v>0.83333333333333337</v>
      </c>
      <c r="J38" s="95">
        <f>I38-(H38*G38)</f>
        <v>0.73116654103053969</v>
      </c>
      <c r="K38" s="95">
        <f>I38+(H38*G38)</f>
        <v>0.93550012563612706</v>
      </c>
      <c r="M38" s="16"/>
    </row>
    <row r="39" spans="2:13" ht="12.75" hidden="1" customHeight="1">
      <c r="B39" s="94">
        <f t="shared" si="4"/>
        <v>30</v>
      </c>
      <c r="C39" s="94">
        <f t="shared" si="4"/>
        <v>36</v>
      </c>
      <c r="D39" s="41">
        <f t="shared" ref="D39:D41" si="5">B39/C39</f>
        <v>0.83333333333333337</v>
      </c>
      <c r="E39" s="41">
        <f t="shared" ref="E39:E41" si="6">1-D39</f>
        <v>0.16666666666666663</v>
      </c>
      <c r="F39" s="42">
        <f>D39*E39</f>
        <v>0.13888888888888887</v>
      </c>
      <c r="G39" s="43">
        <f>SQRT(D39*E39/C39)</f>
        <v>6.2112999374994156E-2</v>
      </c>
      <c r="H39" s="44">
        <f>-NORMSINV((1-D6)/2)</f>
        <v>1.9599639845400536</v>
      </c>
      <c r="I39" s="95">
        <f>D39</f>
        <v>0.83333333333333337</v>
      </c>
      <c r="J39" s="95">
        <f t="shared" ref="J39:J41" si="7">I39-(H39*G39)</f>
        <v>0.71159409158658593</v>
      </c>
      <c r="K39" s="95">
        <f t="shared" ref="K39:K41" si="8">I39+(H39*G39)</f>
        <v>0.95507257508008081</v>
      </c>
      <c r="M39" s="16"/>
    </row>
    <row r="40" spans="2:13" ht="12.75" hidden="1" customHeight="1">
      <c r="B40" s="94">
        <f t="shared" si="4"/>
        <v>30</v>
      </c>
      <c r="C40" s="94">
        <f t="shared" si="4"/>
        <v>36</v>
      </c>
      <c r="D40" s="41">
        <f t="shared" si="5"/>
        <v>0.83333333333333337</v>
      </c>
      <c r="E40" s="41">
        <f t="shared" si="6"/>
        <v>0.16666666666666663</v>
      </c>
      <c r="F40" s="42">
        <f>D40*E40</f>
        <v>0.13888888888888887</v>
      </c>
      <c r="G40" s="43">
        <f>SQRT(D40*E40/C40)</f>
        <v>6.2112999374994156E-2</v>
      </c>
      <c r="H40" s="44">
        <f>-NORMSINV((1-D7)/2)</f>
        <v>2.5758293035488999</v>
      </c>
      <c r="I40" s="95">
        <f>D40</f>
        <v>0.83333333333333337</v>
      </c>
      <c r="J40" s="95">
        <f t="shared" si="7"/>
        <v>0.67334084941190886</v>
      </c>
      <c r="K40" s="95">
        <f t="shared" si="8"/>
        <v>0.99332581725475788</v>
      </c>
      <c r="M40" s="16"/>
    </row>
    <row r="41" spans="2:13" ht="12.75" hidden="1" customHeight="1">
      <c r="B41" s="94">
        <f t="shared" si="4"/>
        <v>30</v>
      </c>
      <c r="C41" s="94">
        <f t="shared" si="4"/>
        <v>36</v>
      </c>
      <c r="D41" s="41">
        <f t="shared" si="5"/>
        <v>0.83333333333333337</v>
      </c>
      <c r="E41" s="41">
        <f t="shared" si="6"/>
        <v>0.16666666666666663</v>
      </c>
      <c r="F41" s="42">
        <f>D41*E41</f>
        <v>0.13888888888888887</v>
      </c>
      <c r="G41" s="43">
        <f>SQRT(D41*E41/C41)</f>
        <v>6.2112999374994156E-2</v>
      </c>
      <c r="H41" s="44">
        <f>-NORMSINV((1-D8)/2)</f>
        <v>3.2905267314918945</v>
      </c>
      <c r="I41" s="95">
        <f>D41</f>
        <v>0.83333333333333337</v>
      </c>
      <c r="J41" s="95">
        <f t="shared" si="7"/>
        <v>0.62894884851677579</v>
      </c>
      <c r="K41" s="95">
        <f t="shared" si="8"/>
        <v>1.0377178181498909</v>
      </c>
      <c r="M41" s="16"/>
    </row>
    <row r="42" spans="2:13" ht="12.75" hidden="1" customHeight="1"/>
    <row r="43" spans="2:13" ht="12.75" hidden="1" customHeight="1">
      <c r="B43" s="88" t="s">
        <v>41</v>
      </c>
      <c r="C43" s="56">
        <f>D5*100</f>
        <v>90</v>
      </c>
      <c r="D43" s="56">
        <f>D6*100</f>
        <v>95</v>
      </c>
      <c r="E43" s="56">
        <f>D7*100</f>
        <v>99</v>
      </c>
      <c r="F43" s="57">
        <f>D8*100</f>
        <v>99.9</v>
      </c>
    </row>
    <row r="44" spans="2:13" ht="12.75" hidden="1" customHeight="1">
      <c r="B44" s="26" t="s">
        <v>33</v>
      </c>
      <c r="F44" s="89"/>
    </row>
    <row r="45" spans="2:13" ht="12.75" hidden="1" customHeight="1">
      <c r="B45" s="26" t="s">
        <v>9</v>
      </c>
      <c r="C45" s="90" t="str">
        <f>ROUND(I38,4)*100&amp;B48</f>
        <v>83,33%</v>
      </c>
      <c r="D45" s="91" t="str">
        <f>ROUND(I39,4)*100&amp;B48</f>
        <v>83,33%</v>
      </c>
      <c r="E45" s="91" t="str">
        <f>ROUND(I40,4)*100&amp;B48</f>
        <v>83,33%</v>
      </c>
      <c r="F45" s="92" t="str">
        <f>ROUND(I41,4)*100&amp;B48</f>
        <v>83,33%</v>
      </c>
    </row>
    <row r="46" spans="2:13" ht="12.75" hidden="1" customHeight="1">
      <c r="B46" s="26" t="s">
        <v>10</v>
      </c>
      <c r="C46" s="90" t="str">
        <f>ROUND(J38,4)*100&amp;B48</f>
        <v>73,12%</v>
      </c>
      <c r="D46" s="91" t="str">
        <f>ROUND(J39,4)*100&amp;B48</f>
        <v>71,16%</v>
      </c>
      <c r="E46" s="91" t="str">
        <f>ROUND(J40,4)*100&amp;B48</f>
        <v>67,33%</v>
      </c>
      <c r="F46" s="92" t="str">
        <f>ROUND(J41,4)*100&amp;B48</f>
        <v>62,89%</v>
      </c>
    </row>
    <row r="47" spans="2:13" ht="12.75" hidden="1" customHeight="1">
      <c r="B47" s="26" t="s">
        <v>11</v>
      </c>
      <c r="C47" s="90" t="str">
        <f>ROUND(K38,4)*100&amp;B48</f>
        <v>93,55%</v>
      </c>
      <c r="D47" s="91" t="str">
        <f>ROUND(K39,4)*100&amp;B48</f>
        <v>95,51%</v>
      </c>
      <c r="E47" s="91" t="str">
        <f>ROUND(K40,4)*100&amp;B48</f>
        <v>99,33%</v>
      </c>
      <c r="F47" s="92" t="str">
        <f>ROUND(K41,4)*100&amp;B48</f>
        <v>103,77%</v>
      </c>
    </row>
    <row r="48" spans="2:13" ht="12.75" hidden="1" customHeight="1">
      <c r="B48" s="26" t="s">
        <v>12</v>
      </c>
      <c r="C48" s="93" t="s">
        <v>22</v>
      </c>
      <c r="D48" s="93" t="s">
        <v>22</v>
      </c>
      <c r="E48" s="93" t="s">
        <v>22</v>
      </c>
      <c r="F48" s="93" t="s">
        <v>22</v>
      </c>
    </row>
    <row r="49" spans="2:7" ht="12.75" hidden="1" customHeight="1">
      <c r="B49" s="27" t="s">
        <v>13</v>
      </c>
      <c r="C49" s="84" t="str">
        <f>CONCATENATE(C45," ",B45,B44," ",C43,B48,B43," ",C46," ",B49," ",C47,B47)</f>
        <v>83,33% (IC 90%; 73,12% a 93,55%)</v>
      </c>
      <c r="D49" s="84" t="str">
        <f>CONCATENATE(D45," ",B45,B44," ",D43,B48,B43," ",D46," ",B49," ",D47,B47)</f>
        <v>83,33% (IC 95%; 71,16% a 95,51%)</v>
      </c>
      <c r="E49" s="84" t="str">
        <f>CONCATENATE(E45," ",B45,B44," ",E43,B48,B43," ",E46," ",B49," ",E47,B47)</f>
        <v>83,33% (IC 99%; 67,33% a 99,33%)</v>
      </c>
      <c r="F49" s="84" t="str">
        <f>CONCATENATE(F45," ",B45,B44," ",F43,B48,B43," ",F46," ",B49," ",F47,B47)</f>
        <v>83,33% (IC 99,9%; 62,89% a 103,77%)</v>
      </c>
    </row>
    <row r="50" spans="2:7" ht="12.75" hidden="1" customHeight="1">
      <c r="B50" s="28" t="s">
        <v>14</v>
      </c>
      <c r="C50" s="58"/>
      <c r="D50" s="58"/>
      <c r="E50" s="58"/>
      <c r="F50" s="59"/>
    </row>
    <row r="51" spans="2:7" ht="12.75" customHeight="1">
      <c r="B51" s="47"/>
      <c r="C51" s="47"/>
      <c r="D51" s="47"/>
      <c r="E51" s="47"/>
      <c r="F51" s="47"/>
      <c r="G51" s="47"/>
    </row>
    <row r="52" spans="2:7" ht="12.75" customHeight="1">
      <c r="B52" s="173" t="s">
        <v>30</v>
      </c>
      <c r="C52" s="174"/>
      <c r="D52" s="175"/>
      <c r="E52" s="176" t="s">
        <v>23</v>
      </c>
      <c r="F52" s="176"/>
    </row>
    <row r="53" spans="2:7" ht="18" customHeight="1">
      <c r="B53" s="48" t="str">
        <f>C48</f>
        <v>Promedio con IC al</v>
      </c>
      <c r="C53" s="49">
        <f>D5</f>
        <v>0.9</v>
      </c>
      <c r="D53" s="23" t="str">
        <f>C49</f>
        <v>83,33% (IC 90%; 73,12% a 93,55%)</v>
      </c>
      <c r="E53" s="29">
        <f t="shared" ref="E53:F56" si="9">E5</f>
        <v>1</v>
      </c>
      <c r="F53" s="30" t="str">
        <f t="shared" si="9"/>
        <v>año</v>
      </c>
    </row>
    <row r="54" spans="2:7" ht="21" customHeight="1">
      <c r="B54" s="48" t="str">
        <f>D48</f>
        <v>Promedio con IC al</v>
      </c>
      <c r="C54" s="49">
        <f>D6</f>
        <v>0.95</v>
      </c>
      <c r="D54" s="23" t="str">
        <f>D49</f>
        <v>83,33% (IC 95%; 71,16% a 95,51%)</v>
      </c>
      <c r="E54" s="31">
        <f t="shared" si="9"/>
        <v>1</v>
      </c>
      <c r="F54" s="32" t="str">
        <f t="shared" si="9"/>
        <v>año</v>
      </c>
    </row>
    <row r="55" spans="2:7" ht="20.100000000000001" customHeight="1">
      <c r="B55" s="48" t="str">
        <f>E48</f>
        <v>Promedio con IC al</v>
      </c>
      <c r="C55" s="49">
        <f>D7</f>
        <v>0.99</v>
      </c>
      <c r="D55" s="23" t="str">
        <f>E49</f>
        <v>83,33% (IC 99%; 67,33% a 99,33%)</v>
      </c>
      <c r="E55" s="29">
        <f t="shared" si="9"/>
        <v>1</v>
      </c>
      <c r="F55" s="30" t="str">
        <f t="shared" si="9"/>
        <v>año</v>
      </c>
    </row>
    <row r="56" spans="2:7" ht="20.100000000000001" customHeight="1">
      <c r="B56" s="48" t="str">
        <f>F48</f>
        <v>Promedio con IC al</v>
      </c>
      <c r="C56" s="52">
        <f>D8</f>
        <v>0.999</v>
      </c>
      <c r="D56" s="23" t="str">
        <f>F49</f>
        <v>83,33% (IC 99,9%; 62,89% a 103,77%)</v>
      </c>
      <c r="E56" s="33">
        <f t="shared" si="9"/>
        <v>1</v>
      </c>
      <c r="F56" s="34" t="str">
        <f t="shared" si="9"/>
        <v>año</v>
      </c>
    </row>
    <row r="58" spans="2:7">
      <c r="D58" s="62"/>
      <c r="E58" s="63"/>
      <c r="F58" s="61"/>
    </row>
    <row r="59" spans="2:7">
      <c r="D59" s="60"/>
      <c r="E59" s="6"/>
      <c r="F59" s="64"/>
    </row>
    <row r="60" spans="2:7">
      <c r="D60" s="60"/>
      <c r="E60" s="6"/>
      <c r="F60" s="64"/>
    </row>
    <row r="61" spans="2:7">
      <c r="D61" s="60"/>
      <c r="E61" s="6"/>
      <c r="F61" s="64"/>
    </row>
    <row r="62" spans="2:7">
      <c r="D62" s="60"/>
      <c r="E62" s="6"/>
      <c r="F62" s="64"/>
    </row>
    <row r="63" spans="2:7">
      <c r="D63" s="60"/>
      <c r="E63" s="6"/>
      <c r="F63" s="64"/>
    </row>
    <row r="64" spans="2:7">
      <c r="D64" s="60"/>
      <c r="E64" s="6"/>
      <c r="F64" s="64"/>
    </row>
    <row r="65" spans="4:6">
      <c r="D65" s="60"/>
      <c r="E65" s="6"/>
      <c r="F65" s="64"/>
    </row>
    <row r="66" spans="4:6">
      <c r="D66" s="60"/>
      <c r="E66" s="6"/>
      <c r="F66" s="64"/>
    </row>
  </sheetData>
  <mergeCells count="5">
    <mergeCell ref="B52:D52"/>
    <mergeCell ref="E52:F52"/>
    <mergeCell ref="E4:F4"/>
    <mergeCell ref="B28:D28"/>
    <mergeCell ref="E28:F28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42"/>
  <sheetViews>
    <sheetView zoomScale="115" zoomScaleNormal="115" workbookViewId="0">
      <selection activeCell="F6" sqref="F6"/>
    </sheetView>
  </sheetViews>
  <sheetFormatPr baseColWidth="10" defaultRowHeight="12.75"/>
  <cols>
    <col min="1" max="1" width="1.5703125" style="1" customWidth="1"/>
    <col min="2" max="2" width="7.5703125" style="1" customWidth="1"/>
    <col min="3" max="3" width="29.5703125" style="1" customWidth="1"/>
    <col min="4" max="4" width="22.85546875" style="1" customWidth="1"/>
    <col min="5" max="6" width="20.28515625" style="1" customWidth="1"/>
    <col min="7" max="7" width="19.42578125" style="1" customWidth="1"/>
    <col min="8" max="8" width="13.42578125" style="1" customWidth="1"/>
    <col min="9" max="9" width="11.85546875" style="1" customWidth="1"/>
    <col min="10" max="10" width="12.7109375" style="1" bestFit="1" customWidth="1"/>
    <col min="11" max="11" width="11.5703125" style="1" customWidth="1"/>
    <col min="12" max="14" width="11.42578125" style="1"/>
    <col min="15" max="15" width="12.28515625" style="1" bestFit="1" customWidth="1"/>
    <col min="16" max="254" width="11.42578125" style="1"/>
    <col min="255" max="255" width="15" style="1" customWidth="1"/>
    <col min="256" max="256" width="18" style="1" customWidth="1"/>
    <col min="257" max="257" width="21" style="1" customWidth="1"/>
    <col min="258" max="258" width="20.5703125" style="1" customWidth="1"/>
    <col min="259" max="259" width="22.5703125" style="1" customWidth="1"/>
    <col min="260" max="260" width="19" style="1" customWidth="1"/>
    <col min="261" max="261" width="15.42578125" style="1" customWidth="1"/>
    <col min="262" max="262" width="11.85546875" style="1" customWidth="1"/>
    <col min="263" max="263" width="9.85546875" style="1" customWidth="1"/>
    <col min="264" max="264" width="13.42578125" style="1" customWidth="1"/>
    <col min="265" max="265" width="11.85546875" style="1" customWidth="1"/>
    <col min="266" max="266" width="12.7109375" style="1" bestFit="1" customWidth="1"/>
    <col min="267" max="270" width="11.42578125" style="1"/>
    <col min="271" max="271" width="12.28515625" style="1" bestFit="1" customWidth="1"/>
    <col min="272" max="510" width="11.42578125" style="1"/>
    <col min="511" max="511" width="15" style="1" customWidth="1"/>
    <col min="512" max="512" width="18" style="1" customWidth="1"/>
    <col min="513" max="513" width="21" style="1" customWidth="1"/>
    <col min="514" max="514" width="20.5703125" style="1" customWidth="1"/>
    <col min="515" max="515" width="22.5703125" style="1" customWidth="1"/>
    <col min="516" max="516" width="19" style="1" customWidth="1"/>
    <col min="517" max="517" width="15.42578125" style="1" customWidth="1"/>
    <col min="518" max="518" width="11.85546875" style="1" customWidth="1"/>
    <col min="519" max="519" width="9.85546875" style="1" customWidth="1"/>
    <col min="520" max="520" width="13.42578125" style="1" customWidth="1"/>
    <col min="521" max="521" width="11.85546875" style="1" customWidth="1"/>
    <col min="522" max="522" width="12.7109375" style="1" bestFit="1" customWidth="1"/>
    <col min="523" max="526" width="11.42578125" style="1"/>
    <col min="527" max="527" width="12.28515625" style="1" bestFit="1" customWidth="1"/>
    <col min="528" max="766" width="11.42578125" style="1"/>
    <col min="767" max="767" width="15" style="1" customWidth="1"/>
    <col min="768" max="768" width="18" style="1" customWidth="1"/>
    <col min="769" max="769" width="21" style="1" customWidth="1"/>
    <col min="770" max="770" width="20.5703125" style="1" customWidth="1"/>
    <col min="771" max="771" width="22.5703125" style="1" customWidth="1"/>
    <col min="772" max="772" width="19" style="1" customWidth="1"/>
    <col min="773" max="773" width="15.42578125" style="1" customWidth="1"/>
    <col min="774" max="774" width="11.85546875" style="1" customWidth="1"/>
    <col min="775" max="775" width="9.85546875" style="1" customWidth="1"/>
    <col min="776" max="776" width="13.42578125" style="1" customWidth="1"/>
    <col min="777" max="777" width="11.85546875" style="1" customWidth="1"/>
    <col min="778" max="778" width="12.7109375" style="1" bestFit="1" customWidth="1"/>
    <col min="779" max="782" width="11.42578125" style="1"/>
    <col min="783" max="783" width="12.28515625" style="1" bestFit="1" customWidth="1"/>
    <col min="784" max="1022" width="11.42578125" style="1"/>
    <col min="1023" max="1023" width="15" style="1" customWidth="1"/>
    <col min="1024" max="1024" width="18" style="1" customWidth="1"/>
    <col min="1025" max="1025" width="21" style="1" customWidth="1"/>
    <col min="1026" max="1026" width="20.5703125" style="1" customWidth="1"/>
    <col min="1027" max="1027" width="22.5703125" style="1" customWidth="1"/>
    <col min="1028" max="1028" width="19" style="1" customWidth="1"/>
    <col min="1029" max="1029" width="15.42578125" style="1" customWidth="1"/>
    <col min="1030" max="1030" width="11.85546875" style="1" customWidth="1"/>
    <col min="1031" max="1031" width="9.85546875" style="1" customWidth="1"/>
    <col min="1032" max="1032" width="13.42578125" style="1" customWidth="1"/>
    <col min="1033" max="1033" width="11.85546875" style="1" customWidth="1"/>
    <col min="1034" max="1034" width="12.7109375" style="1" bestFit="1" customWidth="1"/>
    <col min="1035" max="1038" width="11.42578125" style="1"/>
    <col min="1039" max="1039" width="12.28515625" style="1" bestFit="1" customWidth="1"/>
    <col min="1040" max="1278" width="11.42578125" style="1"/>
    <col min="1279" max="1279" width="15" style="1" customWidth="1"/>
    <col min="1280" max="1280" width="18" style="1" customWidth="1"/>
    <col min="1281" max="1281" width="21" style="1" customWidth="1"/>
    <col min="1282" max="1282" width="20.5703125" style="1" customWidth="1"/>
    <col min="1283" max="1283" width="22.5703125" style="1" customWidth="1"/>
    <col min="1284" max="1284" width="19" style="1" customWidth="1"/>
    <col min="1285" max="1285" width="15.42578125" style="1" customWidth="1"/>
    <col min="1286" max="1286" width="11.85546875" style="1" customWidth="1"/>
    <col min="1287" max="1287" width="9.85546875" style="1" customWidth="1"/>
    <col min="1288" max="1288" width="13.42578125" style="1" customWidth="1"/>
    <col min="1289" max="1289" width="11.85546875" style="1" customWidth="1"/>
    <col min="1290" max="1290" width="12.7109375" style="1" bestFit="1" customWidth="1"/>
    <col min="1291" max="1294" width="11.42578125" style="1"/>
    <col min="1295" max="1295" width="12.28515625" style="1" bestFit="1" customWidth="1"/>
    <col min="1296" max="1534" width="11.42578125" style="1"/>
    <col min="1535" max="1535" width="15" style="1" customWidth="1"/>
    <col min="1536" max="1536" width="18" style="1" customWidth="1"/>
    <col min="1537" max="1537" width="21" style="1" customWidth="1"/>
    <col min="1538" max="1538" width="20.5703125" style="1" customWidth="1"/>
    <col min="1539" max="1539" width="22.5703125" style="1" customWidth="1"/>
    <col min="1540" max="1540" width="19" style="1" customWidth="1"/>
    <col min="1541" max="1541" width="15.42578125" style="1" customWidth="1"/>
    <col min="1542" max="1542" width="11.85546875" style="1" customWidth="1"/>
    <col min="1543" max="1543" width="9.85546875" style="1" customWidth="1"/>
    <col min="1544" max="1544" width="13.42578125" style="1" customWidth="1"/>
    <col min="1545" max="1545" width="11.85546875" style="1" customWidth="1"/>
    <col min="1546" max="1546" width="12.7109375" style="1" bestFit="1" customWidth="1"/>
    <col min="1547" max="1550" width="11.42578125" style="1"/>
    <col min="1551" max="1551" width="12.28515625" style="1" bestFit="1" customWidth="1"/>
    <col min="1552" max="1790" width="11.42578125" style="1"/>
    <col min="1791" max="1791" width="15" style="1" customWidth="1"/>
    <col min="1792" max="1792" width="18" style="1" customWidth="1"/>
    <col min="1793" max="1793" width="21" style="1" customWidth="1"/>
    <col min="1794" max="1794" width="20.5703125" style="1" customWidth="1"/>
    <col min="1795" max="1795" width="22.5703125" style="1" customWidth="1"/>
    <col min="1796" max="1796" width="19" style="1" customWidth="1"/>
    <col min="1797" max="1797" width="15.42578125" style="1" customWidth="1"/>
    <col min="1798" max="1798" width="11.85546875" style="1" customWidth="1"/>
    <col min="1799" max="1799" width="9.85546875" style="1" customWidth="1"/>
    <col min="1800" max="1800" width="13.42578125" style="1" customWidth="1"/>
    <col min="1801" max="1801" width="11.85546875" style="1" customWidth="1"/>
    <col min="1802" max="1802" width="12.7109375" style="1" bestFit="1" customWidth="1"/>
    <col min="1803" max="1806" width="11.42578125" style="1"/>
    <col min="1807" max="1807" width="12.28515625" style="1" bestFit="1" customWidth="1"/>
    <col min="1808" max="2046" width="11.42578125" style="1"/>
    <col min="2047" max="2047" width="15" style="1" customWidth="1"/>
    <col min="2048" max="2048" width="18" style="1" customWidth="1"/>
    <col min="2049" max="2049" width="21" style="1" customWidth="1"/>
    <col min="2050" max="2050" width="20.5703125" style="1" customWidth="1"/>
    <col min="2051" max="2051" width="22.5703125" style="1" customWidth="1"/>
    <col min="2052" max="2052" width="19" style="1" customWidth="1"/>
    <col min="2053" max="2053" width="15.42578125" style="1" customWidth="1"/>
    <col min="2054" max="2054" width="11.85546875" style="1" customWidth="1"/>
    <col min="2055" max="2055" width="9.85546875" style="1" customWidth="1"/>
    <col min="2056" max="2056" width="13.42578125" style="1" customWidth="1"/>
    <col min="2057" max="2057" width="11.85546875" style="1" customWidth="1"/>
    <col min="2058" max="2058" width="12.7109375" style="1" bestFit="1" customWidth="1"/>
    <col min="2059" max="2062" width="11.42578125" style="1"/>
    <col min="2063" max="2063" width="12.28515625" style="1" bestFit="1" customWidth="1"/>
    <col min="2064" max="2302" width="11.42578125" style="1"/>
    <col min="2303" max="2303" width="15" style="1" customWidth="1"/>
    <col min="2304" max="2304" width="18" style="1" customWidth="1"/>
    <col min="2305" max="2305" width="21" style="1" customWidth="1"/>
    <col min="2306" max="2306" width="20.5703125" style="1" customWidth="1"/>
    <col min="2307" max="2307" width="22.5703125" style="1" customWidth="1"/>
    <col min="2308" max="2308" width="19" style="1" customWidth="1"/>
    <col min="2309" max="2309" width="15.42578125" style="1" customWidth="1"/>
    <col min="2310" max="2310" width="11.85546875" style="1" customWidth="1"/>
    <col min="2311" max="2311" width="9.85546875" style="1" customWidth="1"/>
    <col min="2312" max="2312" width="13.42578125" style="1" customWidth="1"/>
    <col min="2313" max="2313" width="11.85546875" style="1" customWidth="1"/>
    <col min="2314" max="2314" width="12.7109375" style="1" bestFit="1" customWidth="1"/>
    <col min="2315" max="2318" width="11.42578125" style="1"/>
    <col min="2319" max="2319" width="12.28515625" style="1" bestFit="1" customWidth="1"/>
    <col min="2320" max="2558" width="11.42578125" style="1"/>
    <col min="2559" max="2559" width="15" style="1" customWidth="1"/>
    <col min="2560" max="2560" width="18" style="1" customWidth="1"/>
    <col min="2561" max="2561" width="21" style="1" customWidth="1"/>
    <col min="2562" max="2562" width="20.5703125" style="1" customWidth="1"/>
    <col min="2563" max="2563" width="22.5703125" style="1" customWidth="1"/>
    <col min="2564" max="2564" width="19" style="1" customWidth="1"/>
    <col min="2565" max="2565" width="15.42578125" style="1" customWidth="1"/>
    <col min="2566" max="2566" width="11.85546875" style="1" customWidth="1"/>
    <col min="2567" max="2567" width="9.85546875" style="1" customWidth="1"/>
    <col min="2568" max="2568" width="13.42578125" style="1" customWidth="1"/>
    <col min="2569" max="2569" width="11.85546875" style="1" customWidth="1"/>
    <col min="2570" max="2570" width="12.7109375" style="1" bestFit="1" customWidth="1"/>
    <col min="2571" max="2574" width="11.42578125" style="1"/>
    <col min="2575" max="2575" width="12.28515625" style="1" bestFit="1" customWidth="1"/>
    <col min="2576" max="2814" width="11.42578125" style="1"/>
    <col min="2815" max="2815" width="15" style="1" customWidth="1"/>
    <col min="2816" max="2816" width="18" style="1" customWidth="1"/>
    <col min="2817" max="2817" width="21" style="1" customWidth="1"/>
    <col min="2818" max="2818" width="20.5703125" style="1" customWidth="1"/>
    <col min="2819" max="2819" width="22.5703125" style="1" customWidth="1"/>
    <col min="2820" max="2820" width="19" style="1" customWidth="1"/>
    <col min="2821" max="2821" width="15.42578125" style="1" customWidth="1"/>
    <col min="2822" max="2822" width="11.85546875" style="1" customWidth="1"/>
    <col min="2823" max="2823" width="9.85546875" style="1" customWidth="1"/>
    <col min="2824" max="2824" width="13.42578125" style="1" customWidth="1"/>
    <col min="2825" max="2825" width="11.85546875" style="1" customWidth="1"/>
    <col min="2826" max="2826" width="12.7109375" style="1" bestFit="1" customWidth="1"/>
    <col min="2827" max="2830" width="11.42578125" style="1"/>
    <col min="2831" max="2831" width="12.28515625" style="1" bestFit="1" customWidth="1"/>
    <col min="2832" max="3070" width="11.42578125" style="1"/>
    <col min="3071" max="3071" width="15" style="1" customWidth="1"/>
    <col min="3072" max="3072" width="18" style="1" customWidth="1"/>
    <col min="3073" max="3073" width="21" style="1" customWidth="1"/>
    <col min="3074" max="3074" width="20.5703125" style="1" customWidth="1"/>
    <col min="3075" max="3075" width="22.5703125" style="1" customWidth="1"/>
    <col min="3076" max="3076" width="19" style="1" customWidth="1"/>
    <col min="3077" max="3077" width="15.42578125" style="1" customWidth="1"/>
    <col min="3078" max="3078" width="11.85546875" style="1" customWidth="1"/>
    <col min="3079" max="3079" width="9.85546875" style="1" customWidth="1"/>
    <col min="3080" max="3080" width="13.42578125" style="1" customWidth="1"/>
    <col min="3081" max="3081" width="11.85546875" style="1" customWidth="1"/>
    <col min="3082" max="3082" width="12.7109375" style="1" bestFit="1" customWidth="1"/>
    <col min="3083" max="3086" width="11.42578125" style="1"/>
    <col min="3087" max="3087" width="12.28515625" style="1" bestFit="1" customWidth="1"/>
    <col min="3088" max="3326" width="11.42578125" style="1"/>
    <col min="3327" max="3327" width="15" style="1" customWidth="1"/>
    <col min="3328" max="3328" width="18" style="1" customWidth="1"/>
    <col min="3329" max="3329" width="21" style="1" customWidth="1"/>
    <col min="3330" max="3330" width="20.5703125" style="1" customWidth="1"/>
    <col min="3331" max="3331" width="22.5703125" style="1" customWidth="1"/>
    <col min="3332" max="3332" width="19" style="1" customWidth="1"/>
    <col min="3333" max="3333" width="15.42578125" style="1" customWidth="1"/>
    <col min="3334" max="3334" width="11.85546875" style="1" customWidth="1"/>
    <col min="3335" max="3335" width="9.85546875" style="1" customWidth="1"/>
    <col min="3336" max="3336" width="13.42578125" style="1" customWidth="1"/>
    <col min="3337" max="3337" width="11.85546875" style="1" customWidth="1"/>
    <col min="3338" max="3338" width="12.7109375" style="1" bestFit="1" customWidth="1"/>
    <col min="3339" max="3342" width="11.42578125" style="1"/>
    <col min="3343" max="3343" width="12.28515625" style="1" bestFit="1" customWidth="1"/>
    <col min="3344" max="3582" width="11.42578125" style="1"/>
    <col min="3583" max="3583" width="15" style="1" customWidth="1"/>
    <col min="3584" max="3584" width="18" style="1" customWidth="1"/>
    <col min="3585" max="3585" width="21" style="1" customWidth="1"/>
    <col min="3586" max="3586" width="20.5703125" style="1" customWidth="1"/>
    <col min="3587" max="3587" width="22.5703125" style="1" customWidth="1"/>
    <col min="3588" max="3588" width="19" style="1" customWidth="1"/>
    <col min="3589" max="3589" width="15.42578125" style="1" customWidth="1"/>
    <col min="3590" max="3590" width="11.85546875" style="1" customWidth="1"/>
    <col min="3591" max="3591" width="9.85546875" style="1" customWidth="1"/>
    <col min="3592" max="3592" width="13.42578125" style="1" customWidth="1"/>
    <col min="3593" max="3593" width="11.85546875" style="1" customWidth="1"/>
    <col min="3594" max="3594" width="12.7109375" style="1" bestFit="1" customWidth="1"/>
    <col min="3595" max="3598" width="11.42578125" style="1"/>
    <col min="3599" max="3599" width="12.28515625" style="1" bestFit="1" customWidth="1"/>
    <col min="3600" max="3838" width="11.42578125" style="1"/>
    <col min="3839" max="3839" width="15" style="1" customWidth="1"/>
    <col min="3840" max="3840" width="18" style="1" customWidth="1"/>
    <col min="3841" max="3841" width="21" style="1" customWidth="1"/>
    <col min="3842" max="3842" width="20.5703125" style="1" customWidth="1"/>
    <col min="3843" max="3843" width="22.5703125" style="1" customWidth="1"/>
    <col min="3844" max="3844" width="19" style="1" customWidth="1"/>
    <col min="3845" max="3845" width="15.42578125" style="1" customWidth="1"/>
    <col min="3846" max="3846" width="11.85546875" style="1" customWidth="1"/>
    <col min="3847" max="3847" width="9.85546875" style="1" customWidth="1"/>
    <col min="3848" max="3848" width="13.42578125" style="1" customWidth="1"/>
    <col min="3849" max="3849" width="11.85546875" style="1" customWidth="1"/>
    <col min="3850" max="3850" width="12.7109375" style="1" bestFit="1" customWidth="1"/>
    <col min="3851" max="3854" width="11.42578125" style="1"/>
    <col min="3855" max="3855" width="12.28515625" style="1" bestFit="1" customWidth="1"/>
    <col min="3856" max="4094" width="11.42578125" style="1"/>
    <col min="4095" max="4095" width="15" style="1" customWidth="1"/>
    <col min="4096" max="4096" width="18" style="1" customWidth="1"/>
    <col min="4097" max="4097" width="21" style="1" customWidth="1"/>
    <col min="4098" max="4098" width="20.5703125" style="1" customWidth="1"/>
    <col min="4099" max="4099" width="22.5703125" style="1" customWidth="1"/>
    <col min="4100" max="4100" width="19" style="1" customWidth="1"/>
    <col min="4101" max="4101" width="15.42578125" style="1" customWidth="1"/>
    <col min="4102" max="4102" width="11.85546875" style="1" customWidth="1"/>
    <col min="4103" max="4103" width="9.85546875" style="1" customWidth="1"/>
    <col min="4104" max="4104" width="13.42578125" style="1" customWidth="1"/>
    <col min="4105" max="4105" width="11.85546875" style="1" customWidth="1"/>
    <col min="4106" max="4106" width="12.7109375" style="1" bestFit="1" customWidth="1"/>
    <col min="4107" max="4110" width="11.42578125" style="1"/>
    <col min="4111" max="4111" width="12.28515625" style="1" bestFit="1" customWidth="1"/>
    <col min="4112" max="4350" width="11.42578125" style="1"/>
    <col min="4351" max="4351" width="15" style="1" customWidth="1"/>
    <col min="4352" max="4352" width="18" style="1" customWidth="1"/>
    <col min="4353" max="4353" width="21" style="1" customWidth="1"/>
    <col min="4354" max="4354" width="20.5703125" style="1" customWidth="1"/>
    <col min="4355" max="4355" width="22.5703125" style="1" customWidth="1"/>
    <col min="4356" max="4356" width="19" style="1" customWidth="1"/>
    <col min="4357" max="4357" width="15.42578125" style="1" customWidth="1"/>
    <col min="4358" max="4358" width="11.85546875" style="1" customWidth="1"/>
    <col min="4359" max="4359" width="9.85546875" style="1" customWidth="1"/>
    <col min="4360" max="4360" width="13.42578125" style="1" customWidth="1"/>
    <col min="4361" max="4361" width="11.85546875" style="1" customWidth="1"/>
    <col min="4362" max="4362" width="12.7109375" style="1" bestFit="1" customWidth="1"/>
    <col min="4363" max="4366" width="11.42578125" style="1"/>
    <col min="4367" max="4367" width="12.28515625" style="1" bestFit="1" customWidth="1"/>
    <col min="4368" max="4606" width="11.42578125" style="1"/>
    <col min="4607" max="4607" width="15" style="1" customWidth="1"/>
    <col min="4608" max="4608" width="18" style="1" customWidth="1"/>
    <col min="4609" max="4609" width="21" style="1" customWidth="1"/>
    <col min="4610" max="4610" width="20.5703125" style="1" customWidth="1"/>
    <col min="4611" max="4611" width="22.5703125" style="1" customWidth="1"/>
    <col min="4612" max="4612" width="19" style="1" customWidth="1"/>
    <col min="4613" max="4613" width="15.42578125" style="1" customWidth="1"/>
    <col min="4614" max="4614" width="11.85546875" style="1" customWidth="1"/>
    <col min="4615" max="4615" width="9.85546875" style="1" customWidth="1"/>
    <col min="4616" max="4616" width="13.42578125" style="1" customWidth="1"/>
    <col min="4617" max="4617" width="11.85546875" style="1" customWidth="1"/>
    <col min="4618" max="4618" width="12.7109375" style="1" bestFit="1" customWidth="1"/>
    <col min="4619" max="4622" width="11.42578125" style="1"/>
    <col min="4623" max="4623" width="12.28515625" style="1" bestFit="1" customWidth="1"/>
    <col min="4624" max="4862" width="11.42578125" style="1"/>
    <col min="4863" max="4863" width="15" style="1" customWidth="1"/>
    <col min="4864" max="4864" width="18" style="1" customWidth="1"/>
    <col min="4865" max="4865" width="21" style="1" customWidth="1"/>
    <col min="4866" max="4866" width="20.5703125" style="1" customWidth="1"/>
    <col min="4867" max="4867" width="22.5703125" style="1" customWidth="1"/>
    <col min="4868" max="4868" width="19" style="1" customWidth="1"/>
    <col min="4869" max="4869" width="15.42578125" style="1" customWidth="1"/>
    <col min="4870" max="4870" width="11.85546875" style="1" customWidth="1"/>
    <col min="4871" max="4871" width="9.85546875" style="1" customWidth="1"/>
    <col min="4872" max="4872" width="13.42578125" style="1" customWidth="1"/>
    <col min="4873" max="4873" width="11.85546875" style="1" customWidth="1"/>
    <col min="4874" max="4874" width="12.7109375" style="1" bestFit="1" customWidth="1"/>
    <col min="4875" max="4878" width="11.42578125" style="1"/>
    <col min="4879" max="4879" width="12.28515625" style="1" bestFit="1" customWidth="1"/>
    <col min="4880" max="5118" width="11.42578125" style="1"/>
    <col min="5119" max="5119" width="15" style="1" customWidth="1"/>
    <col min="5120" max="5120" width="18" style="1" customWidth="1"/>
    <col min="5121" max="5121" width="21" style="1" customWidth="1"/>
    <col min="5122" max="5122" width="20.5703125" style="1" customWidth="1"/>
    <col min="5123" max="5123" width="22.5703125" style="1" customWidth="1"/>
    <col min="5124" max="5124" width="19" style="1" customWidth="1"/>
    <col min="5125" max="5125" width="15.42578125" style="1" customWidth="1"/>
    <col min="5126" max="5126" width="11.85546875" style="1" customWidth="1"/>
    <col min="5127" max="5127" width="9.85546875" style="1" customWidth="1"/>
    <col min="5128" max="5128" width="13.42578125" style="1" customWidth="1"/>
    <col min="5129" max="5129" width="11.85546875" style="1" customWidth="1"/>
    <col min="5130" max="5130" width="12.7109375" style="1" bestFit="1" customWidth="1"/>
    <col min="5131" max="5134" width="11.42578125" style="1"/>
    <col min="5135" max="5135" width="12.28515625" style="1" bestFit="1" customWidth="1"/>
    <col min="5136" max="5374" width="11.42578125" style="1"/>
    <col min="5375" max="5375" width="15" style="1" customWidth="1"/>
    <col min="5376" max="5376" width="18" style="1" customWidth="1"/>
    <col min="5377" max="5377" width="21" style="1" customWidth="1"/>
    <col min="5378" max="5378" width="20.5703125" style="1" customWidth="1"/>
    <col min="5379" max="5379" width="22.5703125" style="1" customWidth="1"/>
    <col min="5380" max="5380" width="19" style="1" customWidth="1"/>
    <col min="5381" max="5381" width="15.42578125" style="1" customWidth="1"/>
    <col min="5382" max="5382" width="11.85546875" style="1" customWidth="1"/>
    <col min="5383" max="5383" width="9.85546875" style="1" customWidth="1"/>
    <col min="5384" max="5384" width="13.42578125" style="1" customWidth="1"/>
    <col min="5385" max="5385" width="11.85546875" style="1" customWidth="1"/>
    <col min="5386" max="5386" width="12.7109375" style="1" bestFit="1" customWidth="1"/>
    <col min="5387" max="5390" width="11.42578125" style="1"/>
    <col min="5391" max="5391" width="12.28515625" style="1" bestFit="1" customWidth="1"/>
    <col min="5392" max="5630" width="11.42578125" style="1"/>
    <col min="5631" max="5631" width="15" style="1" customWidth="1"/>
    <col min="5632" max="5632" width="18" style="1" customWidth="1"/>
    <col min="5633" max="5633" width="21" style="1" customWidth="1"/>
    <col min="5634" max="5634" width="20.5703125" style="1" customWidth="1"/>
    <col min="5635" max="5635" width="22.5703125" style="1" customWidth="1"/>
    <col min="5636" max="5636" width="19" style="1" customWidth="1"/>
    <col min="5637" max="5637" width="15.42578125" style="1" customWidth="1"/>
    <col min="5638" max="5638" width="11.85546875" style="1" customWidth="1"/>
    <col min="5639" max="5639" width="9.85546875" style="1" customWidth="1"/>
    <col min="5640" max="5640" width="13.42578125" style="1" customWidth="1"/>
    <col min="5641" max="5641" width="11.85546875" style="1" customWidth="1"/>
    <col min="5642" max="5642" width="12.7109375" style="1" bestFit="1" customWidth="1"/>
    <col min="5643" max="5646" width="11.42578125" style="1"/>
    <col min="5647" max="5647" width="12.28515625" style="1" bestFit="1" customWidth="1"/>
    <col min="5648" max="5886" width="11.42578125" style="1"/>
    <col min="5887" max="5887" width="15" style="1" customWidth="1"/>
    <col min="5888" max="5888" width="18" style="1" customWidth="1"/>
    <col min="5889" max="5889" width="21" style="1" customWidth="1"/>
    <col min="5890" max="5890" width="20.5703125" style="1" customWidth="1"/>
    <col min="5891" max="5891" width="22.5703125" style="1" customWidth="1"/>
    <col min="5892" max="5892" width="19" style="1" customWidth="1"/>
    <col min="5893" max="5893" width="15.42578125" style="1" customWidth="1"/>
    <col min="5894" max="5894" width="11.85546875" style="1" customWidth="1"/>
    <col min="5895" max="5895" width="9.85546875" style="1" customWidth="1"/>
    <col min="5896" max="5896" width="13.42578125" style="1" customWidth="1"/>
    <col min="5897" max="5897" width="11.85546875" style="1" customWidth="1"/>
    <col min="5898" max="5898" width="12.7109375" style="1" bestFit="1" customWidth="1"/>
    <col min="5899" max="5902" width="11.42578125" style="1"/>
    <col min="5903" max="5903" width="12.28515625" style="1" bestFit="1" customWidth="1"/>
    <col min="5904" max="6142" width="11.42578125" style="1"/>
    <col min="6143" max="6143" width="15" style="1" customWidth="1"/>
    <col min="6144" max="6144" width="18" style="1" customWidth="1"/>
    <col min="6145" max="6145" width="21" style="1" customWidth="1"/>
    <col min="6146" max="6146" width="20.5703125" style="1" customWidth="1"/>
    <col min="6147" max="6147" width="22.5703125" style="1" customWidth="1"/>
    <col min="6148" max="6148" width="19" style="1" customWidth="1"/>
    <col min="6149" max="6149" width="15.42578125" style="1" customWidth="1"/>
    <col min="6150" max="6150" width="11.85546875" style="1" customWidth="1"/>
    <col min="6151" max="6151" width="9.85546875" style="1" customWidth="1"/>
    <col min="6152" max="6152" width="13.42578125" style="1" customWidth="1"/>
    <col min="6153" max="6153" width="11.85546875" style="1" customWidth="1"/>
    <col min="6154" max="6154" width="12.7109375" style="1" bestFit="1" customWidth="1"/>
    <col min="6155" max="6158" width="11.42578125" style="1"/>
    <col min="6159" max="6159" width="12.28515625" style="1" bestFit="1" customWidth="1"/>
    <col min="6160" max="6398" width="11.42578125" style="1"/>
    <col min="6399" max="6399" width="15" style="1" customWidth="1"/>
    <col min="6400" max="6400" width="18" style="1" customWidth="1"/>
    <col min="6401" max="6401" width="21" style="1" customWidth="1"/>
    <col min="6402" max="6402" width="20.5703125" style="1" customWidth="1"/>
    <col min="6403" max="6403" width="22.5703125" style="1" customWidth="1"/>
    <col min="6404" max="6404" width="19" style="1" customWidth="1"/>
    <col min="6405" max="6405" width="15.42578125" style="1" customWidth="1"/>
    <col min="6406" max="6406" width="11.85546875" style="1" customWidth="1"/>
    <col min="6407" max="6407" width="9.85546875" style="1" customWidth="1"/>
    <col min="6408" max="6408" width="13.42578125" style="1" customWidth="1"/>
    <col min="6409" max="6409" width="11.85546875" style="1" customWidth="1"/>
    <col min="6410" max="6410" width="12.7109375" style="1" bestFit="1" customWidth="1"/>
    <col min="6411" max="6414" width="11.42578125" style="1"/>
    <col min="6415" max="6415" width="12.28515625" style="1" bestFit="1" customWidth="1"/>
    <col min="6416" max="6654" width="11.42578125" style="1"/>
    <col min="6655" max="6655" width="15" style="1" customWidth="1"/>
    <col min="6656" max="6656" width="18" style="1" customWidth="1"/>
    <col min="6657" max="6657" width="21" style="1" customWidth="1"/>
    <col min="6658" max="6658" width="20.5703125" style="1" customWidth="1"/>
    <col min="6659" max="6659" width="22.5703125" style="1" customWidth="1"/>
    <col min="6660" max="6660" width="19" style="1" customWidth="1"/>
    <col min="6661" max="6661" width="15.42578125" style="1" customWidth="1"/>
    <col min="6662" max="6662" width="11.85546875" style="1" customWidth="1"/>
    <col min="6663" max="6663" width="9.85546875" style="1" customWidth="1"/>
    <col min="6664" max="6664" width="13.42578125" style="1" customWidth="1"/>
    <col min="6665" max="6665" width="11.85546875" style="1" customWidth="1"/>
    <col min="6666" max="6666" width="12.7109375" style="1" bestFit="1" customWidth="1"/>
    <col min="6667" max="6670" width="11.42578125" style="1"/>
    <col min="6671" max="6671" width="12.28515625" style="1" bestFit="1" customWidth="1"/>
    <col min="6672" max="6910" width="11.42578125" style="1"/>
    <col min="6911" max="6911" width="15" style="1" customWidth="1"/>
    <col min="6912" max="6912" width="18" style="1" customWidth="1"/>
    <col min="6913" max="6913" width="21" style="1" customWidth="1"/>
    <col min="6914" max="6914" width="20.5703125" style="1" customWidth="1"/>
    <col min="6915" max="6915" width="22.5703125" style="1" customWidth="1"/>
    <col min="6916" max="6916" width="19" style="1" customWidth="1"/>
    <col min="6917" max="6917" width="15.42578125" style="1" customWidth="1"/>
    <col min="6918" max="6918" width="11.85546875" style="1" customWidth="1"/>
    <col min="6919" max="6919" width="9.85546875" style="1" customWidth="1"/>
    <col min="6920" max="6920" width="13.42578125" style="1" customWidth="1"/>
    <col min="6921" max="6921" width="11.85546875" style="1" customWidth="1"/>
    <col min="6922" max="6922" width="12.7109375" style="1" bestFit="1" customWidth="1"/>
    <col min="6923" max="6926" width="11.42578125" style="1"/>
    <col min="6927" max="6927" width="12.28515625" style="1" bestFit="1" customWidth="1"/>
    <col min="6928" max="7166" width="11.42578125" style="1"/>
    <col min="7167" max="7167" width="15" style="1" customWidth="1"/>
    <col min="7168" max="7168" width="18" style="1" customWidth="1"/>
    <col min="7169" max="7169" width="21" style="1" customWidth="1"/>
    <col min="7170" max="7170" width="20.5703125" style="1" customWidth="1"/>
    <col min="7171" max="7171" width="22.5703125" style="1" customWidth="1"/>
    <col min="7172" max="7172" width="19" style="1" customWidth="1"/>
    <col min="7173" max="7173" width="15.42578125" style="1" customWidth="1"/>
    <col min="7174" max="7174" width="11.85546875" style="1" customWidth="1"/>
    <col min="7175" max="7175" width="9.85546875" style="1" customWidth="1"/>
    <col min="7176" max="7176" width="13.42578125" style="1" customWidth="1"/>
    <col min="7177" max="7177" width="11.85546875" style="1" customWidth="1"/>
    <col min="7178" max="7178" width="12.7109375" style="1" bestFit="1" customWidth="1"/>
    <col min="7179" max="7182" width="11.42578125" style="1"/>
    <col min="7183" max="7183" width="12.28515625" style="1" bestFit="1" customWidth="1"/>
    <col min="7184" max="7422" width="11.42578125" style="1"/>
    <col min="7423" max="7423" width="15" style="1" customWidth="1"/>
    <col min="7424" max="7424" width="18" style="1" customWidth="1"/>
    <col min="7425" max="7425" width="21" style="1" customWidth="1"/>
    <col min="7426" max="7426" width="20.5703125" style="1" customWidth="1"/>
    <col min="7427" max="7427" width="22.5703125" style="1" customWidth="1"/>
    <col min="7428" max="7428" width="19" style="1" customWidth="1"/>
    <col min="7429" max="7429" width="15.42578125" style="1" customWidth="1"/>
    <col min="7430" max="7430" width="11.85546875" style="1" customWidth="1"/>
    <col min="7431" max="7431" width="9.85546875" style="1" customWidth="1"/>
    <col min="7432" max="7432" width="13.42578125" style="1" customWidth="1"/>
    <col min="7433" max="7433" width="11.85546875" style="1" customWidth="1"/>
    <col min="7434" max="7434" width="12.7109375" style="1" bestFit="1" customWidth="1"/>
    <col min="7435" max="7438" width="11.42578125" style="1"/>
    <col min="7439" max="7439" width="12.28515625" style="1" bestFit="1" customWidth="1"/>
    <col min="7440" max="7678" width="11.42578125" style="1"/>
    <col min="7679" max="7679" width="15" style="1" customWidth="1"/>
    <col min="7680" max="7680" width="18" style="1" customWidth="1"/>
    <col min="7681" max="7681" width="21" style="1" customWidth="1"/>
    <col min="7682" max="7682" width="20.5703125" style="1" customWidth="1"/>
    <col min="7683" max="7683" width="22.5703125" style="1" customWidth="1"/>
    <col min="7684" max="7684" width="19" style="1" customWidth="1"/>
    <col min="7685" max="7685" width="15.42578125" style="1" customWidth="1"/>
    <col min="7686" max="7686" width="11.85546875" style="1" customWidth="1"/>
    <col min="7687" max="7687" width="9.85546875" style="1" customWidth="1"/>
    <col min="7688" max="7688" width="13.42578125" style="1" customWidth="1"/>
    <col min="7689" max="7689" width="11.85546875" style="1" customWidth="1"/>
    <col min="7690" max="7690" width="12.7109375" style="1" bestFit="1" customWidth="1"/>
    <col min="7691" max="7694" width="11.42578125" style="1"/>
    <col min="7695" max="7695" width="12.28515625" style="1" bestFit="1" customWidth="1"/>
    <col min="7696" max="7934" width="11.42578125" style="1"/>
    <col min="7935" max="7935" width="15" style="1" customWidth="1"/>
    <col min="7936" max="7936" width="18" style="1" customWidth="1"/>
    <col min="7937" max="7937" width="21" style="1" customWidth="1"/>
    <col min="7938" max="7938" width="20.5703125" style="1" customWidth="1"/>
    <col min="7939" max="7939" width="22.5703125" style="1" customWidth="1"/>
    <col min="7940" max="7940" width="19" style="1" customWidth="1"/>
    <col min="7941" max="7941" width="15.42578125" style="1" customWidth="1"/>
    <col min="7942" max="7942" width="11.85546875" style="1" customWidth="1"/>
    <col min="7943" max="7943" width="9.85546875" style="1" customWidth="1"/>
    <col min="7944" max="7944" width="13.42578125" style="1" customWidth="1"/>
    <col min="7945" max="7945" width="11.85546875" style="1" customWidth="1"/>
    <col min="7946" max="7946" width="12.7109375" style="1" bestFit="1" customWidth="1"/>
    <col min="7947" max="7950" width="11.42578125" style="1"/>
    <col min="7951" max="7951" width="12.28515625" style="1" bestFit="1" customWidth="1"/>
    <col min="7952" max="8190" width="11.42578125" style="1"/>
    <col min="8191" max="8191" width="15" style="1" customWidth="1"/>
    <col min="8192" max="8192" width="18" style="1" customWidth="1"/>
    <col min="8193" max="8193" width="21" style="1" customWidth="1"/>
    <col min="8194" max="8194" width="20.5703125" style="1" customWidth="1"/>
    <col min="8195" max="8195" width="22.5703125" style="1" customWidth="1"/>
    <col min="8196" max="8196" width="19" style="1" customWidth="1"/>
    <col min="8197" max="8197" width="15.42578125" style="1" customWidth="1"/>
    <col min="8198" max="8198" width="11.85546875" style="1" customWidth="1"/>
    <col min="8199" max="8199" width="9.85546875" style="1" customWidth="1"/>
    <col min="8200" max="8200" width="13.42578125" style="1" customWidth="1"/>
    <col min="8201" max="8201" width="11.85546875" style="1" customWidth="1"/>
    <col min="8202" max="8202" width="12.7109375" style="1" bestFit="1" customWidth="1"/>
    <col min="8203" max="8206" width="11.42578125" style="1"/>
    <col min="8207" max="8207" width="12.28515625" style="1" bestFit="1" customWidth="1"/>
    <col min="8208" max="8446" width="11.42578125" style="1"/>
    <col min="8447" max="8447" width="15" style="1" customWidth="1"/>
    <col min="8448" max="8448" width="18" style="1" customWidth="1"/>
    <col min="8449" max="8449" width="21" style="1" customWidth="1"/>
    <col min="8450" max="8450" width="20.5703125" style="1" customWidth="1"/>
    <col min="8451" max="8451" width="22.5703125" style="1" customWidth="1"/>
    <col min="8452" max="8452" width="19" style="1" customWidth="1"/>
    <col min="8453" max="8453" width="15.42578125" style="1" customWidth="1"/>
    <col min="8454" max="8454" width="11.85546875" style="1" customWidth="1"/>
    <col min="8455" max="8455" width="9.85546875" style="1" customWidth="1"/>
    <col min="8456" max="8456" width="13.42578125" style="1" customWidth="1"/>
    <col min="8457" max="8457" width="11.85546875" style="1" customWidth="1"/>
    <col min="8458" max="8458" width="12.7109375" style="1" bestFit="1" customWidth="1"/>
    <col min="8459" max="8462" width="11.42578125" style="1"/>
    <col min="8463" max="8463" width="12.28515625" style="1" bestFit="1" customWidth="1"/>
    <col min="8464" max="8702" width="11.42578125" style="1"/>
    <col min="8703" max="8703" width="15" style="1" customWidth="1"/>
    <col min="8704" max="8704" width="18" style="1" customWidth="1"/>
    <col min="8705" max="8705" width="21" style="1" customWidth="1"/>
    <col min="8706" max="8706" width="20.5703125" style="1" customWidth="1"/>
    <col min="8707" max="8707" width="22.5703125" style="1" customWidth="1"/>
    <col min="8708" max="8708" width="19" style="1" customWidth="1"/>
    <col min="8709" max="8709" width="15.42578125" style="1" customWidth="1"/>
    <col min="8710" max="8710" width="11.85546875" style="1" customWidth="1"/>
    <col min="8711" max="8711" width="9.85546875" style="1" customWidth="1"/>
    <col min="8712" max="8712" width="13.42578125" style="1" customWidth="1"/>
    <col min="8713" max="8713" width="11.85546875" style="1" customWidth="1"/>
    <col min="8714" max="8714" width="12.7109375" style="1" bestFit="1" customWidth="1"/>
    <col min="8715" max="8718" width="11.42578125" style="1"/>
    <col min="8719" max="8719" width="12.28515625" style="1" bestFit="1" customWidth="1"/>
    <col min="8720" max="8958" width="11.42578125" style="1"/>
    <col min="8959" max="8959" width="15" style="1" customWidth="1"/>
    <col min="8960" max="8960" width="18" style="1" customWidth="1"/>
    <col min="8961" max="8961" width="21" style="1" customWidth="1"/>
    <col min="8962" max="8962" width="20.5703125" style="1" customWidth="1"/>
    <col min="8963" max="8963" width="22.5703125" style="1" customWidth="1"/>
    <col min="8964" max="8964" width="19" style="1" customWidth="1"/>
    <col min="8965" max="8965" width="15.42578125" style="1" customWidth="1"/>
    <col min="8966" max="8966" width="11.85546875" style="1" customWidth="1"/>
    <col min="8967" max="8967" width="9.85546875" style="1" customWidth="1"/>
    <col min="8968" max="8968" width="13.42578125" style="1" customWidth="1"/>
    <col min="8969" max="8969" width="11.85546875" style="1" customWidth="1"/>
    <col min="8970" max="8970" width="12.7109375" style="1" bestFit="1" customWidth="1"/>
    <col min="8971" max="8974" width="11.42578125" style="1"/>
    <col min="8975" max="8975" width="12.28515625" style="1" bestFit="1" customWidth="1"/>
    <col min="8976" max="9214" width="11.42578125" style="1"/>
    <col min="9215" max="9215" width="15" style="1" customWidth="1"/>
    <col min="9216" max="9216" width="18" style="1" customWidth="1"/>
    <col min="9217" max="9217" width="21" style="1" customWidth="1"/>
    <col min="9218" max="9218" width="20.5703125" style="1" customWidth="1"/>
    <col min="9219" max="9219" width="22.5703125" style="1" customWidth="1"/>
    <col min="9220" max="9220" width="19" style="1" customWidth="1"/>
    <col min="9221" max="9221" width="15.42578125" style="1" customWidth="1"/>
    <col min="9222" max="9222" width="11.85546875" style="1" customWidth="1"/>
    <col min="9223" max="9223" width="9.85546875" style="1" customWidth="1"/>
    <col min="9224" max="9224" width="13.42578125" style="1" customWidth="1"/>
    <col min="9225" max="9225" width="11.85546875" style="1" customWidth="1"/>
    <col min="9226" max="9226" width="12.7109375" style="1" bestFit="1" customWidth="1"/>
    <col min="9227" max="9230" width="11.42578125" style="1"/>
    <col min="9231" max="9231" width="12.28515625" style="1" bestFit="1" customWidth="1"/>
    <col min="9232" max="9470" width="11.42578125" style="1"/>
    <col min="9471" max="9471" width="15" style="1" customWidth="1"/>
    <col min="9472" max="9472" width="18" style="1" customWidth="1"/>
    <col min="9473" max="9473" width="21" style="1" customWidth="1"/>
    <col min="9474" max="9474" width="20.5703125" style="1" customWidth="1"/>
    <col min="9475" max="9475" width="22.5703125" style="1" customWidth="1"/>
    <col min="9476" max="9476" width="19" style="1" customWidth="1"/>
    <col min="9477" max="9477" width="15.42578125" style="1" customWidth="1"/>
    <col min="9478" max="9478" width="11.85546875" style="1" customWidth="1"/>
    <col min="9479" max="9479" width="9.85546875" style="1" customWidth="1"/>
    <col min="9480" max="9480" width="13.42578125" style="1" customWidth="1"/>
    <col min="9481" max="9481" width="11.85546875" style="1" customWidth="1"/>
    <col min="9482" max="9482" width="12.7109375" style="1" bestFit="1" customWidth="1"/>
    <col min="9483" max="9486" width="11.42578125" style="1"/>
    <col min="9487" max="9487" width="12.28515625" style="1" bestFit="1" customWidth="1"/>
    <col min="9488" max="9726" width="11.42578125" style="1"/>
    <col min="9727" max="9727" width="15" style="1" customWidth="1"/>
    <col min="9728" max="9728" width="18" style="1" customWidth="1"/>
    <col min="9729" max="9729" width="21" style="1" customWidth="1"/>
    <col min="9730" max="9730" width="20.5703125" style="1" customWidth="1"/>
    <col min="9731" max="9731" width="22.5703125" style="1" customWidth="1"/>
    <col min="9732" max="9732" width="19" style="1" customWidth="1"/>
    <col min="9733" max="9733" width="15.42578125" style="1" customWidth="1"/>
    <col min="9734" max="9734" width="11.85546875" style="1" customWidth="1"/>
    <col min="9735" max="9735" width="9.85546875" style="1" customWidth="1"/>
    <col min="9736" max="9736" width="13.42578125" style="1" customWidth="1"/>
    <col min="9737" max="9737" width="11.85546875" style="1" customWidth="1"/>
    <col min="9738" max="9738" width="12.7109375" style="1" bestFit="1" customWidth="1"/>
    <col min="9739" max="9742" width="11.42578125" style="1"/>
    <col min="9743" max="9743" width="12.28515625" style="1" bestFit="1" customWidth="1"/>
    <col min="9744" max="9982" width="11.42578125" style="1"/>
    <col min="9983" max="9983" width="15" style="1" customWidth="1"/>
    <col min="9984" max="9984" width="18" style="1" customWidth="1"/>
    <col min="9985" max="9985" width="21" style="1" customWidth="1"/>
    <col min="9986" max="9986" width="20.5703125" style="1" customWidth="1"/>
    <col min="9987" max="9987" width="22.5703125" style="1" customWidth="1"/>
    <col min="9988" max="9988" width="19" style="1" customWidth="1"/>
    <col min="9989" max="9989" width="15.42578125" style="1" customWidth="1"/>
    <col min="9990" max="9990" width="11.85546875" style="1" customWidth="1"/>
    <col min="9991" max="9991" width="9.85546875" style="1" customWidth="1"/>
    <col min="9992" max="9992" width="13.42578125" style="1" customWidth="1"/>
    <col min="9993" max="9993" width="11.85546875" style="1" customWidth="1"/>
    <col min="9994" max="9994" width="12.7109375" style="1" bestFit="1" customWidth="1"/>
    <col min="9995" max="9998" width="11.42578125" style="1"/>
    <col min="9999" max="9999" width="12.28515625" style="1" bestFit="1" customWidth="1"/>
    <col min="10000" max="10238" width="11.42578125" style="1"/>
    <col min="10239" max="10239" width="15" style="1" customWidth="1"/>
    <col min="10240" max="10240" width="18" style="1" customWidth="1"/>
    <col min="10241" max="10241" width="21" style="1" customWidth="1"/>
    <col min="10242" max="10242" width="20.5703125" style="1" customWidth="1"/>
    <col min="10243" max="10243" width="22.5703125" style="1" customWidth="1"/>
    <col min="10244" max="10244" width="19" style="1" customWidth="1"/>
    <col min="10245" max="10245" width="15.42578125" style="1" customWidth="1"/>
    <col min="10246" max="10246" width="11.85546875" style="1" customWidth="1"/>
    <col min="10247" max="10247" width="9.85546875" style="1" customWidth="1"/>
    <col min="10248" max="10248" width="13.42578125" style="1" customWidth="1"/>
    <col min="10249" max="10249" width="11.85546875" style="1" customWidth="1"/>
    <col min="10250" max="10250" width="12.7109375" style="1" bestFit="1" customWidth="1"/>
    <col min="10251" max="10254" width="11.42578125" style="1"/>
    <col min="10255" max="10255" width="12.28515625" style="1" bestFit="1" customWidth="1"/>
    <col min="10256" max="10494" width="11.42578125" style="1"/>
    <col min="10495" max="10495" width="15" style="1" customWidth="1"/>
    <col min="10496" max="10496" width="18" style="1" customWidth="1"/>
    <col min="10497" max="10497" width="21" style="1" customWidth="1"/>
    <col min="10498" max="10498" width="20.5703125" style="1" customWidth="1"/>
    <col min="10499" max="10499" width="22.5703125" style="1" customWidth="1"/>
    <col min="10500" max="10500" width="19" style="1" customWidth="1"/>
    <col min="10501" max="10501" width="15.42578125" style="1" customWidth="1"/>
    <col min="10502" max="10502" width="11.85546875" style="1" customWidth="1"/>
    <col min="10503" max="10503" width="9.85546875" style="1" customWidth="1"/>
    <col min="10504" max="10504" width="13.42578125" style="1" customWidth="1"/>
    <col min="10505" max="10505" width="11.85546875" style="1" customWidth="1"/>
    <col min="10506" max="10506" width="12.7109375" style="1" bestFit="1" customWidth="1"/>
    <col min="10507" max="10510" width="11.42578125" style="1"/>
    <col min="10511" max="10511" width="12.28515625" style="1" bestFit="1" customWidth="1"/>
    <col min="10512" max="10750" width="11.42578125" style="1"/>
    <col min="10751" max="10751" width="15" style="1" customWidth="1"/>
    <col min="10752" max="10752" width="18" style="1" customWidth="1"/>
    <col min="10753" max="10753" width="21" style="1" customWidth="1"/>
    <col min="10754" max="10754" width="20.5703125" style="1" customWidth="1"/>
    <col min="10755" max="10755" width="22.5703125" style="1" customWidth="1"/>
    <col min="10756" max="10756" width="19" style="1" customWidth="1"/>
    <col min="10757" max="10757" width="15.42578125" style="1" customWidth="1"/>
    <col min="10758" max="10758" width="11.85546875" style="1" customWidth="1"/>
    <col min="10759" max="10759" width="9.85546875" style="1" customWidth="1"/>
    <col min="10760" max="10760" width="13.42578125" style="1" customWidth="1"/>
    <col min="10761" max="10761" width="11.85546875" style="1" customWidth="1"/>
    <col min="10762" max="10762" width="12.7109375" style="1" bestFit="1" customWidth="1"/>
    <col min="10763" max="10766" width="11.42578125" style="1"/>
    <col min="10767" max="10767" width="12.28515625" style="1" bestFit="1" customWidth="1"/>
    <col min="10768" max="11006" width="11.42578125" style="1"/>
    <col min="11007" max="11007" width="15" style="1" customWidth="1"/>
    <col min="11008" max="11008" width="18" style="1" customWidth="1"/>
    <col min="11009" max="11009" width="21" style="1" customWidth="1"/>
    <col min="11010" max="11010" width="20.5703125" style="1" customWidth="1"/>
    <col min="11011" max="11011" width="22.5703125" style="1" customWidth="1"/>
    <col min="11012" max="11012" width="19" style="1" customWidth="1"/>
    <col min="11013" max="11013" width="15.42578125" style="1" customWidth="1"/>
    <col min="11014" max="11014" width="11.85546875" style="1" customWidth="1"/>
    <col min="11015" max="11015" width="9.85546875" style="1" customWidth="1"/>
    <col min="11016" max="11016" width="13.42578125" style="1" customWidth="1"/>
    <col min="11017" max="11017" width="11.85546875" style="1" customWidth="1"/>
    <col min="11018" max="11018" width="12.7109375" style="1" bestFit="1" customWidth="1"/>
    <col min="11019" max="11022" width="11.42578125" style="1"/>
    <col min="11023" max="11023" width="12.28515625" style="1" bestFit="1" customWidth="1"/>
    <col min="11024" max="11262" width="11.42578125" style="1"/>
    <col min="11263" max="11263" width="15" style="1" customWidth="1"/>
    <col min="11264" max="11264" width="18" style="1" customWidth="1"/>
    <col min="11265" max="11265" width="21" style="1" customWidth="1"/>
    <col min="11266" max="11266" width="20.5703125" style="1" customWidth="1"/>
    <col min="11267" max="11267" width="22.5703125" style="1" customWidth="1"/>
    <col min="11268" max="11268" width="19" style="1" customWidth="1"/>
    <col min="11269" max="11269" width="15.42578125" style="1" customWidth="1"/>
    <col min="11270" max="11270" width="11.85546875" style="1" customWidth="1"/>
    <col min="11271" max="11271" width="9.85546875" style="1" customWidth="1"/>
    <col min="11272" max="11272" width="13.42578125" style="1" customWidth="1"/>
    <col min="11273" max="11273" width="11.85546875" style="1" customWidth="1"/>
    <col min="11274" max="11274" width="12.7109375" style="1" bestFit="1" customWidth="1"/>
    <col min="11275" max="11278" width="11.42578125" style="1"/>
    <col min="11279" max="11279" width="12.28515625" style="1" bestFit="1" customWidth="1"/>
    <col min="11280" max="11518" width="11.42578125" style="1"/>
    <col min="11519" max="11519" width="15" style="1" customWidth="1"/>
    <col min="11520" max="11520" width="18" style="1" customWidth="1"/>
    <col min="11521" max="11521" width="21" style="1" customWidth="1"/>
    <col min="11522" max="11522" width="20.5703125" style="1" customWidth="1"/>
    <col min="11523" max="11523" width="22.5703125" style="1" customWidth="1"/>
    <col min="11524" max="11524" width="19" style="1" customWidth="1"/>
    <col min="11525" max="11525" width="15.42578125" style="1" customWidth="1"/>
    <col min="11526" max="11526" width="11.85546875" style="1" customWidth="1"/>
    <col min="11527" max="11527" width="9.85546875" style="1" customWidth="1"/>
    <col min="11528" max="11528" width="13.42578125" style="1" customWidth="1"/>
    <col min="11529" max="11529" width="11.85546875" style="1" customWidth="1"/>
    <col min="11530" max="11530" width="12.7109375" style="1" bestFit="1" customWidth="1"/>
    <col min="11531" max="11534" width="11.42578125" style="1"/>
    <col min="11535" max="11535" width="12.28515625" style="1" bestFit="1" customWidth="1"/>
    <col min="11536" max="11774" width="11.42578125" style="1"/>
    <col min="11775" max="11775" width="15" style="1" customWidth="1"/>
    <col min="11776" max="11776" width="18" style="1" customWidth="1"/>
    <col min="11777" max="11777" width="21" style="1" customWidth="1"/>
    <col min="11778" max="11778" width="20.5703125" style="1" customWidth="1"/>
    <col min="11779" max="11779" width="22.5703125" style="1" customWidth="1"/>
    <col min="11780" max="11780" width="19" style="1" customWidth="1"/>
    <col min="11781" max="11781" width="15.42578125" style="1" customWidth="1"/>
    <col min="11782" max="11782" width="11.85546875" style="1" customWidth="1"/>
    <col min="11783" max="11783" width="9.85546875" style="1" customWidth="1"/>
    <col min="11784" max="11784" width="13.42578125" style="1" customWidth="1"/>
    <col min="11785" max="11785" width="11.85546875" style="1" customWidth="1"/>
    <col min="11786" max="11786" width="12.7109375" style="1" bestFit="1" customWidth="1"/>
    <col min="11787" max="11790" width="11.42578125" style="1"/>
    <col min="11791" max="11791" width="12.28515625" style="1" bestFit="1" customWidth="1"/>
    <col min="11792" max="12030" width="11.42578125" style="1"/>
    <col min="12031" max="12031" width="15" style="1" customWidth="1"/>
    <col min="12032" max="12032" width="18" style="1" customWidth="1"/>
    <col min="12033" max="12033" width="21" style="1" customWidth="1"/>
    <col min="12034" max="12034" width="20.5703125" style="1" customWidth="1"/>
    <col min="12035" max="12035" width="22.5703125" style="1" customWidth="1"/>
    <col min="12036" max="12036" width="19" style="1" customWidth="1"/>
    <col min="12037" max="12037" width="15.42578125" style="1" customWidth="1"/>
    <col min="12038" max="12038" width="11.85546875" style="1" customWidth="1"/>
    <col min="12039" max="12039" width="9.85546875" style="1" customWidth="1"/>
    <col min="12040" max="12040" width="13.42578125" style="1" customWidth="1"/>
    <col min="12041" max="12041" width="11.85546875" style="1" customWidth="1"/>
    <col min="12042" max="12042" width="12.7109375" style="1" bestFit="1" customWidth="1"/>
    <col min="12043" max="12046" width="11.42578125" style="1"/>
    <col min="12047" max="12047" width="12.28515625" style="1" bestFit="1" customWidth="1"/>
    <col min="12048" max="12286" width="11.42578125" style="1"/>
    <col min="12287" max="12287" width="15" style="1" customWidth="1"/>
    <col min="12288" max="12288" width="18" style="1" customWidth="1"/>
    <col min="12289" max="12289" width="21" style="1" customWidth="1"/>
    <col min="12290" max="12290" width="20.5703125" style="1" customWidth="1"/>
    <col min="12291" max="12291" width="22.5703125" style="1" customWidth="1"/>
    <col min="12292" max="12292" width="19" style="1" customWidth="1"/>
    <col min="12293" max="12293" width="15.42578125" style="1" customWidth="1"/>
    <col min="12294" max="12294" width="11.85546875" style="1" customWidth="1"/>
    <col min="12295" max="12295" width="9.85546875" style="1" customWidth="1"/>
    <col min="12296" max="12296" width="13.42578125" style="1" customWidth="1"/>
    <col min="12297" max="12297" width="11.85546875" style="1" customWidth="1"/>
    <col min="12298" max="12298" width="12.7109375" style="1" bestFit="1" customWidth="1"/>
    <col min="12299" max="12302" width="11.42578125" style="1"/>
    <col min="12303" max="12303" width="12.28515625" style="1" bestFit="1" customWidth="1"/>
    <col min="12304" max="12542" width="11.42578125" style="1"/>
    <col min="12543" max="12543" width="15" style="1" customWidth="1"/>
    <col min="12544" max="12544" width="18" style="1" customWidth="1"/>
    <col min="12545" max="12545" width="21" style="1" customWidth="1"/>
    <col min="12546" max="12546" width="20.5703125" style="1" customWidth="1"/>
    <col min="12547" max="12547" width="22.5703125" style="1" customWidth="1"/>
    <col min="12548" max="12548" width="19" style="1" customWidth="1"/>
    <col min="12549" max="12549" width="15.42578125" style="1" customWidth="1"/>
    <col min="12550" max="12550" width="11.85546875" style="1" customWidth="1"/>
    <col min="12551" max="12551" width="9.85546875" style="1" customWidth="1"/>
    <col min="12552" max="12552" width="13.42578125" style="1" customWidth="1"/>
    <col min="12553" max="12553" width="11.85546875" style="1" customWidth="1"/>
    <col min="12554" max="12554" width="12.7109375" style="1" bestFit="1" customWidth="1"/>
    <col min="12555" max="12558" width="11.42578125" style="1"/>
    <col min="12559" max="12559" width="12.28515625" style="1" bestFit="1" customWidth="1"/>
    <col min="12560" max="12798" width="11.42578125" style="1"/>
    <col min="12799" max="12799" width="15" style="1" customWidth="1"/>
    <col min="12800" max="12800" width="18" style="1" customWidth="1"/>
    <col min="12801" max="12801" width="21" style="1" customWidth="1"/>
    <col min="12802" max="12802" width="20.5703125" style="1" customWidth="1"/>
    <col min="12803" max="12803" width="22.5703125" style="1" customWidth="1"/>
    <col min="12804" max="12804" width="19" style="1" customWidth="1"/>
    <col min="12805" max="12805" width="15.42578125" style="1" customWidth="1"/>
    <col min="12806" max="12806" width="11.85546875" style="1" customWidth="1"/>
    <col min="12807" max="12807" width="9.85546875" style="1" customWidth="1"/>
    <col min="12808" max="12808" width="13.42578125" style="1" customWidth="1"/>
    <col min="12809" max="12809" width="11.85546875" style="1" customWidth="1"/>
    <col min="12810" max="12810" width="12.7109375" style="1" bestFit="1" customWidth="1"/>
    <col min="12811" max="12814" width="11.42578125" style="1"/>
    <col min="12815" max="12815" width="12.28515625" style="1" bestFit="1" customWidth="1"/>
    <col min="12816" max="13054" width="11.42578125" style="1"/>
    <col min="13055" max="13055" width="15" style="1" customWidth="1"/>
    <col min="13056" max="13056" width="18" style="1" customWidth="1"/>
    <col min="13057" max="13057" width="21" style="1" customWidth="1"/>
    <col min="13058" max="13058" width="20.5703125" style="1" customWidth="1"/>
    <col min="13059" max="13059" width="22.5703125" style="1" customWidth="1"/>
    <col min="13060" max="13060" width="19" style="1" customWidth="1"/>
    <col min="13061" max="13061" width="15.42578125" style="1" customWidth="1"/>
    <col min="13062" max="13062" width="11.85546875" style="1" customWidth="1"/>
    <col min="13063" max="13063" width="9.85546875" style="1" customWidth="1"/>
    <col min="13064" max="13064" width="13.42578125" style="1" customWidth="1"/>
    <col min="13065" max="13065" width="11.85546875" style="1" customWidth="1"/>
    <col min="13066" max="13066" width="12.7109375" style="1" bestFit="1" customWidth="1"/>
    <col min="13067" max="13070" width="11.42578125" style="1"/>
    <col min="13071" max="13071" width="12.28515625" style="1" bestFit="1" customWidth="1"/>
    <col min="13072" max="13310" width="11.42578125" style="1"/>
    <col min="13311" max="13311" width="15" style="1" customWidth="1"/>
    <col min="13312" max="13312" width="18" style="1" customWidth="1"/>
    <col min="13313" max="13313" width="21" style="1" customWidth="1"/>
    <col min="13314" max="13314" width="20.5703125" style="1" customWidth="1"/>
    <col min="13315" max="13315" width="22.5703125" style="1" customWidth="1"/>
    <col min="13316" max="13316" width="19" style="1" customWidth="1"/>
    <col min="13317" max="13317" width="15.42578125" style="1" customWidth="1"/>
    <col min="13318" max="13318" width="11.85546875" style="1" customWidth="1"/>
    <col min="13319" max="13319" width="9.85546875" style="1" customWidth="1"/>
    <col min="13320" max="13320" width="13.42578125" style="1" customWidth="1"/>
    <col min="13321" max="13321" width="11.85546875" style="1" customWidth="1"/>
    <col min="13322" max="13322" width="12.7109375" style="1" bestFit="1" customWidth="1"/>
    <col min="13323" max="13326" width="11.42578125" style="1"/>
    <col min="13327" max="13327" width="12.28515625" style="1" bestFit="1" customWidth="1"/>
    <col min="13328" max="13566" width="11.42578125" style="1"/>
    <col min="13567" max="13567" width="15" style="1" customWidth="1"/>
    <col min="13568" max="13568" width="18" style="1" customWidth="1"/>
    <col min="13569" max="13569" width="21" style="1" customWidth="1"/>
    <col min="13570" max="13570" width="20.5703125" style="1" customWidth="1"/>
    <col min="13571" max="13571" width="22.5703125" style="1" customWidth="1"/>
    <col min="13572" max="13572" width="19" style="1" customWidth="1"/>
    <col min="13573" max="13573" width="15.42578125" style="1" customWidth="1"/>
    <col min="13574" max="13574" width="11.85546875" style="1" customWidth="1"/>
    <col min="13575" max="13575" width="9.85546875" style="1" customWidth="1"/>
    <col min="13576" max="13576" width="13.42578125" style="1" customWidth="1"/>
    <col min="13577" max="13577" width="11.85546875" style="1" customWidth="1"/>
    <col min="13578" max="13578" width="12.7109375" style="1" bestFit="1" customWidth="1"/>
    <col min="13579" max="13582" width="11.42578125" style="1"/>
    <col min="13583" max="13583" width="12.28515625" style="1" bestFit="1" customWidth="1"/>
    <col min="13584" max="13822" width="11.42578125" style="1"/>
    <col min="13823" max="13823" width="15" style="1" customWidth="1"/>
    <col min="13824" max="13824" width="18" style="1" customWidth="1"/>
    <col min="13825" max="13825" width="21" style="1" customWidth="1"/>
    <col min="13826" max="13826" width="20.5703125" style="1" customWidth="1"/>
    <col min="13827" max="13827" width="22.5703125" style="1" customWidth="1"/>
    <col min="13828" max="13828" width="19" style="1" customWidth="1"/>
    <col min="13829" max="13829" width="15.42578125" style="1" customWidth="1"/>
    <col min="13830" max="13830" width="11.85546875" style="1" customWidth="1"/>
    <col min="13831" max="13831" width="9.85546875" style="1" customWidth="1"/>
    <col min="13832" max="13832" width="13.42578125" style="1" customWidth="1"/>
    <col min="13833" max="13833" width="11.85546875" style="1" customWidth="1"/>
    <col min="13834" max="13834" width="12.7109375" style="1" bestFit="1" customWidth="1"/>
    <col min="13835" max="13838" width="11.42578125" style="1"/>
    <col min="13839" max="13839" width="12.28515625" style="1" bestFit="1" customWidth="1"/>
    <col min="13840" max="14078" width="11.42578125" style="1"/>
    <col min="14079" max="14079" width="15" style="1" customWidth="1"/>
    <col min="14080" max="14080" width="18" style="1" customWidth="1"/>
    <col min="14081" max="14081" width="21" style="1" customWidth="1"/>
    <col min="14082" max="14082" width="20.5703125" style="1" customWidth="1"/>
    <col min="14083" max="14083" width="22.5703125" style="1" customWidth="1"/>
    <col min="14084" max="14084" width="19" style="1" customWidth="1"/>
    <col min="14085" max="14085" width="15.42578125" style="1" customWidth="1"/>
    <col min="14086" max="14086" width="11.85546875" style="1" customWidth="1"/>
    <col min="14087" max="14087" width="9.85546875" style="1" customWidth="1"/>
    <col min="14088" max="14088" width="13.42578125" style="1" customWidth="1"/>
    <col min="14089" max="14089" width="11.85546875" style="1" customWidth="1"/>
    <col min="14090" max="14090" width="12.7109375" style="1" bestFit="1" customWidth="1"/>
    <col min="14091" max="14094" width="11.42578125" style="1"/>
    <col min="14095" max="14095" width="12.28515625" style="1" bestFit="1" customWidth="1"/>
    <col min="14096" max="14334" width="11.42578125" style="1"/>
    <col min="14335" max="14335" width="15" style="1" customWidth="1"/>
    <col min="14336" max="14336" width="18" style="1" customWidth="1"/>
    <col min="14337" max="14337" width="21" style="1" customWidth="1"/>
    <col min="14338" max="14338" width="20.5703125" style="1" customWidth="1"/>
    <col min="14339" max="14339" width="22.5703125" style="1" customWidth="1"/>
    <col min="14340" max="14340" width="19" style="1" customWidth="1"/>
    <col min="14341" max="14341" width="15.42578125" style="1" customWidth="1"/>
    <col min="14342" max="14342" width="11.85546875" style="1" customWidth="1"/>
    <col min="14343" max="14343" width="9.85546875" style="1" customWidth="1"/>
    <col min="14344" max="14344" width="13.42578125" style="1" customWidth="1"/>
    <col min="14345" max="14345" width="11.85546875" style="1" customWidth="1"/>
    <col min="14346" max="14346" width="12.7109375" style="1" bestFit="1" customWidth="1"/>
    <col min="14347" max="14350" width="11.42578125" style="1"/>
    <col min="14351" max="14351" width="12.28515625" style="1" bestFit="1" customWidth="1"/>
    <col min="14352" max="14590" width="11.42578125" style="1"/>
    <col min="14591" max="14591" width="15" style="1" customWidth="1"/>
    <col min="14592" max="14592" width="18" style="1" customWidth="1"/>
    <col min="14593" max="14593" width="21" style="1" customWidth="1"/>
    <col min="14594" max="14594" width="20.5703125" style="1" customWidth="1"/>
    <col min="14595" max="14595" width="22.5703125" style="1" customWidth="1"/>
    <col min="14596" max="14596" width="19" style="1" customWidth="1"/>
    <col min="14597" max="14597" width="15.42578125" style="1" customWidth="1"/>
    <col min="14598" max="14598" width="11.85546875" style="1" customWidth="1"/>
    <col min="14599" max="14599" width="9.85546875" style="1" customWidth="1"/>
    <col min="14600" max="14600" width="13.42578125" style="1" customWidth="1"/>
    <col min="14601" max="14601" width="11.85546875" style="1" customWidth="1"/>
    <col min="14602" max="14602" width="12.7109375" style="1" bestFit="1" customWidth="1"/>
    <col min="14603" max="14606" width="11.42578125" style="1"/>
    <col min="14607" max="14607" width="12.28515625" style="1" bestFit="1" customWidth="1"/>
    <col min="14608" max="14846" width="11.42578125" style="1"/>
    <col min="14847" max="14847" width="15" style="1" customWidth="1"/>
    <col min="14848" max="14848" width="18" style="1" customWidth="1"/>
    <col min="14849" max="14849" width="21" style="1" customWidth="1"/>
    <col min="14850" max="14850" width="20.5703125" style="1" customWidth="1"/>
    <col min="14851" max="14851" width="22.5703125" style="1" customWidth="1"/>
    <col min="14852" max="14852" width="19" style="1" customWidth="1"/>
    <col min="14853" max="14853" width="15.42578125" style="1" customWidth="1"/>
    <col min="14854" max="14854" width="11.85546875" style="1" customWidth="1"/>
    <col min="14855" max="14855" width="9.85546875" style="1" customWidth="1"/>
    <col min="14856" max="14856" width="13.42578125" style="1" customWidth="1"/>
    <col min="14857" max="14857" width="11.85546875" style="1" customWidth="1"/>
    <col min="14858" max="14858" width="12.7109375" style="1" bestFit="1" customWidth="1"/>
    <col min="14859" max="14862" width="11.42578125" style="1"/>
    <col min="14863" max="14863" width="12.28515625" style="1" bestFit="1" customWidth="1"/>
    <col min="14864" max="15102" width="11.42578125" style="1"/>
    <col min="15103" max="15103" width="15" style="1" customWidth="1"/>
    <col min="15104" max="15104" width="18" style="1" customWidth="1"/>
    <col min="15105" max="15105" width="21" style="1" customWidth="1"/>
    <col min="15106" max="15106" width="20.5703125" style="1" customWidth="1"/>
    <col min="15107" max="15107" width="22.5703125" style="1" customWidth="1"/>
    <col min="15108" max="15108" width="19" style="1" customWidth="1"/>
    <col min="15109" max="15109" width="15.42578125" style="1" customWidth="1"/>
    <col min="15110" max="15110" width="11.85546875" style="1" customWidth="1"/>
    <col min="15111" max="15111" width="9.85546875" style="1" customWidth="1"/>
    <col min="15112" max="15112" width="13.42578125" style="1" customWidth="1"/>
    <col min="15113" max="15113" width="11.85546875" style="1" customWidth="1"/>
    <col min="15114" max="15114" width="12.7109375" style="1" bestFit="1" customWidth="1"/>
    <col min="15115" max="15118" width="11.42578125" style="1"/>
    <col min="15119" max="15119" width="12.28515625" style="1" bestFit="1" customWidth="1"/>
    <col min="15120" max="15358" width="11.42578125" style="1"/>
    <col min="15359" max="15359" width="15" style="1" customWidth="1"/>
    <col min="15360" max="15360" width="18" style="1" customWidth="1"/>
    <col min="15361" max="15361" width="21" style="1" customWidth="1"/>
    <col min="15362" max="15362" width="20.5703125" style="1" customWidth="1"/>
    <col min="15363" max="15363" width="22.5703125" style="1" customWidth="1"/>
    <col min="15364" max="15364" width="19" style="1" customWidth="1"/>
    <col min="15365" max="15365" width="15.42578125" style="1" customWidth="1"/>
    <col min="15366" max="15366" width="11.85546875" style="1" customWidth="1"/>
    <col min="15367" max="15367" width="9.85546875" style="1" customWidth="1"/>
    <col min="15368" max="15368" width="13.42578125" style="1" customWidth="1"/>
    <col min="15369" max="15369" width="11.85546875" style="1" customWidth="1"/>
    <col min="15370" max="15370" width="12.7109375" style="1" bestFit="1" customWidth="1"/>
    <col min="15371" max="15374" width="11.42578125" style="1"/>
    <col min="15375" max="15375" width="12.28515625" style="1" bestFit="1" customWidth="1"/>
    <col min="15376" max="15614" width="11.42578125" style="1"/>
    <col min="15615" max="15615" width="15" style="1" customWidth="1"/>
    <col min="15616" max="15616" width="18" style="1" customWidth="1"/>
    <col min="15617" max="15617" width="21" style="1" customWidth="1"/>
    <col min="15618" max="15618" width="20.5703125" style="1" customWidth="1"/>
    <col min="15619" max="15619" width="22.5703125" style="1" customWidth="1"/>
    <col min="15620" max="15620" width="19" style="1" customWidth="1"/>
    <col min="15621" max="15621" width="15.42578125" style="1" customWidth="1"/>
    <col min="15622" max="15622" width="11.85546875" style="1" customWidth="1"/>
    <col min="15623" max="15623" width="9.85546875" style="1" customWidth="1"/>
    <col min="15624" max="15624" width="13.42578125" style="1" customWidth="1"/>
    <col min="15625" max="15625" width="11.85546875" style="1" customWidth="1"/>
    <col min="15626" max="15626" width="12.7109375" style="1" bestFit="1" customWidth="1"/>
    <col min="15627" max="15630" width="11.42578125" style="1"/>
    <col min="15631" max="15631" width="12.28515625" style="1" bestFit="1" customWidth="1"/>
    <col min="15632" max="15870" width="11.42578125" style="1"/>
    <col min="15871" max="15871" width="15" style="1" customWidth="1"/>
    <col min="15872" max="15872" width="18" style="1" customWidth="1"/>
    <col min="15873" max="15873" width="21" style="1" customWidth="1"/>
    <col min="15874" max="15874" width="20.5703125" style="1" customWidth="1"/>
    <col min="15875" max="15875" width="22.5703125" style="1" customWidth="1"/>
    <col min="15876" max="15876" width="19" style="1" customWidth="1"/>
    <col min="15877" max="15877" width="15.42578125" style="1" customWidth="1"/>
    <col min="15878" max="15878" width="11.85546875" style="1" customWidth="1"/>
    <col min="15879" max="15879" width="9.85546875" style="1" customWidth="1"/>
    <col min="15880" max="15880" width="13.42578125" style="1" customWidth="1"/>
    <col min="15881" max="15881" width="11.85546875" style="1" customWidth="1"/>
    <col min="15882" max="15882" width="12.7109375" style="1" bestFit="1" customWidth="1"/>
    <col min="15883" max="15886" width="11.42578125" style="1"/>
    <col min="15887" max="15887" width="12.28515625" style="1" bestFit="1" customWidth="1"/>
    <col min="15888" max="16126" width="11.42578125" style="1"/>
    <col min="16127" max="16127" width="15" style="1" customWidth="1"/>
    <col min="16128" max="16128" width="18" style="1" customWidth="1"/>
    <col min="16129" max="16129" width="21" style="1" customWidth="1"/>
    <col min="16130" max="16130" width="20.5703125" style="1" customWidth="1"/>
    <col min="16131" max="16131" width="22.5703125" style="1" customWidth="1"/>
    <col min="16132" max="16132" width="19" style="1" customWidth="1"/>
    <col min="16133" max="16133" width="15.42578125" style="1" customWidth="1"/>
    <col min="16134" max="16134" width="11.85546875" style="1" customWidth="1"/>
    <col min="16135" max="16135" width="9.85546875" style="1" customWidth="1"/>
    <col min="16136" max="16136" width="13.42578125" style="1" customWidth="1"/>
    <col min="16137" max="16137" width="11.85546875" style="1" customWidth="1"/>
    <col min="16138" max="16138" width="12.7109375" style="1" bestFit="1" customWidth="1"/>
    <col min="16139" max="16142" width="11.42578125" style="1"/>
    <col min="16143" max="16143" width="12.28515625" style="1" bestFit="1" customWidth="1"/>
    <col min="16144" max="16384" width="11.42578125" style="1"/>
  </cols>
  <sheetData>
    <row r="1" spans="2:18" ht="13.5" customHeight="1">
      <c r="B1" s="102" t="s">
        <v>45</v>
      </c>
    </row>
    <row r="2" spans="2:18" ht="20.100000000000001" customHeight="1">
      <c r="C2" s="101"/>
      <c r="D2" s="99"/>
      <c r="E2" s="100"/>
      <c r="F2" s="100"/>
    </row>
    <row r="3" spans="2:18" ht="19.5" customHeight="1">
      <c r="B3" s="98"/>
      <c r="C3" s="101"/>
      <c r="D3" s="99"/>
      <c r="E3" s="100"/>
      <c r="F3" s="100"/>
    </row>
    <row r="5" spans="2:18" ht="13.5" thickBot="1"/>
    <row r="6" spans="2:18" ht="51" customHeight="1" thickBot="1">
      <c r="B6" s="53"/>
      <c r="C6" s="68" t="s">
        <v>34</v>
      </c>
      <c r="D6" s="69" t="s">
        <v>43</v>
      </c>
      <c r="E6" s="106" t="s">
        <v>46</v>
      </c>
      <c r="G6" s="70" t="s">
        <v>47</v>
      </c>
      <c r="H6" s="178" t="s">
        <v>44</v>
      </c>
      <c r="I6" s="179"/>
      <c r="J6" s="70" t="s">
        <v>49</v>
      </c>
    </row>
    <row r="7" spans="2:18">
      <c r="B7" s="16"/>
      <c r="C7" s="103">
        <v>1.9599639845400536</v>
      </c>
      <c r="D7" s="96">
        <f>NORMSDIST(C7)</f>
        <v>0.97499999999999998</v>
      </c>
      <c r="E7" s="105">
        <f t="shared" ref="E7:E14" si="0">1-(NORMSDIST(C7))</f>
        <v>2.5000000000000022E-2</v>
      </c>
      <c r="G7" s="96">
        <f t="shared" ref="G7:G14" si="1">IF(C7&lt;0,"No puede ser",1-((1-(NORMSDIST(C7)))*2))</f>
        <v>0.95</v>
      </c>
      <c r="H7" s="39"/>
      <c r="J7" s="105">
        <f t="shared" ref="J7:J14" si="2">IF(C7&lt;0,"No puede ser",(1-(NORMSDIST(C7)))*2)</f>
        <v>5.0000000000000044E-2</v>
      </c>
    </row>
    <row r="8" spans="2:18">
      <c r="B8" s="16"/>
      <c r="C8" s="103">
        <v>1.6448536269514784</v>
      </c>
      <c r="D8" s="75">
        <f>NORMSDIST(C8)</f>
        <v>0.95000000000000062</v>
      </c>
      <c r="E8" s="105">
        <f t="shared" si="0"/>
        <v>4.9999999999999378E-2</v>
      </c>
      <c r="G8" s="75">
        <f t="shared" si="1"/>
        <v>0.90000000000000124</v>
      </c>
      <c r="H8" s="39"/>
      <c r="J8" s="105">
        <f t="shared" si="2"/>
        <v>9.9999999999998757E-2</v>
      </c>
    </row>
    <row r="9" spans="2:18">
      <c r="B9" s="16"/>
      <c r="C9" s="103">
        <v>1</v>
      </c>
      <c r="D9" s="75">
        <f>NORMSDIST(C9)</f>
        <v>0.84134474606854304</v>
      </c>
      <c r="E9" s="105">
        <f t="shared" si="0"/>
        <v>0.15865525393145696</v>
      </c>
      <c r="G9" s="75">
        <f t="shared" si="1"/>
        <v>0.68268949213708607</v>
      </c>
      <c r="H9" s="39"/>
      <c r="J9" s="105">
        <f t="shared" si="2"/>
        <v>0.31731050786291393</v>
      </c>
    </row>
    <row r="10" spans="2:18">
      <c r="B10" s="16"/>
      <c r="C10" s="103">
        <v>0</v>
      </c>
      <c r="D10" s="75">
        <f>NORMSDIST(C10)</f>
        <v>0.5</v>
      </c>
      <c r="E10" s="105">
        <f t="shared" si="0"/>
        <v>0.5</v>
      </c>
      <c r="G10" s="75">
        <f t="shared" si="1"/>
        <v>0</v>
      </c>
      <c r="H10" s="39"/>
      <c r="J10" s="105">
        <f t="shared" si="2"/>
        <v>1</v>
      </c>
    </row>
    <row r="11" spans="2:18">
      <c r="B11" s="16"/>
      <c r="C11" s="103">
        <v>-1</v>
      </c>
      <c r="D11" s="75">
        <f t="shared" ref="D11:D14" si="3">NORMSDIST(C11)</f>
        <v>0.15865525393145699</v>
      </c>
      <c r="E11" s="105">
        <f t="shared" si="0"/>
        <v>0.84134474606854304</v>
      </c>
      <c r="G11" s="75" t="str">
        <f t="shared" si="1"/>
        <v>No puede ser</v>
      </c>
      <c r="H11" s="39"/>
      <c r="J11" s="105" t="str">
        <f t="shared" si="2"/>
        <v>No puede ser</v>
      </c>
    </row>
    <row r="12" spans="2:18">
      <c r="B12" s="16"/>
      <c r="C12" s="103">
        <v>-1.6448536269514726</v>
      </c>
      <c r="D12" s="75">
        <f t="shared" si="3"/>
        <v>5.000000000000001E-2</v>
      </c>
      <c r="E12" s="105">
        <f t="shared" si="0"/>
        <v>0.95</v>
      </c>
      <c r="G12" s="75" t="str">
        <f t="shared" si="1"/>
        <v>No puede ser</v>
      </c>
      <c r="H12" s="39"/>
      <c r="J12" s="105" t="str">
        <f t="shared" si="2"/>
        <v>No puede ser</v>
      </c>
    </row>
    <row r="13" spans="2:18">
      <c r="B13" s="16"/>
      <c r="C13" s="103">
        <v>-1.9599639845400538</v>
      </c>
      <c r="D13" s="75">
        <f t="shared" si="3"/>
        <v>2.5000000000000022E-2</v>
      </c>
      <c r="E13" s="105">
        <f t="shared" si="0"/>
        <v>0.97499999999999998</v>
      </c>
      <c r="G13" s="75" t="str">
        <f t="shared" si="1"/>
        <v>No puede ser</v>
      </c>
      <c r="H13" s="39"/>
      <c r="J13" s="105" t="str">
        <f t="shared" si="2"/>
        <v>No puede ser</v>
      </c>
    </row>
    <row r="14" spans="2:18">
      <c r="B14" s="16"/>
      <c r="C14" s="103">
        <v>-2.3263478740408408</v>
      </c>
      <c r="D14" s="75">
        <f t="shared" si="3"/>
        <v>9.9999999999999985E-3</v>
      </c>
      <c r="E14" s="105">
        <f t="shared" si="0"/>
        <v>0.99</v>
      </c>
      <c r="G14" s="75" t="str">
        <f t="shared" si="1"/>
        <v>No puede ser</v>
      </c>
      <c r="H14" s="39"/>
      <c r="J14" s="105" t="str">
        <f t="shared" si="2"/>
        <v>No puede ser</v>
      </c>
    </row>
    <row r="15" spans="2:18" ht="10.5" customHeight="1" thickBot="1">
      <c r="B15" s="16"/>
      <c r="C15" s="54"/>
      <c r="D15" s="54"/>
      <c r="E15" s="54"/>
      <c r="G15" s="39"/>
      <c r="H15" s="39"/>
      <c r="I15" s="16"/>
    </row>
    <row r="16" spans="2:18" ht="12.75" customHeight="1" thickBot="1">
      <c r="B16" s="16"/>
      <c r="C16" s="66" t="s">
        <v>48</v>
      </c>
      <c r="D16" s="65" t="s">
        <v>36</v>
      </c>
      <c r="E16" s="65" t="s">
        <v>37</v>
      </c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</row>
    <row r="17" spans="2:9">
      <c r="B17" s="16"/>
      <c r="C17" s="104">
        <v>0.97499999999999998</v>
      </c>
      <c r="D17" s="77">
        <f t="shared" ref="D17:D24" si="4">NORMSINV(C17)</f>
        <v>1.9599639845400536</v>
      </c>
      <c r="E17" s="78">
        <f>-NORMSINV((1-C17)/2)</f>
        <v>2.2414027276049446</v>
      </c>
      <c r="G17" s="39"/>
      <c r="H17" s="39"/>
      <c r="I17" s="16"/>
    </row>
    <row r="18" spans="2:9">
      <c r="B18" s="16"/>
      <c r="C18" s="104">
        <v>0.95000000000000062</v>
      </c>
      <c r="D18" s="77">
        <f t="shared" si="4"/>
        <v>1.6448536269514784</v>
      </c>
      <c r="E18" s="78">
        <f t="shared" ref="E18:E24" si="5">-NORMSINV((1-C18)/2)</f>
        <v>1.9599639845400594</v>
      </c>
      <c r="G18" s="39"/>
      <c r="H18" s="39"/>
      <c r="I18" s="16"/>
    </row>
    <row r="19" spans="2:9">
      <c r="B19" s="16"/>
      <c r="C19" s="104">
        <v>0.84134474606854304</v>
      </c>
      <c r="D19" s="77">
        <f t="shared" si="4"/>
        <v>0.99999999999999956</v>
      </c>
      <c r="E19" s="78">
        <f t="shared" si="5"/>
        <v>1.4096087092934559</v>
      </c>
      <c r="G19" s="39"/>
      <c r="H19" s="39"/>
      <c r="I19" s="16"/>
    </row>
    <row r="20" spans="2:9">
      <c r="B20" s="16"/>
      <c r="C20" s="104">
        <v>0.5</v>
      </c>
      <c r="D20" s="77">
        <f t="shared" si="4"/>
        <v>0</v>
      </c>
      <c r="E20" s="78">
        <f t="shared" si="5"/>
        <v>0.67448975019608193</v>
      </c>
      <c r="G20" s="39"/>
      <c r="H20" s="39"/>
      <c r="I20" s="16"/>
    </row>
    <row r="21" spans="2:9">
      <c r="B21" s="16"/>
      <c r="C21" s="104">
        <v>0.15865525393145699</v>
      </c>
      <c r="D21" s="77">
        <f t="shared" si="4"/>
        <v>-0.99999999999999956</v>
      </c>
      <c r="E21" s="78">
        <f t="shared" si="5"/>
        <v>0.20017368616689085</v>
      </c>
      <c r="G21" s="39"/>
      <c r="H21" s="39"/>
      <c r="I21" s="16"/>
    </row>
    <row r="22" spans="2:9">
      <c r="B22" s="16"/>
      <c r="C22" s="104">
        <v>5.000000000000001E-2</v>
      </c>
      <c r="D22" s="77">
        <f t="shared" si="4"/>
        <v>-1.6448536269514726</v>
      </c>
      <c r="E22" s="78">
        <f t="shared" si="5"/>
        <v>6.2706777943213846E-2</v>
      </c>
      <c r="G22" s="39"/>
      <c r="H22" s="39"/>
      <c r="I22" s="16"/>
    </row>
    <row r="23" spans="2:9">
      <c r="B23" s="16"/>
      <c r="C23" s="104">
        <v>2.5000000000000022E-2</v>
      </c>
      <c r="D23" s="77">
        <f t="shared" si="4"/>
        <v>-1.9599639845400536</v>
      </c>
      <c r="E23" s="78">
        <f t="shared" si="5"/>
        <v>3.1337982021426625E-2</v>
      </c>
      <c r="G23" s="39"/>
      <c r="H23" s="39"/>
      <c r="I23" s="16"/>
    </row>
    <row r="24" spans="2:9">
      <c r="B24" s="16"/>
      <c r="C24" s="104">
        <v>9.9999999999999985E-3</v>
      </c>
      <c r="D24" s="77">
        <f t="shared" si="4"/>
        <v>-2.3263478740408408</v>
      </c>
      <c r="E24" s="78">
        <f t="shared" si="5"/>
        <v>1.2533469508069276E-2</v>
      </c>
      <c r="G24" s="39"/>
      <c r="H24" s="39"/>
      <c r="I24" s="16"/>
    </row>
    <row r="25" spans="2:9">
      <c r="B25" s="16"/>
      <c r="C25" s="76"/>
      <c r="D25" s="77"/>
      <c r="E25" s="78"/>
      <c r="G25" s="39"/>
      <c r="H25" s="39"/>
      <c r="I25" s="16"/>
    </row>
    <row r="26" spans="2:9">
      <c r="B26" s="16"/>
      <c r="C26" s="76"/>
      <c r="D26" s="77"/>
      <c r="E26" s="78"/>
      <c r="G26" s="39"/>
      <c r="H26" s="39"/>
      <c r="I26" s="16"/>
    </row>
    <row r="27" spans="2:9">
      <c r="B27" s="16"/>
      <c r="C27" s="67"/>
      <c r="D27" s="67"/>
      <c r="E27" s="67"/>
      <c r="G27" s="39"/>
      <c r="H27" s="39"/>
      <c r="I27" s="16"/>
    </row>
    <row r="28" spans="2:9" ht="13.5" thickBot="1">
      <c r="G28" s="36"/>
    </row>
    <row r="29" spans="2:9" ht="15.75" thickBot="1">
      <c r="C29" s="66" t="s">
        <v>48</v>
      </c>
      <c r="D29" s="97" t="s">
        <v>35</v>
      </c>
      <c r="E29" s="97" t="s">
        <v>38</v>
      </c>
      <c r="G29" s="39"/>
    </row>
    <row r="30" spans="2:9">
      <c r="C30" s="72">
        <v>0.01</v>
      </c>
      <c r="D30" s="55">
        <f t="shared" ref="D30:D93" si="6">NORMSINV(C30)</f>
        <v>-2.3263478740408408</v>
      </c>
      <c r="E30" s="71">
        <f>-NORMSINV((1-C30)/2)</f>
        <v>1.2533469508069276E-2</v>
      </c>
      <c r="F30" s="71"/>
      <c r="G30" s="39"/>
    </row>
    <row r="31" spans="2:9">
      <c r="C31" s="73">
        <f>C30+0.01</f>
        <v>0.02</v>
      </c>
      <c r="D31" s="55">
        <f t="shared" si="6"/>
        <v>-2.0537489106318225</v>
      </c>
      <c r="E31" s="71">
        <f t="shared" ref="E31:E94" si="7">-NORMSINV((1-C31)/2)</f>
        <v>2.506890825871106E-2</v>
      </c>
      <c r="F31" s="71"/>
      <c r="G31" s="39"/>
    </row>
    <row r="32" spans="2:9">
      <c r="C32" s="74">
        <v>2.5000000000000001E-2</v>
      </c>
      <c r="D32" s="55">
        <f t="shared" si="6"/>
        <v>-1.9599639845400538</v>
      </c>
      <c r="E32" s="71">
        <f t="shared" si="7"/>
        <v>3.1337982021426625E-2</v>
      </c>
      <c r="F32" s="71"/>
      <c r="G32" s="39"/>
    </row>
    <row r="33" spans="3:7">
      <c r="C33" s="73">
        <f>C31+0.01</f>
        <v>0.03</v>
      </c>
      <c r="D33" s="55">
        <f t="shared" si="6"/>
        <v>-1.8807936081512509</v>
      </c>
      <c r="E33" s="71">
        <f t="shared" si="7"/>
        <v>3.7608287661255936E-2</v>
      </c>
      <c r="F33" s="71"/>
      <c r="G33" s="39"/>
    </row>
    <row r="34" spans="3:7">
      <c r="C34" s="73">
        <f t="shared" ref="C34:C97" si="8">C33+0.01</f>
        <v>0.04</v>
      </c>
      <c r="D34" s="55">
        <f t="shared" si="6"/>
        <v>-1.7506860712521695</v>
      </c>
      <c r="E34" s="71">
        <f t="shared" si="7"/>
        <v>5.0153583464733656E-2</v>
      </c>
      <c r="F34" s="71"/>
      <c r="G34" s="39"/>
    </row>
    <row r="35" spans="3:7">
      <c r="C35" s="74">
        <f t="shared" si="8"/>
        <v>0.05</v>
      </c>
      <c r="D35" s="55">
        <f t="shared" si="6"/>
        <v>-1.6448536269514726</v>
      </c>
      <c r="E35" s="71">
        <f t="shared" si="7"/>
        <v>6.2706777943213846E-2</v>
      </c>
      <c r="F35" s="71"/>
      <c r="G35" s="39"/>
    </row>
    <row r="36" spans="3:7">
      <c r="C36" s="73">
        <f t="shared" si="8"/>
        <v>6.0000000000000005E-2</v>
      </c>
      <c r="D36" s="55">
        <f t="shared" si="6"/>
        <v>-1.554773594596853</v>
      </c>
      <c r="E36" s="71">
        <f t="shared" si="7"/>
        <v>7.5269862099829901E-2</v>
      </c>
      <c r="F36" s="71"/>
      <c r="G36" s="39"/>
    </row>
    <row r="37" spans="3:7">
      <c r="C37" s="73">
        <f t="shared" si="8"/>
        <v>7.0000000000000007E-2</v>
      </c>
      <c r="D37" s="55">
        <f t="shared" si="6"/>
        <v>-1.4757910281791702</v>
      </c>
      <c r="E37" s="71">
        <f t="shared" si="7"/>
        <v>8.7844837895871816E-2</v>
      </c>
      <c r="F37" s="71"/>
      <c r="G37" s="39"/>
    </row>
    <row r="38" spans="3:7">
      <c r="C38" s="73">
        <f t="shared" si="8"/>
        <v>0.08</v>
      </c>
      <c r="D38" s="55">
        <f t="shared" si="6"/>
        <v>-1.4050715603096353</v>
      </c>
      <c r="E38" s="71">
        <f t="shared" si="7"/>
        <v>0.10043372051146976</v>
      </c>
      <c r="F38" s="71"/>
    </row>
    <row r="39" spans="3:7">
      <c r="C39" s="73">
        <f t="shared" si="8"/>
        <v>0.09</v>
      </c>
      <c r="D39" s="55">
        <f t="shared" si="6"/>
        <v>-1.3407550336902161</v>
      </c>
      <c r="E39" s="71">
        <f t="shared" si="7"/>
        <v>0.11303854064456513</v>
      </c>
      <c r="F39" s="71"/>
    </row>
    <row r="40" spans="3:7">
      <c r="C40" s="73">
        <f t="shared" si="8"/>
        <v>9.9999999999999992E-2</v>
      </c>
      <c r="D40" s="55">
        <f t="shared" si="6"/>
        <v>-1.2815515655446006</v>
      </c>
      <c r="E40" s="71">
        <f t="shared" si="7"/>
        <v>0.12566134685507402</v>
      </c>
      <c r="F40" s="71"/>
    </row>
    <row r="41" spans="3:7">
      <c r="C41" s="73">
        <f t="shared" si="8"/>
        <v>0.10999999999999999</v>
      </c>
      <c r="D41" s="55">
        <f t="shared" si="6"/>
        <v>-1.2265281200366105</v>
      </c>
      <c r="E41" s="71">
        <f t="shared" si="7"/>
        <v>0.1383042079614045</v>
      </c>
      <c r="F41" s="71"/>
    </row>
    <row r="42" spans="3:7">
      <c r="C42" s="73">
        <f t="shared" si="8"/>
        <v>0.11999999999999998</v>
      </c>
      <c r="D42" s="55">
        <f t="shared" si="6"/>
        <v>-1.1749867920660904</v>
      </c>
      <c r="E42" s="71">
        <f t="shared" si="7"/>
        <v>0.15096921549677725</v>
      </c>
      <c r="F42" s="71"/>
    </row>
    <row r="43" spans="3:7">
      <c r="C43" s="73">
        <f t="shared" si="8"/>
        <v>0.12999999999999998</v>
      </c>
      <c r="D43" s="55">
        <f t="shared" si="6"/>
        <v>-1.1263911290388013</v>
      </c>
      <c r="E43" s="71">
        <f t="shared" si="7"/>
        <v>0.16365848623314128</v>
      </c>
      <c r="F43" s="71"/>
    </row>
    <row r="44" spans="3:7">
      <c r="C44" s="73">
        <f t="shared" si="8"/>
        <v>0.13999999999999999</v>
      </c>
      <c r="D44" s="55">
        <f t="shared" si="6"/>
        <v>-1.0803193408149565</v>
      </c>
      <c r="E44" s="71">
        <f t="shared" si="7"/>
        <v>0.17637416478086138</v>
      </c>
      <c r="F44" s="71"/>
    </row>
    <row r="45" spans="3:7">
      <c r="C45" s="73">
        <f t="shared" si="8"/>
        <v>0.15</v>
      </c>
      <c r="D45" s="55">
        <f t="shared" si="6"/>
        <v>-1.0364333894937898</v>
      </c>
      <c r="E45" s="71">
        <f t="shared" si="7"/>
        <v>0.18911842627279254</v>
      </c>
      <c r="F45" s="71"/>
    </row>
    <row r="46" spans="3:7">
      <c r="C46" s="73">
        <f t="shared" si="8"/>
        <v>0.16</v>
      </c>
      <c r="D46" s="55">
        <f t="shared" si="6"/>
        <v>-0.9944578832097497</v>
      </c>
      <c r="E46" s="71">
        <f t="shared" si="7"/>
        <v>0.20189347914185088</v>
      </c>
      <c r="F46" s="71"/>
    </row>
    <row r="47" spans="3:7">
      <c r="C47" s="73">
        <f t="shared" si="8"/>
        <v>0.17</v>
      </c>
      <c r="D47" s="55">
        <f t="shared" si="6"/>
        <v>-0.95416525314619549</v>
      </c>
      <c r="E47" s="71">
        <f t="shared" si="7"/>
        <v>0.21470156800174456</v>
      </c>
      <c r="F47" s="71"/>
    </row>
    <row r="48" spans="3:7">
      <c r="C48" s="73">
        <f t="shared" si="8"/>
        <v>0.18000000000000002</v>
      </c>
      <c r="D48" s="55">
        <f t="shared" si="6"/>
        <v>-0.91536508784281256</v>
      </c>
      <c r="E48" s="71">
        <f t="shared" si="7"/>
        <v>0.2275449766411495</v>
      </c>
      <c r="F48" s="71"/>
    </row>
    <row r="49" spans="3:6">
      <c r="C49" s="73">
        <f t="shared" si="8"/>
        <v>0.19000000000000003</v>
      </c>
      <c r="D49" s="55">
        <f t="shared" si="6"/>
        <v>-0.87789629505122779</v>
      </c>
      <c r="E49" s="71">
        <f t="shared" si="7"/>
        <v>0.24042603114230807</v>
      </c>
      <c r="F49" s="71"/>
    </row>
    <row r="50" spans="3:6">
      <c r="C50" s="73">
        <f t="shared" si="8"/>
        <v>0.20000000000000004</v>
      </c>
      <c r="D50" s="55">
        <f t="shared" si="6"/>
        <v>-0.84162123357291341</v>
      </c>
      <c r="E50" s="71">
        <f t="shared" si="7"/>
        <v>0.25334710313579989</v>
      </c>
      <c r="F50" s="71"/>
    </row>
    <row r="51" spans="3:6">
      <c r="C51" s="73">
        <f t="shared" si="8"/>
        <v>0.21000000000000005</v>
      </c>
      <c r="D51" s="55">
        <f t="shared" si="6"/>
        <v>-0.80642124701823992</v>
      </c>
      <c r="E51" s="71">
        <f t="shared" si="7"/>
        <v>0.2663106132040951</v>
      </c>
      <c r="F51" s="71"/>
    </row>
    <row r="52" spans="3:6">
      <c r="C52" s="73">
        <f t="shared" si="8"/>
        <v>0.22000000000000006</v>
      </c>
      <c r="D52" s="55">
        <f t="shared" si="6"/>
        <v>-0.77219321418868436</v>
      </c>
      <c r="E52" s="71">
        <f t="shared" si="7"/>
        <v>0.27931903444745426</v>
      </c>
      <c r="F52" s="71"/>
    </row>
    <row r="53" spans="3:6">
      <c r="C53" s="73">
        <f t="shared" si="8"/>
        <v>0.23000000000000007</v>
      </c>
      <c r="D53" s="55">
        <f t="shared" si="6"/>
        <v>-0.73884684918521337</v>
      </c>
      <c r="E53" s="71">
        <f t="shared" si="7"/>
        <v>0.29237489622680435</v>
      </c>
      <c r="F53" s="71"/>
    </row>
    <row r="54" spans="3:6">
      <c r="C54" s="73">
        <f t="shared" si="8"/>
        <v>0.24000000000000007</v>
      </c>
      <c r="D54" s="55">
        <f t="shared" si="6"/>
        <v>-0.70630256284008697</v>
      </c>
      <c r="E54" s="71">
        <f t="shared" si="7"/>
        <v>0.30548078809939749</v>
      </c>
      <c r="F54" s="71"/>
    </row>
    <row r="55" spans="3:6">
      <c r="C55" s="73">
        <f t="shared" si="8"/>
        <v>0.25000000000000006</v>
      </c>
      <c r="D55" s="55">
        <f t="shared" si="6"/>
        <v>-0.67448975019608148</v>
      </c>
      <c r="E55" s="71">
        <f t="shared" si="7"/>
        <v>0.3186393639643752</v>
      </c>
      <c r="F55" s="71"/>
    </row>
    <row r="56" spans="3:6">
      <c r="C56" s="73">
        <f t="shared" si="8"/>
        <v>0.26000000000000006</v>
      </c>
      <c r="D56" s="55">
        <f t="shared" si="6"/>
        <v>-0.64334540539291729</v>
      </c>
      <c r="E56" s="71">
        <f t="shared" si="7"/>
        <v>0.33185334643681658</v>
      </c>
      <c r="F56" s="71"/>
    </row>
    <row r="57" spans="3:6">
      <c r="C57" s="73">
        <f t="shared" si="8"/>
        <v>0.27000000000000007</v>
      </c>
      <c r="D57" s="55">
        <f t="shared" si="6"/>
        <v>-0.61281299101662701</v>
      </c>
      <c r="E57" s="71">
        <f t="shared" si="7"/>
        <v>0.34512553147047242</v>
      </c>
      <c r="F57" s="71"/>
    </row>
    <row r="58" spans="3:6">
      <c r="C58" s="73">
        <f t="shared" si="8"/>
        <v>0.28000000000000008</v>
      </c>
      <c r="D58" s="55">
        <f t="shared" si="6"/>
        <v>-0.5828415072712162</v>
      </c>
      <c r="E58" s="71">
        <f t="shared" si="7"/>
        <v>0.35845879325119384</v>
      </c>
      <c r="F58" s="71"/>
    </row>
    <row r="59" spans="3:6">
      <c r="C59" s="73">
        <f t="shared" si="8"/>
        <v>0.29000000000000009</v>
      </c>
      <c r="D59" s="55">
        <f t="shared" si="6"/>
        <v>-0.55338471955567248</v>
      </c>
      <c r="E59" s="71">
        <f t="shared" si="7"/>
        <v>0.3718560893850747</v>
      </c>
      <c r="F59" s="71"/>
    </row>
    <row r="60" spans="3:6">
      <c r="C60" s="73">
        <f t="shared" si="8"/>
        <v>0.3000000000000001</v>
      </c>
      <c r="D60" s="55">
        <f t="shared" si="6"/>
        <v>-0.52440051270804067</v>
      </c>
      <c r="E60" s="71">
        <f t="shared" si="7"/>
        <v>0.38532046640756784</v>
      </c>
      <c r="F60" s="71"/>
    </row>
    <row r="61" spans="3:6">
      <c r="C61" s="73">
        <f t="shared" si="8"/>
        <v>0.31000000000000011</v>
      </c>
      <c r="D61" s="55">
        <f t="shared" si="6"/>
        <v>-0.49585034734745309</v>
      </c>
      <c r="E61" s="71">
        <f t="shared" si="7"/>
        <v>0.39885506564233691</v>
      </c>
      <c r="F61" s="71"/>
    </row>
    <row r="62" spans="3:6">
      <c r="C62" s="73">
        <f t="shared" si="8"/>
        <v>0.32000000000000012</v>
      </c>
      <c r="D62" s="55">
        <f t="shared" si="6"/>
        <v>-0.46769879911450801</v>
      </c>
      <c r="E62" s="71">
        <f t="shared" si="7"/>
        <v>0.41246312944140473</v>
      </c>
      <c r="F62" s="71"/>
    </row>
    <row r="63" spans="3:6">
      <c r="C63" s="73">
        <f t="shared" si="8"/>
        <v>0.33000000000000013</v>
      </c>
      <c r="D63" s="55">
        <f t="shared" si="6"/>
        <v>-0.43991316567323352</v>
      </c>
      <c r="E63" s="71">
        <f t="shared" si="7"/>
        <v>0.42614800784127838</v>
      </c>
      <c r="F63" s="71"/>
    </row>
    <row r="64" spans="3:6">
      <c r="C64" s="73">
        <f t="shared" si="8"/>
        <v>0.34000000000000014</v>
      </c>
      <c r="D64" s="55">
        <f t="shared" si="6"/>
        <v>-0.41246312944140451</v>
      </c>
      <c r="E64" s="71">
        <f t="shared" si="7"/>
        <v>0.43991316567323396</v>
      </c>
      <c r="F64" s="71"/>
    </row>
    <row r="65" spans="3:6">
      <c r="C65" s="73">
        <f t="shared" si="8"/>
        <v>0.35000000000000014</v>
      </c>
      <c r="D65" s="55">
        <f t="shared" si="6"/>
        <v>-0.38532046640756729</v>
      </c>
      <c r="E65" s="71">
        <f t="shared" si="7"/>
        <v>0.45376219016987968</v>
      </c>
      <c r="F65" s="71"/>
    </row>
    <row r="66" spans="3:6">
      <c r="C66" s="73">
        <f t="shared" si="8"/>
        <v>0.36000000000000015</v>
      </c>
      <c r="D66" s="55">
        <f t="shared" si="6"/>
        <v>-0.35845879325119329</v>
      </c>
      <c r="E66" s="71">
        <f t="shared" si="7"/>
        <v>0.46769879911450835</v>
      </c>
      <c r="F66" s="71"/>
    </row>
    <row r="67" spans="3:6">
      <c r="C67" s="73">
        <f t="shared" si="8"/>
        <v>0.37000000000000016</v>
      </c>
      <c r="D67" s="55">
        <f t="shared" si="6"/>
        <v>-0.33185334643681624</v>
      </c>
      <c r="E67" s="71">
        <f t="shared" si="7"/>
        <v>0.48172684958473044</v>
      </c>
      <c r="F67" s="71"/>
    </row>
    <row r="68" spans="3:6">
      <c r="C68" s="73">
        <f t="shared" si="8"/>
        <v>0.38000000000000017</v>
      </c>
      <c r="D68" s="55">
        <f t="shared" si="6"/>
        <v>-0.30548078809939694</v>
      </c>
      <c r="E68" s="71">
        <f t="shared" si="7"/>
        <v>0.49585034734745354</v>
      </c>
      <c r="F68" s="71"/>
    </row>
    <row r="69" spans="3:6">
      <c r="C69" s="73">
        <f t="shared" si="8"/>
        <v>0.39000000000000018</v>
      </c>
      <c r="D69" s="55">
        <f t="shared" si="6"/>
        <v>-0.27931903444745371</v>
      </c>
      <c r="E69" s="71">
        <f t="shared" si="7"/>
        <v>0.51007345696859496</v>
      </c>
      <c r="F69" s="71"/>
    </row>
    <row r="70" spans="3:6">
      <c r="C70" s="73">
        <f t="shared" si="8"/>
        <v>0.40000000000000019</v>
      </c>
      <c r="D70" s="55">
        <f t="shared" si="6"/>
        <v>-0.25334710313579939</v>
      </c>
      <c r="E70" s="71">
        <f t="shared" si="7"/>
        <v>0.524400512708041</v>
      </c>
      <c r="F70" s="71"/>
    </row>
    <row r="71" spans="3:6">
      <c r="C71" s="73">
        <f t="shared" si="8"/>
        <v>0.4100000000000002</v>
      </c>
      <c r="D71" s="55">
        <f t="shared" si="6"/>
        <v>-0.22754497664114895</v>
      </c>
      <c r="E71" s="71">
        <f t="shared" si="7"/>
        <v>0.53883603027845051</v>
      </c>
      <c r="F71" s="71"/>
    </row>
    <row r="72" spans="3:6">
      <c r="C72" s="73">
        <f t="shared" si="8"/>
        <v>0.42000000000000021</v>
      </c>
      <c r="D72" s="55">
        <f t="shared" si="6"/>
        <v>-0.20189347914185035</v>
      </c>
      <c r="E72" s="71">
        <f t="shared" si="7"/>
        <v>0.55338471955567314</v>
      </c>
      <c r="F72" s="71"/>
    </row>
    <row r="73" spans="3:6">
      <c r="C73" s="73">
        <f t="shared" si="8"/>
        <v>0.43000000000000022</v>
      </c>
      <c r="D73" s="55">
        <f t="shared" si="6"/>
        <v>-0.17637416478086079</v>
      </c>
      <c r="E73" s="71">
        <f t="shared" si="7"/>
        <v>0.56805149833898294</v>
      </c>
      <c r="F73" s="71"/>
    </row>
    <row r="74" spans="3:6">
      <c r="C74" s="73">
        <f t="shared" si="8"/>
        <v>0.44000000000000022</v>
      </c>
      <c r="D74" s="55">
        <f t="shared" si="6"/>
        <v>-0.15096921549677669</v>
      </c>
      <c r="E74" s="71">
        <f t="shared" si="7"/>
        <v>0.58284150727121642</v>
      </c>
      <c r="F74" s="71"/>
    </row>
    <row r="75" spans="3:6">
      <c r="C75" s="73">
        <f t="shared" si="8"/>
        <v>0.45000000000000023</v>
      </c>
      <c r="D75" s="55">
        <f t="shared" si="6"/>
        <v>-0.12566134685507346</v>
      </c>
      <c r="E75" s="71">
        <f t="shared" si="7"/>
        <v>0.59776012604247863</v>
      </c>
      <c r="F75" s="71"/>
    </row>
    <row r="76" spans="3:6">
      <c r="C76" s="73">
        <f t="shared" si="8"/>
        <v>0.46000000000000024</v>
      </c>
      <c r="D76" s="55">
        <f t="shared" si="6"/>
        <v>-0.10043372051146918</v>
      </c>
      <c r="E76" s="71">
        <f t="shared" si="7"/>
        <v>0.61281299101662756</v>
      </c>
      <c r="F76" s="71"/>
    </row>
    <row r="77" spans="3:6">
      <c r="C77" s="73">
        <f t="shared" si="8"/>
        <v>0.47000000000000025</v>
      </c>
      <c r="D77" s="55">
        <f t="shared" si="6"/>
        <v>-7.5269862099829207E-2</v>
      </c>
      <c r="E77" s="71">
        <f t="shared" si="7"/>
        <v>0.6280060144375702</v>
      </c>
      <c r="F77" s="71"/>
    </row>
    <row r="78" spans="3:6">
      <c r="C78" s="73">
        <f t="shared" si="8"/>
        <v>0.48000000000000026</v>
      </c>
      <c r="D78" s="55">
        <f t="shared" si="6"/>
        <v>-5.0153583464732969E-2</v>
      </c>
      <c r="E78" s="71">
        <f t="shared" si="7"/>
        <v>0.6433454053929174</v>
      </c>
      <c r="F78" s="71"/>
    </row>
    <row r="79" spans="3:6">
      <c r="C79" s="73">
        <f t="shared" si="8"/>
        <v>0.49000000000000027</v>
      </c>
      <c r="D79" s="55">
        <f t="shared" si="6"/>
        <v>-2.5068908258710363E-2</v>
      </c>
      <c r="E79" s="71">
        <f t="shared" si="7"/>
        <v>0.6588376927361882</v>
      </c>
      <c r="F79" s="71"/>
    </row>
    <row r="80" spans="3:6">
      <c r="C80" s="74">
        <f t="shared" si="8"/>
        <v>0.50000000000000022</v>
      </c>
      <c r="D80" s="55">
        <f t="shared" si="6"/>
        <v>5.5658328493435343E-16</v>
      </c>
      <c r="E80" s="71">
        <f t="shared" si="7"/>
        <v>0.67448975019608215</v>
      </c>
      <c r="F80" s="71"/>
    </row>
    <row r="81" spans="3:6">
      <c r="C81" s="73">
        <f t="shared" si="8"/>
        <v>0.51000000000000023</v>
      </c>
      <c r="D81" s="55">
        <f t="shared" si="6"/>
        <v>2.5068908258711619E-2</v>
      </c>
      <c r="E81" s="71">
        <f t="shared" si="7"/>
        <v>0.69030882393303428</v>
      </c>
      <c r="F81" s="71"/>
    </row>
    <row r="82" spans="3:6">
      <c r="C82" s="73">
        <f t="shared" si="8"/>
        <v>0.52000000000000024</v>
      </c>
      <c r="D82" s="55">
        <f t="shared" si="6"/>
        <v>5.0153583464734218E-2</v>
      </c>
      <c r="E82" s="71">
        <f t="shared" si="7"/>
        <v>0.70630256284008752</v>
      </c>
      <c r="F82" s="71"/>
    </row>
    <row r="83" spans="3:6">
      <c r="C83" s="73">
        <f t="shared" si="8"/>
        <v>0.53000000000000025</v>
      </c>
      <c r="D83" s="55">
        <f t="shared" si="6"/>
        <v>7.5269862099830456E-2</v>
      </c>
      <c r="E83" s="71">
        <f t="shared" si="7"/>
        <v>0.72247905192806339</v>
      </c>
      <c r="F83" s="71"/>
    </row>
    <row r="84" spans="3:6">
      <c r="C84" s="73">
        <f t="shared" si="8"/>
        <v>0.54000000000000026</v>
      </c>
      <c r="D84" s="55">
        <f t="shared" si="6"/>
        <v>0.10043372051147045</v>
      </c>
      <c r="E84" s="71">
        <f t="shared" si="7"/>
        <v>0.73884684918521426</v>
      </c>
      <c r="F84" s="71"/>
    </row>
    <row r="85" spans="3:6">
      <c r="C85" s="73">
        <f t="shared" si="8"/>
        <v>0.55000000000000027</v>
      </c>
      <c r="D85" s="55">
        <f t="shared" si="6"/>
        <v>0.12566134685507474</v>
      </c>
      <c r="E85" s="71">
        <f t="shared" si="7"/>
        <v>0.75541502636046953</v>
      </c>
      <c r="F85" s="71"/>
    </row>
    <row r="86" spans="3:6">
      <c r="C86" s="73">
        <f t="shared" si="8"/>
        <v>0.56000000000000028</v>
      </c>
      <c r="D86" s="55">
        <f t="shared" si="6"/>
        <v>0.15096921549677797</v>
      </c>
      <c r="E86" s="71">
        <f t="shared" si="7"/>
        <v>0.77219321418868458</v>
      </c>
      <c r="F86" s="71"/>
    </row>
    <row r="87" spans="3:6">
      <c r="C87" s="73">
        <f t="shared" si="8"/>
        <v>0.57000000000000028</v>
      </c>
      <c r="D87" s="55">
        <f t="shared" si="6"/>
        <v>0.17637416478086207</v>
      </c>
      <c r="E87" s="71">
        <f t="shared" si="7"/>
        <v>0.78919165265822266</v>
      </c>
      <c r="F87" s="71"/>
    </row>
    <row r="88" spans="3:6">
      <c r="C88" s="73">
        <f t="shared" si="8"/>
        <v>0.58000000000000029</v>
      </c>
      <c r="D88" s="55">
        <f t="shared" si="6"/>
        <v>0.20189347914185163</v>
      </c>
      <c r="E88" s="71">
        <f t="shared" si="7"/>
        <v>0.80642124701824047</v>
      </c>
      <c r="F88" s="71"/>
    </row>
    <row r="89" spans="3:6">
      <c r="C89" s="73">
        <f t="shared" si="8"/>
        <v>0.5900000000000003</v>
      </c>
      <c r="D89" s="55">
        <f t="shared" si="6"/>
        <v>0.22754497664115017</v>
      </c>
      <c r="E89" s="71">
        <f t="shared" si="7"/>
        <v>0.823893630338558</v>
      </c>
      <c r="F89" s="71"/>
    </row>
    <row r="90" spans="3:6">
      <c r="C90" s="73">
        <f t="shared" si="8"/>
        <v>0.60000000000000031</v>
      </c>
      <c r="D90" s="55">
        <f t="shared" si="6"/>
        <v>0.25334710313580061</v>
      </c>
      <c r="E90" s="71">
        <f t="shared" si="7"/>
        <v>0.84162123357291396</v>
      </c>
      <c r="F90" s="71"/>
    </row>
    <row r="91" spans="3:6">
      <c r="C91" s="73">
        <f t="shared" si="8"/>
        <v>0.61000000000000032</v>
      </c>
      <c r="D91" s="55">
        <f t="shared" si="6"/>
        <v>0.27931903444745504</v>
      </c>
      <c r="E91" s="71">
        <f t="shared" si="7"/>
        <v>0.85961736424191226</v>
      </c>
      <c r="F91" s="71"/>
    </row>
    <row r="92" spans="3:6">
      <c r="C92" s="73">
        <f t="shared" si="8"/>
        <v>0.62000000000000033</v>
      </c>
      <c r="D92" s="55">
        <f t="shared" si="6"/>
        <v>0.30548078809939821</v>
      </c>
      <c r="E92" s="71">
        <f t="shared" si="7"/>
        <v>0.8778962950512289</v>
      </c>
      <c r="F92" s="71"/>
    </row>
    <row r="93" spans="3:6">
      <c r="C93" s="73">
        <f t="shared" si="8"/>
        <v>0.63000000000000034</v>
      </c>
      <c r="D93" s="55">
        <f t="shared" si="6"/>
        <v>0.33185334643681752</v>
      </c>
      <c r="E93" s="71">
        <f t="shared" si="7"/>
        <v>0.89647336400191657</v>
      </c>
      <c r="F93" s="71"/>
    </row>
    <row r="94" spans="3:6">
      <c r="C94" s="73">
        <f t="shared" si="8"/>
        <v>0.64000000000000035</v>
      </c>
      <c r="D94" s="55">
        <f t="shared" ref="D94:D130" si="9">NORMSINV(C94)</f>
        <v>0.35845879325119467</v>
      </c>
      <c r="E94" s="71">
        <f t="shared" si="7"/>
        <v>0.91536508784281556</v>
      </c>
      <c r="F94" s="71"/>
    </row>
    <row r="95" spans="3:6">
      <c r="C95" s="73">
        <f t="shared" si="8"/>
        <v>0.65000000000000036</v>
      </c>
      <c r="D95" s="55">
        <f t="shared" si="9"/>
        <v>0.38532046640756862</v>
      </c>
      <c r="E95" s="71">
        <f t="shared" ref="E95:E130" si="10">-NORMSINV((1-C95)/2)</f>
        <v>0.93458929107347988</v>
      </c>
      <c r="F95" s="71"/>
    </row>
    <row r="96" spans="3:6">
      <c r="C96" s="73">
        <f t="shared" si="8"/>
        <v>0.66000000000000036</v>
      </c>
      <c r="D96" s="55">
        <f t="shared" si="9"/>
        <v>0.41246312944140584</v>
      </c>
      <c r="E96" s="71">
        <f t="shared" si="10"/>
        <v>0.95416525314619516</v>
      </c>
      <c r="F96" s="71"/>
    </row>
    <row r="97" spans="3:6">
      <c r="C97" s="73">
        <f t="shared" si="8"/>
        <v>0.67000000000000037</v>
      </c>
      <c r="D97" s="55">
        <f t="shared" si="9"/>
        <v>0.43991316567323491</v>
      </c>
      <c r="E97" s="71">
        <f t="shared" si="10"/>
        <v>0.97411387705930952</v>
      </c>
      <c r="F97" s="71"/>
    </row>
    <row r="98" spans="3:6">
      <c r="C98" s="73">
        <f t="shared" ref="C98:C130" si="11">C97+0.01</f>
        <v>0.68000000000000038</v>
      </c>
      <c r="D98" s="55">
        <f t="shared" si="9"/>
        <v>0.46769879911450934</v>
      </c>
      <c r="E98" s="71">
        <f t="shared" si="10"/>
        <v>0.99445788320975625</v>
      </c>
      <c r="F98" s="71"/>
    </row>
    <row r="99" spans="3:6">
      <c r="C99" s="73">
        <f t="shared" si="11"/>
        <v>0.69000000000000039</v>
      </c>
      <c r="D99" s="55">
        <f t="shared" si="9"/>
        <v>0.49585034734745448</v>
      </c>
      <c r="E99" s="71">
        <f t="shared" si="10"/>
        <v>1.0152220332170294</v>
      </c>
      <c r="F99" s="71"/>
    </row>
    <row r="100" spans="3:6">
      <c r="C100" s="73">
        <f t="shared" si="11"/>
        <v>0.7000000000000004</v>
      </c>
      <c r="D100" s="55">
        <f t="shared" si="9"/>
        <v>0.524400512708042</v>
      </c>
      <c r="E100" s="71">
        <f t="shared" si="10"/>
        <v>1.0364333894937894</v>
      </c>
      <c r="F100" s="71"/>
    </row>
    <row r="101" spans="3:6">
      <c r="C101" s="73">
        <f t="shared" si="11"/>
        <v>0.71000000000000041</v>
      </c>
      <c r="D101" s="55">
        <f t="shared" si="9"/>
        <v>0.55338471955567414</v>
      </c>
      <c r="E101" s="71">
        <f t="shared" si="10"/>
        <v>1.0581216176847776</v>
      </c>
      <c r="F101" s="71"/>
    </row>
    <row r="102" spans="3:6">
      <c r="C102" s="73">
        <f t="shared" si="11"/>
        <v>0.72000000000000042</v>
      </c>
      <c r="D102" s="55">
        <f t="shared" si="9"/>
        <v>0.58284150727121742</v>
      </c>
      <c r="E102" s="71">
        <f t="shared" si="10"/>
        <v>1.0803193408149574</v>
      </c>
      <c r="F102" s="71"/>
    </row>
    <row r="103" spans="3:6">
      <c r="C103" s="73">
        <f t="shared" si="11"/>
        <v>0.73000000000000043</v>
      </c>
      <c r="D103" s="55">
        <f t="shared" si="9"/>
        <v>0.61281299101662867</v>
      </c>
      <c r="E103" s="71">
        <f t="shared" si="10"/>
        <v>1.1030625561995988</v>
      </c>
      <c r="F103" s="71"/>
    </row>
    <row r="104" spans="3:6">
      <c r="C104" s="73">
        <f t="shared" si="11"/>
        <v>0.74000000000000044</v>
      </c>
      <c r="D104" s="55">
        <f t="shared" si="9"/>
        <v>0.6433454053929184</v>
      </c>
      <c r="E104" s="71">
        <f t="shared" si="10"/>
        <v>1.1263911290388018</v>
      </c>
      <c r="F104" s="71"/>
    </row>
    <row r="105" spans="3:6">
      <c r="C105" s="73">
        <f t="shared" si="11"/>
        <v>0.75000000000000044</v>
      </c>
      <c r="D105" s="55">
        <f t="shared" si="9"/>
        <v>0.67448975019608293</v>
      </c>
      <c r="E105" s="71">
        <f t="shared" si="10"/>
        <v>1.150349380376009</v>
      </c>
      <c r="F105" s="71"/>
    </row>
    <row r="106" spans="3:6">
      <c r="C106" s="73">
        <f t="shared" si="11"/>
        <v>0.76000000000000045</v>
      </c>
      <c r="D106" s="55">
        <f t="shared" si="9"/>
        <v>0.70630256284008885</v>
      </c>
      <c r="E106" s="71">
        <f t="shared" si="10"/>
        <v>1.1749867920660908</v>
      </c>
      <c r="F106" s="71"/>
    </row>
    <row r="107" spans="3:6">
      <c r="C107" s="73">
        <f t="shared" si="11"/>
        <v>0.77000000000000046</v>
      </c>
      <c r="D107" s="55">
        <f t="shared" si="9"/>
        <v>0.73884684918521504</v>
      </c>
      <c r="E107" s="71">
        <f t="shared" si="10"/>
        <v>1.2003588580308611</v>
      </c>
      <c r="F107" s="71"/>
    </row>
    <row r="108" spans="3:6">
      <c r="C108" s="73">
        <f t="shared" si="11"/>
        <v>0.78000000000000047</v>
      </c>
      <c r="D108" s="55">
        <f t="shared" si="9"/>
        <v>0.77219321418868658</v>
      </c>
      <c r="E108" s="71">
        <f t="shared" si="10"/>
        <v>1.2265281200366123</v>
      </c>
      <c r="F108" s="71"/>
    </row>
    <row r="109" spans="3:6">
      <c r="C109" s="73">
        <f t="shared" si="11"/>
        <v>0.79000000000000048</v>
      </c>
      <c r="D109" s="55">
        <f t="shared" si="9"/>
        <v>0.80642124701824136</v>
      </c>
      <c r="E109" s="71">
        <f t="shared" si="10"/>
        <v>1.2535654384704522</v>
      </c>
      <c r="F109" s="71"/>
    </row>
    <row r="110" spans="3:6">
      <c r="C110" s="73">
        <f t="shared" si="11"/>
        <v>0.80000000000000049</v>
      </c>
      <c r="D110" s="55">
        <f t="shared" si="9"/>
        <v>0.84162123357291596</v>
      </c>
      <c r="E110" s="71">
        <f t="shared" si="10"/>
        <v>1.2815515655446028</v>
      </c>
      <c r="F110" s="71"/>
    </row>
    <row r="111" spans="3:6">
      <c r="C111" s="73">
        <f t="shared" si="11"/>
        <v>0.8100000000000005</v>
      </c>
      <c r="D111" s="55">
        <f t="shared" si="9"/>
        <v>0.87789629505123112</v>
      </c>
      <c r="E111" s="71">
        <f t="shared" si="10"/>
        <v>1.3105791121681312</v>
      </c>
      <c r="F111" s="71"/>
    </row>
    <row r="112" spans="3:6">
      <c r="C112" s="73">
        <f t="shared" si="11"/>
        <v>0.82000000000000051</v>
      </c>
      <c r="D112" s="55">
        <f t="shared" si="9"/>
        <v>0.91536508784281501</v>
      </c>
      <c r="E112" s="71">
        <f t="shared" si="10"/>
        <v>1.3407550336902181</v>
      </c>
      <c r="F112" s="71"/>
    </row>
    <row r="113" spans="3:6">
      <c r="C113" s="73">
        <f t="shared" si="11"/>
        <v>0.83000000000000052</v>
      </c>
      <c r="D113" s="55">
        <f t="shared" si="9"/>
        <v>0.95416525314619716</v>
      </c>
      <c r="E113" s="71">
        <f t="shared" si="10"/>
        <v>1.3722038089987263</v>
      </c>
      <c r="F113" s="71"/>
    </row>
    <row r="114" spans="3:6">
      <c r="C114" s="73">
        <f t="shared" si="11"/>
        <v>0.84000000000000052</v>
      </c>
      <c r="D114" s="55">
        <f t="shared" si="9"/>
        <v>0.99445788320975514</v>
      </c>
      <c r="E114" s="71">
        <f t="shared" si="10"/>
        <v>1.4050715603096342</v>
      </c>
      <c r="F114" s="71"/>
    </row>
    <row r="115" spans="3:6">
      <c r="C115" s="73">
        <f t="shared" si="11"/>
        <v>0.85000000000000053</v>
      </c>
      <c r="D115" s="55">
        <f t="shared" si="9"/>
        <v>1.0364333894937905</v>
      </c>
      <c r="E115" s="71">
        <f t="shared" si="10"/>
        <v>1.4395314709384575</v>
      </c>
      <c r="F115" s="71"/>
    </row>
    <row r="116" spans="3:6">
      <c r="C116" s="73">
        <f t="shared" si="11"/>
        <v>0.86000000000000054</v>
      </c>
      <c r="D116" s="55">
        <f t="shared" si="9"/>
        <v>1.0803193408149587</v>
      </c>
      <c r="E116" s="71">
        <f t="shared" si="10"/>
        <v>1.4757910281791726</v>
      </c>
      <c r="F116" s="71"/>
    </row>
    <row r="117" spans="3:6">
      <c r="C117" s="73">
        <f t="shared" si="11"/>
        <v>0.87000000000000055</v>
      </c>
      <c r="D117" s="55">
        <f t="shared" si="9"/>
        <v>1.1263911290388036</v>
      </c>
      <c r="E117" s="71">
        <f t="shared" si="10"/>
        <v>1.5141018876192855</v>
      </c>
      <c r="F117" s="71"/>
    </row>
    <row r="118" spans="3:6">
      <c r="C118" s="73">
        <f t="shared" si="11"/>
        <v>0.88000000000000056</v>
      </c>
      <c r="D118" s="55">
        <f t="shared" si="9"/>
        <v>1.174986792066093</v>
      </c>
      <c r="E118" s="71">
        <f t="shared" si="10"/>
        <v>1.5547735945968553</v>
      </c>
      <c r="F118" s="71"/>
    </row>
    <row r="119" spans="3:6">
      <c r="C119" s="73">
        <f t="shared" si="11"/>
        <v>0.89000000000000057</v>
      </c>
      <c r="D119" s="55">
        <f t="shared" si="9"/>
        <v>1.2265281200366132</v>
      </c>
      <c r="E119" s="71">
        <f t="shared" si="10"/>
        <v>1.5981931399228197</v>
      </c>
      <c r="F119" s="71"/>
    </row>
    <row r="120" spans="3:6">
      <c r="C120" s="73">
        <f t="shared" si="11"/>
        <v>0.90000000000000058</v>
      </c>
      <c r="D120" s="55">
        <f t="shared" si="9"/>
        <v>1.2815515655446033</v>
      </c>
      <c r="E120" s="71">
        <f t="shared" si="10"/>
        <v>1.6448536269514753</v>
      </c>
      <c r="F120" s="71"/>
    </row>
    <row r="121" spans="3:6">
      <c r="C121" s="73">
        <f t="shared" si="11"/>
        <v>0.91000000000000059</v>
      </c>
      <c r="D121" s="55">
        <f t="shared" si="9"/>
        <v>1.3407550336902203</v>
      </c>
      <c r="E121" s="71">
        <f t="shared" si="10"/>
        <v>1.6953977102721389</v>
      </c>
      <c r="F121" s="71"/>
    </row>
    <row r="122" spans="3:6">
      <c r="C122" s="73">
        <f t="shared" si="11"/>
        <v>0.9200000000000006</v>
      </c>
      <c r="D122" s="55">
        <f t="shared" si="9"/>
        <v>1.4050715603096373</v>
      </c>
      <c r="E122" s="71">
        <f t="shared" si="10"/>
        <v>1.7506860712521732</v>
      </c>
      <c r="F122" s="71"/>
    </row>
    <row r="123" spans="3:6">
      <c r="C123" s="73">
        <f t="shared" si="11"/>
        <v>0.9300000000000006</v>
      </c>
      <c r="D123" s="55">
        <f t="shared" si="9"/>
        <v>1.4757910281791757</v>
      </c>
      <c r="E123" s="71">
        <f t="shared" si="10"/>
        <v>1.8119106729526018</v>
      </c>
      <c r="F123" s="71"/>
    </row>
    <row r="124" spans="3:6">
      <c r="C124" s="73">
        <f t="shared" si="11"/>
        <v>0.94000000000000061</v>
      </c>
      <c r="D124" s="55">
        <f t="shared" si="9"/>
        <v>1.5547735945968584</v>
      </c>
      <c r="E124" s="71">
        <f t="shared" si="10"/>
        <v>1.8807936081512555</v>
      </c>
      <c r="F124" s="71"/>
    </row>
    <row r="125" spans="3:6">
      <c r="C125" s="74">
        <f t="shared" si="11"/>
        <v>0.95000000000000062</v>
      </c>
      <c r="D125" s="55">
        <f t="shared" si="9"/>
        <v>1.6448536269514784</v>
      </c>
      <c r="E125" s="71">
        <f t="shared" si="10"/>
        <v>1.9599639845400594</v>
      </c>
      <c r="F125" s="71"/>
    </row>
    <row r="126" spans="3:6">
      <c r="C126" s="73">
        <f t="shared" si="11"/>
        <v>0.96000000000000063</v>
      </c>
      <c r="D126" s="55">
        <f t="shared" si="9"/>
        <v>1.7506860712521775</v>
      </c>
      <c r="E126" s="71">
        <f t="shared" si="10"/>
        <v>2.0537489106318292</v>
      </c>
      <c r="F126" s="71"/>
    </row>
    <row r="127" spans="3:6">
      <c r="C127" s="73">
        <f t="shared" si="11"/>
        <v>0.97000000000000064</v>
      </c>
      <c r="D127" s="55">
        <f t="shared" si="9"/>
        <v>1.88079360815126</v>
      </c>
      <c r="E127" s="71">
        <f t="shared" si="10"/>
        <v>2.1700903775845686</v>
      </c>
      <c r="F127" s="71"/>
    </row>
    <row r="128" spans="3:6">
      <c r="C128" s="74">
        <v>0.97499999999999998</v>
      </c>
      <c r="D128" s="55">
        <f t="shared" si="9"/>
        <v>1.9599639845400536</v>
      </c>
      <c r="E128" s="71">
        <f t="shared" si="10"/>
        <v>2.2414027276049446</v>
      </c>
      <c r="F128" s="71"/>
    </row>
    <row r="129" spans="3:6">
      <c r="C129" s="73">
        <f>C127+0.01</f>
        <v>0.98000000000000065</v>
      </c>
      <c r="D129" s="55">
        <f t="shared" si="9"/>
        <v>2.0537489106318363</v>
      </c>
      <c r="E129" s="71">
        <f t="shared" si="10"/>
        <v>2.3263478740408532</v>
      </c>
      <c r="F129" s="71"/>
    </row>
    <row r="130" spans="3:6">
      <c r="C130" s="74">
        <f t="shared" si="11"/>
        <v>0.99000000000000066</v>
      </c>
      <c r="D130" s="55">
        <f t="shared" si="9"/>
        <v>2.3263478740408656</v>
      </c>
      <c r="E130" s="71">
        <f t="shared" si="10"/>
        <v>2.5758293035489235</v>
      </c>
      <c r="F130" s="71"/>
    </row>
    <row r="134" spans="3:6">
      <c r="C134" s="62"/>
      <c r="D134" s="63"/>
      <c r="E134" s="61"/>
      <c r="F134" s="61"/>
    </row>
    <row r="135" spans="3:6">
      <c r="C135" s="60"/>
      <c r="D135" s="6"/>
      <c r="E135" s="64"/>
      <c r="F135" s="64"/>
    </row>
    <row r="136" spans="3:6">
      <c r="C136" s="60"/>
      <c r="D136" s="6"/>
      <c r="E136" s="64"/>
      <c r="F136" s="64"/>
    </row>
    <row r="137" spans="3:6">
      <c r="C137" s="60"/>
      <c r="D137" s="6"/>
      <c r="E137" s="64"/>
      <c r="F137" s="64"/>
    </row>
    <row r="138" spans="3:6">
      <c r="C138" s="60"/>
      <c r="D138" s="6"/>
      <c r="E138" s="64"/>
      <c r="F138" s="64"/>
    </row>
    <row r="139" spans="3:6">
      <c r="C139" s="60"/>
      <c r="D139" s="6"/>
      <c r="E139" s="64"/>
      <c r="F139" s="64"/>
    </row>
    <row r="140" spans="3:6">
      <c r="C140" s="60"/>
      <c r="D140" s="6"/>
      <c r="E140" s="64"/>
      <c r="F140" s="64"/>
    </row>
    <row r="141" spans="3:6">
      <c r="C141" s="60"/>
      <c r="D141" s="6"/>
      <c r="E141" s="64"/>
      <c r="F141" s="64"/>
    </row>
    <row r="142" spans="3:6">
      <c r="C142" s="60"/>
      <c r="D142" s="6"/>
      <c r="E142" s="64"/>
      <c r="F142" s="64"/>
    </row>
  </sheetData>
  <mergeCells count="1">
    <mergeCell ref="H6:I6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IC método Wald</vt:lpstr>
      <vt:lpstr>IC Wald y N Wilson</vt:lpstr>
      <vt:lpstr>De la Z a la p y viceversa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</cp:lastModifiedBy>
  <dcterms:created xsi:type="dcterms:W3CDTF">2014-10-21T15:50:29Z</dcterms:created>
  <dcterms:modified xsi:type="dcterms:W3CDTF">2020-08-23T10:16:38Z</dcterms:modified>
</cp:coreProperties>
</file>