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20180824-Galo\5-Challenges\00-20180101-BP Int vs Conv\00-Inf Reanal +Tabl\"/>
    </mc:Choice>
  </mc:AlternateContent>
  <xr:revisionPtr revIDLastSave="0" documentId="13_ncr:1_{F11BB0AB-AD2B-42C7-9FC3-E6130DB1CCCD}" xr6:coauthVersionLast="36" xr6:coauthVersionMax="36" xr10:uidLastSave="{00000000-0000-0000-0000-000000000000}"/>
  <bookViews>
    <workbookView xWindow="0" yWindow="0" windowWidth="20490" windowHeight="7530" xr2:uid="{00000000-000D-0000-FFFF-FFFF00000000}"/>
  </bookViews>
  <sheets>
    <sheet name="Mort" sheetId="3" r:id="rId1"/>
    <sheet name="MortCV" sheetId="4" r:id="rId2"/>
    <sheet name="IAM" sheetId="5" r:id="rId3"/>
    <sheet name="ACV" sheetId="6" r:id="rId4"/>
    <sheet name="InsCard" sheetId="7" r:id="rId5"/>
    <sheet name="EnfRenTerm" sheetId="8" r:id="rId6"/>
    <sheet name="EA grav+hosp" sheetId="9" r:id="rId7"/>
    <sheet name="Hipot grav+hosp" sheetId="10" r:id="rId8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Y44" i="7" l="1"/>
  <c r="BH44" i="7" s="1"/>
  <c r="AQ44" i="7"/>
  <c r="AB44" i="7"/>
  <c r="AP46" i="7" s="1"/>
  <c r="S44" i="7"/>
  <c r="H44" i="7"/>
  <c r="F44" i="7"/>
  <c r="E44" i="7"/>
  <c r="C44" i="7"/>
  <c r="B44" i="7"/>
  <c r="AQ43" i="7"/>
  <c r="S43" i="7"/>
  <c r="K43" i="7"/>
  <c r="P43" i="7" s="1"/>
  <c r="G43" i="7"/>
  <c r="D43" i="7"/>
  <c r="AQ42" i="7"/>
  <c r="S42" i="7"/>
  <c r="K42" i="7"/>
  <c r="N42" i="7" s="1"/>
  <c r="G42" i="7"/>
  <c r="D42" i="7"/>
  <c r="AY62" i="6"/>
  <c r="BH62" i="6" s="1"/>
  <c r="AQ62" i="6"/>
  <c r="AB62" i="6"/>
  <c r="AP64" i="6" s="1"/>
  <c r="S62" i="6"/>
  <c r="H62" i="6"/>
  <c r="F62" i="6"/>
  <c r="E62" i="6"/>
  <c r="C62" i="6"/>
  <c r="B62" i="6"/>
  <c r="AQ61" i="6"/>
  <c r="S61" i="6"/>
  <c r="K61" i="6"/>
  <c r="N61" i="6" s="1"/>
  <c r="G61" i="6"/>
  <c r="D61" i="6"/>
  <c r="L61" i="6" s="1"/>
  <c r="M61" i="6" s="1"/>
  <c r="AQ60" i="6"/>
  <c r="S60" i="6"/>
  <c r="K60" i="6"/>
  <c r="P60" i="6" s="1"/>
  <c r="G60" i="6"/>
  <c r="D60" i="6"/>
  <c r="L60" i="6" s="1"/>
  <c r="M60" i="6" s="1"/>
  <c r="AQ59" i="6"/>
  <c r="S59" i="6"/>
  <c r="K59" i="6"/>
  <c r="P59" i="6" s="1"/>
  <c r="G59" i="6"/>
  <c r="D59" i="6"/>
  <c r="AQ58" i="6"/>
  <c r="S58" i="6"/>
  <c r="Q58" i="6"/>
  <c r="K58" i="6"/>
  <c r="P58" i="6" s="1"/>
  <c r="G58" i="6"/>
  <c r="D58" i="6"/>
  <c r="AY63" i="5"/>
  <c r="AQ63" i="5"/>
  <c r="AB63" i="5"/>
  <c r="AP65" i="5" s="1"/>
  <c r="S63" i="5"/>
  <c r="H63" i="5"/>
  <c r="F63" i="5"/>
  <c r="E63" i="5"/>
  <c r="C63" i="5"/>
  <c r="B63" i="5"/>
  <c r="AQ62" i="5"/>
  <c r="S62" i="5"/>
  <c r="K62" i="5"/>
  <c r="P62" i="5" s="1"/>
  <c r="G62" i="5"/>
  <c r="D62" i="5"/>
  <c r="L62" i="5" s="1"/>
  <c r="M62" i="5" s="1"/>
  <c r="AQ61" i="5"/>
  <c r="S61" i="5"/>
  <c r="K61" i="5"/>
  <c r="Q61" i="5" s="1"/>
  <c r="G61" i="5"/>
  <c r="D61" i="5"/>
  <c r="L61" i="5" s="1"/>
  <c r="M61" i="5" s="1"/>
  <c r="AQ60" i="5"/>
  <c r="S60" i="5"/>
  <c r="P60" i="5"/>
  <c r="N60" i="5"/>
  <c r="K60" i="5"/>
  <c r="Q60" i="5" s="1"/>
  <c r="G60" i="5"/>
  <c r="D60" i="5"/>
  <c r="L60" i="5" s="1"/>
  <c r="M60" i="5" s="1"/>
  <c r="AQ59" i="5"/>
  <c r="S59" i="5"/>
  <c r="K59" i="5"/>
  <c r="P59" i="5" s="1"/>
  <c r="G59" i="5"/>
  <c r="D59" i="5"/>
  <c r="L59" i="5" s="1"/>
  <c r="M59" i="5" s="1"/>
  <c r="AY76" i="4"/>
  <c r="BH76" i="4" s="1"/>
  <c r="AQ76" i="4"/>
  <c r="AB76" i="4"/>
  <c r="AP78" i="4" s="1"/>
  <c r="S76" i="4"/>
  <c r="H76" i="4"/>
  <c r="F76" i="4"/>
  <c r="E76" i="4"/>
  <c r="C76" i="4"/>
  <c r="B76" i="4"/>
  <c r="AQ75" i="4"/>
  <c r="S75" i="4"/>
  <c r="L75" i="4"/>
  <c r="M75" i="4" s="1"/>
  <c r="K75" i="4"/>
  <c r="N75" i="4" s="1"/>
  <c r="G75" i="4"/>
  <c r="D75" i="4"/>
  <c r="AQ74" i="4"/>
  <c r="S74" i="4"/>
  <c r="K74" i="4"/>
  <c r="Q74" i="4" s="1"/>
  <c r="G74" i="4"/>
  <c r="D74" i="4"/>
  <c r="L74" i="4" s="1"/>
  <c r="M74" i="4" s="1"/>
  <c r="AQ73" i="4"/>
  <c r="S73" i="4"/>
  <c r="K73" i="4"/>
  <c r="P73" i="4" s="1"/>
  <c r="G73" i="4"/>
  <c r="D73" i="4"/>
  <c r="AY91" i="3"/>
  <c r="BH91" i="3" s="1"/>
  <c r="AQ91" i="3"/>
  <c r="AB91" i="3"/>
  <c r="AP93" i="3" s="1"/>
  <c r="S91" i="3"/>
  <c r="H91" i="3"/>
  <c r="F91" i="3"/>
  <c r="E91" i="3"/>
  <c r="C91" i="3"/>
  <c r="B91" i="3"/>
  <c r="AQ90" i="3"/>
  <c r="S90" i="3"/>
  <c r="K90" i="3"/>
  <c r="N90" i="3" s="1"/>
  <c r="G90" i="3"/>
  <c r="D90" i="3"/>
  <c r="AQ89" i="3"/>
  <c r="S89" i="3"/>
  <c r="K89" i="3"/>
  <c r="P89" i="3" s="1"/>
  <c r="G89" i="3"/>
  <c r="D89" i="3"/>
  <c r="AQ88" i="3"/>
  <c r="S88" i="3"/>
  <c r="K88" i="3"/>
  <c r="P88" i="3" s="1"/>
  <c r="G88" i="3"/>
  <c r="D88" i="3"/>
  <c r="AQ87" i="3"/>
  <c r="S87" i="3"/>
  <c r="K87" i="3"/>
  <c r="Q87" i="3" s="1"/>
  <c r="G87" i="3"/>
  <c r="D87" i="3"/>
  <c r="P42" i="7" l="1"/>
  <c r="Q43" i="7"/>
  <c r="N43" i="7"/>
  <c r="Q42" i="7"/>
  <c r="BI44" i="7"/>
  <c r="BK44" i="7" s="1"/>
  <c r="D44" i="7"/>
  <c r="L42" i="7"/>
  <c r="M42" i="7" s="1"/>
  <c r="G44" i="7"/>
  <c r="L43" i="7"/>
  <c r="M43" i="7" s="1"/>
  <c r="BF44" i="7"/>
  <c r="BJ44" i="7"/>
  <c r="BL44" i="7" s="1"/>
  <c r="Q59" i="6"/>
  <c r="N58" i="6"/>
  <c r="L59" i="6"/>
  <c r="M59" i="6" s="1"/>
  <c r="AE59" i="6" s="1"/>
  <c r="N60" i="6"/>
  <c r="O60" i="6" s="1"/>
  <c r="P61" i="6"/>
  <c r="Q60" i="6"/>
  <c r="BI62" i="6"/>
  <c r="BK62" i="6" s="1"/>
  <c r="D62" i="6"/>
  <c r="L58" i="6"/>
  <c r="M58" i="6" s="1"/>
  <c r="AE60" i="6"/>
  <c r="R60" i="6"/>
  <c r="U60" i="6" s="1"/>
  <c r="W60" i="6" s="1"/>
  <c r="AI60" i="6"/>
  <c r="G62" i="6"/>
  <c r="O61" i="6"/>
  <c r="AE61" i="6"/>
  <c r="R61" i="6"/>
  <c r="T61" i="6" s="1"/>
  <c r="V61" i="6" s="1"/>
  <c r="AI61" i="6"/>
  <c r="T60" i="6"/>
  <c r="V60" i="6" s="1"/>
  <c r="N59" i="6"/>
  <c r="O59" i="6" s="1"/>
  <c r="Q61" i="6"/>
  <c r="BF62" i="6"/>
  <c r="BJ62" i="6"/>
  <c r="BL62" i="6" s="1"/>
  <c r="P61" i="5"/>
  <c r="D63" i="5"/>
  <c r="N61" i="5"/>
  <c r="O61" i="5" s="1"/>
  <c r="N59" i="5"/>
  <c r="O59" i="5" s="1"/>
  <c r="Q59" i="5"/>
  <c r="AE61" i="5"/>
  <c r="R61" i="5"/>
  <c r="T61" i="5" s="1"/>
  <c r="V61" i="5" s="1"/>
  <c r="AI61" i="5"/>
  <c r="AI59" i="5"/>
  <c r="R59" i="5"/>
  <c r="U59" i="5" s="1"/>
  <c r="W59" i="5" s="1"/>
  <c r="M63" i="5"/>
  <c r="AE59" i="5"/>
  <c r="O60" i="5"/>
  <c r="AI60" i="5"/>
  <c r="AE60" i="5"/>
  <c r="R60" i="5"/>
  <c r="U60" i="5" s="1"/>
  <c r="W60" i="5" s="1"/>
  <c r="BJ63" i="5"/>
  <c r="BL63" i="5" s="1"/>
  <c r="BF63" i="5"/>
  <c r="BI63" i="5"/>
  <c r="BK63" i="5" s="1"/>
  <c r="BM63" i="5" s="1"/>
  <c r="AE62" i="5"/>
  <c r="R62" i="5"/>
  <c r="T62" i="5" s="1"/>
  <c r="V62" i="5" s="1"/>
  <c r="AI62" i="5"/>
  <c r="G63" i="5"/>
  <c r="BH63" i="5"/>
  <c r="N62" i="5"/>
  <c r="Q62" i="5"/>
  <c r="Q73" i="4"/>
  <c r="N73" i="4"/>
  <c r="N74" i="4"/>
  <c r="O74" i="4" s="1"/>
  <c r="P74" i="4"/>
  <c r="BI76" i="4"/>
  <c r="BK76" i="4" s="1"/>
  <c r="BJ76" i="4"/>
  <c r="BL76" i="4" s="1"/>
  <c r="L73" i="4"/>
  <c r="M73" i="4" s="1"/>
  <c r="AE73" i="4" s="1"/>
  <c r="BF76" i="4"/>
  <c r="D76" i="4"/>
  <c r="AE75" i="4"/>
  <c r="R75" i="4"/>
  <c r="O75" i="4"/>
  <c r="AI75" i="4"/>
  <c r="R74" i="4"/>
  <c r="Q75" i="4"/>
  <c r="AE74" i="4"/>
  <c r="AI74" i="4"/>
  <c r="P75" i="4"/>
  <c r="G76" i="4"/>
  <c r="L87" i="3"/>
  <c r="M87" i="3" s="1"/>
  <c r="AE87" i="3" s="1"/>
  <c r="Q90" i="3"/>
  <c r="L88" i="3"/>
  <c r="M88" i="3" s="1"/>
  <c r="AE88" i="3" s="1"/>
  <c r="L90" i="3"/>
  <c r="M90" i="3" s="1"/>
  <c r="AI90" i="3" s="1"/>
  <c r="BF91" i="3"/>
  <c r="BI91" i="3"/>
  <c r="BK91" i="3" s="1"/>
  <c r="N87" i="3"/>
  <c r="Q88" i="3"/>
  <c r="N89" i="3"/>
  <c r="BJ91" i="3"/>
  <c r="BL91" i="3" s="1"/>
  <c r="D91" i="3"/>
  <c r="L89" i="3"/>
  <c r="M89" i="3" s="1"/>
  <c r="AI89" i="3" s="1"/>
  <c r="Q89" i="3"/>
  <c r="P90" i="3"/>
  <c r="G91" i="3"/>
  <c r="P87" i="3"/>
  <c r="N88" i="3"/>
  <c r="BM44" i="7" l="1"/>
  <c r="M44" i="7"/>
  <c r="O42" i="7"/>
  <c r="AE42" i="7"/>
  <c r="R42" i="7"/>
  <c r="AI42" i="7"/>
  <c r="AI43" i="7"/>
  <c r="O43" i="7"/>
  <c r="AE43" i="7"/>
  <c r="R43" i="7"/>
  <c r="BM62" i="6"/>
  <c r="R59" i="6"/>
  <c r="AI59" i="6"/>
  <c r="M62" i="6"/>
  <c r="AE58" i="6"/>
  <c r="O58" i="6"/>
  <c r="AI58" i="6"/>
  <c r="R58" i="6"/>
  <c r="U61" i="6"/>
  <c r="W61" i="6" s="1"/>
  <c r="U61" i="5"/>
  <c r="W61" i="5" s="1"/>
  <c r="T59" i="5"/>
  <c r="V59" i="5" s="1"/>
  <c r="AD63" i="5"/>
  <c r="R63" i="5"/>
  <c r="O62" i="5"/>
  <c r="O63" i="5" s="1"/>
  <c r="P63" i="5" s="1"/>
  <c r="T60" i="5"/>
  <c r="V60" i="5" s="1"/>
  <c r="U62" i="5"/>
  <c r="W62" i="5" s="1"/>
  <c r="AE63" i="5"/>
  <c r="AF63" i="5" s="1"/>
  <c r="T74" i="4"/>
  <c r="V74" i="4" s="1"/>
  <c r="AI73" i="4"/>
  <c r="BM76" i="4"/>
  <c r="R73" i="4"/>
  <c r="U73" i="4" s="1"/>
  <c r="W73" i="4" s="1"/>
  <c r="O73" i="4"/>
  <c r="U74" i="4"/>
  <c r="W74" i="4" s="1"/>
  <c r="T75" i="4"/>
  <c r="V75" i="4" s="1"/>
  <c r="U75" i="4"/>
  <c r="W75" i="4" s="1"/>
  <c r="AE76" i="4"/>
  <c r="M76" i="4"/>
  <c r="R87" i="3"/>
  <c r="AE89" i="3"/>
  <c r="AI87" i="3"/>
  <c r="O87" i="3"/>
  <c r="R88" i="3"/>
  <c r="T88" i="3" s="1"/>
  <c r="V88" i="3" s="1"/>
  <c r="R90" i="3"/>
  <c r="U90" i="3" s="1"/>
  <c r="W90" i="3" s="1"/>
  <c r="AI88" i="3"/>
  <c r="AE90" i="3"/>
  <c r="O90" i="3"/>
  <c r="O89" i="3"/>
  <c r="R89" i="3"/>
  <c r="T89" i="3" s="1"/>
  <c r="V89" i="3" s="1"/>
  <c r="BM91" i="3"/>
  <c r="M91" i="3"/>
  <c r="U87" i="3"/>
  <c r="W87" i="3" s="1"/>
  <c r="T87" i="3"/>
  <c r="V87" i="3" s="1"/>
  <c r="O88" i="3"/>
  <c r="T43" i="7" l="1"/>
  <c r="V43" i="7" s="1"/>
  <c r="U43" i="7"/>
  <c r="W43" i="7" s="1"/>
  <c r="U42" i="7"/>
  <c r="W42" i="7" s="1"/>
  <c r="T42" i="7"/>
  <c r="V42" i="7" s="1"/>
  <c r="AE44" i="7"/>
  <c r="O44" i="7"/>
  <c r="P44" i="7" s="1"/>
  <c r="AD44" i="7"/>
  <c r="R44" i="7"/>
  <c r="U59" i="6"/>
  <c r="W59" i="6" s="1"/>
  <c r="T59" i="6"/>
  <c r="V59" i="6" s="1"/>
  <c r="AE62" i="6"/>
  <c r="U58" i="6"/>
  <c r="W58" i="6" s="1"/>
  <c r="T58" i="6"/>
  <c r="V58" i="6" s="1"/>
  <c r="AD62" i="6"/>
  <c r="R62" i="6"/>
  <c r="O62" i="6"/>
  <c r="P62" i="6" s="1"/>
  <c r="T63" i="5"/>
  <c r="V63" i="5" s="1"/>
  <c r="Z61" i="5"/>
  <c r="AA61" i="5" s="1"/>
  <c r="Q63" i="5"/>
  <c r="U63" i="5"/>
  <c r="W63" i="5" s="1"/>
  <c r="Z59" i="5"/>
  <c r="AA59" i="5" s="1"/>
  <c r="Z60" i="5"/>
  <c r="AA60" i="5" s="1"/>
  <c r="Z62" i="5"/>
  <c r="AA62" i="5" s="1"/>
  <c r="T73" i="4"/>
  <c r="V73" i="4" s="1"/>
  <c r="R76" i="4"/>
  <c r="AD76" i="4"/>
  <c r="AF76" i="4" s="1"/>
  <c r="O76" i="4"/>
  <c r="P76" i="4" s="1"/>
  <c r="U88" i="3"/>
  <c r="W88" i="3" s="1"/>
  <c r="T90" i="3"/>
  <c r="V90" i="3" s="1"/>
  <c r="U89" i="3"/>
  <c r="W89" i="3" s="1"/>
  <c r="AD91" i="3"/>
  <c r="R91" i="3"/>
  <c r="AE91" i="3"/>
  <c r="O91" i="3"/>
  <c r="P91" i="3" s="1"/>
  <c r="U44" i="7" l="1"/>
  <c r="W44" i="7" s="1"/>
  <c r="Q44" i="7"/>
  <c r="T44" i="7"/>
  <c r="V44" i="7" s="1"/>
  <c r="Z43" i="7"/>
  <c r="AA43" i="7" s="1"/>
  <c r="Z42" i="7"/>
  <c r="AA42" i="7" s="1"/>
  <c r="AF44" i="7"/>
  <c r="AF62" i="6"/>
  <c r="U62" i="6"/>
  <c r="W62" i="6" s="1"/>
  <c r="Q62" i="6"/>
  <c r="T62" i="6"/>
  <c r="V62" i="6" s="1"/>
  <c r="Z61" i="6"/>
  <c r="AA61" i="6" s="1"/>
  <c r="Z60" i="6"/>
  <c r="AA60" i="6" s="1"/>
  <c r="Z58" i="6"/>
  <c r="AA58" i="6" s="1"/>
  <c r="Z59" i="6"/>
  <c r="AA59" i="6" s="1"/>
  <c r="AA63" i="5"/>
  <c r="U76" i="4"/>
  <c r="W76" i="4" s="1"/>
  <c r="Q76" i="4"/>
  <c r="T76" i="4"/>
  <c r="V76" i="4" s="1"/>
  <c r="Z73" i="4"/>
  <c r="AA73" i="4" s="1"/>
  <c r="Z74" i="4"/>
  <c r="AA74" i="4" s="1"/>
  <c r="Z75" i="4"/>
  <c r="AA75" i="4" s="1"/>
  <c r="AF91" i="3"/>
  <c r="U91" i="3"/>
  <c r="W91" i="3" s="1"/>
  <c r="Q91" i="3"/>
  <c r="T91" i="3"/>
  <c r="V91" i="3" s="1"/>
  <c r="Z90" i="3"/>
  <c r="AA90" i="3" s="1"/>
  <c r="Z89" i="3"/>
  <c r="AA89" i="3" s="1"/>
  <c r="Z87" i="3"/>
  <c r="AA87" i="3" s="1"/>
  <c r="Z88" i="3"/>
  <c r="AA88" i="3" s="1"/>
  <c r="AA44" i="7" l="1"/>
  <c r="AA62" i="6"/>
  <c r="AX63" i="5"/>
  <c r="AC63" i="5"/>
  <c r="AG63" i="5" s="1"/>
  <c r="AA76" i="4"/>
  <c r="AA91" i="3"/>
  <c r="AC44" i="7" l="1"/>
  <c r="AG44" i="7" s="1"/>
  <c r="AX44" i="7"/>
  <c r="AH44" i="7"/>
  <c r="AX62" i="6"/>
  <c r="AH62" i="6"/>
  <c r="AC62" i="6"/>
  <c r="AG62" i="6" s="1"/>
  <c r="BG63" i="5"/>
  <c r="BC63" i="5"/>
  <c r="BD63" i="5" s="1"/>
  <c r="AZ63" i="5"/>
  <c r="BA63" i="5" s="1"/>
  <c r="BU63" i="5" s="1"/>
  <c r="BU64" i="5" s="1"/>
  <c r="BE63" i="5"/>
  <c r="AG61" i="5"/>
  <c r="AG60" i="5"/>
  <c r="AG62" i="5"/>
  <c r="AG59" i="5"/>
  <c r="AH63" i="5"/>
  <c r="AX76" i="4"/>
  <c r="AC76" i="4"/>
  <c r="AG76" i="4" s="1"/>
  <c r="AX91" i="3"/>
  <c r="AC91" i="3"/>
  <c r="AG91" i="3" s="1"/>
  <c r="BG44" i="7" l="1"/>
  <c r="BC44" i="7"/>
  <c r="BD44" i="7" s="1"/>
  <c r="BE44" i="7"/>
  <c r="AZ44" i="7"/>
  <c r="BA44" i="7" s="1"/>
  <c r="BU44" i="7" s="1"/>
  <c r="BU45" i="7" s="1"/>
  <c r="AH42" i="7"/>
  <c r="AJ42" i="7" s="1"/>
  <c r="AH43" i="7"/>
  <c r="AJ43" i="7" s="1"/>
  <c r="AG42" i="7"/>
  <c r="AG43" i="7"/>
  <c r="AH60" i="6"/>
  <c r="AJ60" i="6" s="1"/>
  <c r="AH59" i="6"/>
  <c r="AJ59" i="6" s="1"/>
  <c r="AH58" i="6"/>
  <c r="AJ58" i="6" s="1"/>
  <c r="AH61" i="6"/>
  <c r="AJ61" i="6" s="1"/>
  <c r="BG62" i="6"/>
  <c r="BC62" i="6"/>
  <c r="BD62" i="6" s="1"/>
  <c r="AZ62" i="6"/>
  <c r="BA62" i="6" s="1"/>
  <c r="BU62" i="6" s="1"/>
  <c r="BU63" i="6" s="1"/>
  <c r="BE62" i="6"/>
  <c r="AG61" i="6"/>
  <c r="AG60" i="6"/>
  <c r="AG59" i="6"/>
  <c r="AG58" i="6"/>
  <c r="AH61" i="5"/>
  <c r="AJ61" i="5" s="1"/>
  <c r="AH59" i="5"/>
  <c r="AJ59" i="5" s="1"/>
  <c r="AH62" i="5"/>
  <c r="AJ62" i="5" s="1"/>
  <c r="AH60" i="5"/>
  <c r="AJ60" i="5" s="1"/>
  <c r="BN63" i="5"/>
  <c r="BO63" i="5" s="1"/>
  <c r="BQ63" i="5" s="1"/>
  <c r="BT63" i="5" s="1"/>
  <c r="BW63" i="5" s="1"/>
  <c r="BW64" i="5" s="1"/>
  <c r="AG75" i="4"/>
  <c r="AG74" i="4"/>
  <c r="AG73" i="4"/>
  <c r="BG76" i="4"/>
  <c r="BC76" i="4"/>
  <c r="BD76" i="4" s="1"/>
  <c r="AZ76" i="4"/>
  <c r="BA76" i="4" s="1"/>
  <c r="BU76" i="4" s="1"/>
  <c r="BU77" i="4" s="1"/>
  <c r="BE76" i="4"/>
  <c r="AH76" i="4"/>
  <c r="AH91" i="3"/>
  <c r="AH88" i="3" s="1"/>
  <c r="AJ88" i="3" s="1"/>
  <c r="BG91" i="3"/>
  <c r="BC91" i="3"/>
  <c r="BD91" i="3" s="1"/>
  <c r="AZ91" i="3"/>
  <c r="BA91" i="3" s="1"/>
  <c r="BU91" i="3" s="1"/>
  <c r="BU92" i="3" s="1"/>
  <c r="BE91" i="3"/>
  <c r="AG90" i="3"/>
  <c r="AG89" i="3"/>
  <c r="AG88" i="3"/>
  <c r="AG87" i="3"/>
  <c r="AL42" i="7" l="1"/>
  <c r="AJ44" i="7"/>
  <c r="AO44" i="7" s="1"/>
  <c r="AP44" i="7" s="1"/>
  <c r="AO42" i="7"/>
  <c r="AP42" i="7" s="1"/>
  <c r="BN44" i="7"/>
  <c r="BO44" i="7" s="1"/>
  <c r="BQ44" i="7" s="1"/>
  <c r="BT44" i="7" s="1"/>
  <c r="BW44" i="7" s="1"/>
  <c r="BW45" i="7" s="1"/>
  <c r="AL43" i="7"/>
  <c r="AM43" i="7" s="1"/>
  <c r="AO43" i="7"/>
  <c r="AP43" i="7" s="1"/>
  <c r="AO61" i="6"/>
  <c r="AP61" i="6" s="1"/>
  <c r="AL61" i="6"/>
  <c r="AM61" i="6" s="1"/>
  <c r="AL60" i="6"/>
  <c r="AM60" i="6" s="1"/>
  <c r="AO60" i="6"/>
  <c r="AP60" i="6" s="1"/>
  <c r="AL59" i="6"/>
  <c r="AM59" i="6" s="1"/>
  <c r="AO59" i="6"/>
  <c r="AP59" i="6" s="1"/>
  <c r="BN62" i="6"/>
  <c r="BO62" i="6" s="1"/>
  <c r="BP62" i="6" s="1"/>
  <c r="BS62" i="6" s="1"/>
  <c r="BV62" i="6" s="1"/>
  <c r="BV63" i="6" s="1"/>
  <c r="AJ62" i="6"/>
  <c r="AO62" i="6" s="1"/>
  <c r="AP62" i="6" s="1"/>
  <c r="AL58" i="6"/>
  <c r="AO58" i="6"/>
  <c r="AP58" i="6" s="1"/>
  <c r="BP63" i="5"/>
  <c r="BS63" i="5" s="1"/>
  <c r="BV63" i="5" s="1"/>
  <c r="BV64" i="5" s="1"/>
  <c r="AO62" i="5"/>
  <c r="AP62" i="5" s="1"/>
  <c r="AL62" i="5"/>
  <c r="AM62" i="5" s="1"/>
  <c r="AJ63" i="5"/>
  <c r="AO63" i="5" s="1"/>
  <c r="AP63" i="5" s="1"/>
  <c r="AO59" i="5"/>
  <c r="AP59" i="5" s="1"/>
  <c r="AL59" i="5"/>
  <c r="AO60" i="5"/>
  <c r="AP60" i="5" s="1"/>
  <c r="AL60" i="5"/>
  <c r="AM60" i="5" s="1"/>
  <c r="AO61" i="5"/>
  <c r="AP61" i="5" s="1"/>
  <c r="AL61" i="5"/>
  <c r="AM61" i="5" s="1"/>
  <c r="AH75" i="4"/>
  <c r="AJ75" i="4" s="1"/>
  <c r="AH74" i="4"/>
  <c r="AJ74" i="4" s="1"/>
  <c r="AH73" i="4"/>
  <c r="AJ73" i="4" s="1"/>
  <c r="BN76" i="4"/>
  <c r="BO76" i="4" s="1"/>
  <c r="BP76" i="4" s="1"/>
  <c r="BS76" i="4" s="1"/>
  <c r="BV76" i="4" s="1"/>
  <c r="BV77" i="4" s="1"/>
  <c r="AH89" i="3"/>
  <c r="AJ89" i="3" s="1"/>
  <c r="AO89" i="3" s="1"/>
  <c r="AP89" i="3" s="1"/>
  <c r="AH87" i="3"/>
  <c r="AJ87" i="3" s="1"/>
  <c r="AO87" i="3" s="1"/>
  <c r="AP87" i="3" s="1"/>
  <c r="AH90" i="3"/>
  <c r="AJ90" i="3" s="1"/>
  <c r="AL90" i="3" s="1"/>
  <c r="AM90" i="3" s="1"/>
  <c r="AO90" i="3"/>
  <c r="AP90" i="3" s="1"/>
  <c r="BN91" i="3"/>
  <c r="BO91" i="3" s="1"/>
  <c r="BQ91" i="3" s="1"/>
  <c r="BT91" i="3" s="1"/>
  <c r="BW91" i="3" s="1"/>
  <c r="BW92" i="3" s="1"/>
  <c r="AL88" i="3"/>
  <c r="AM88" i="3" s="1"/>
  <c r="AO88" i="3"/>
  <c r="AP88" i="3" s="1"/>
  <c r="AY10" i="10"/>
  <c r="BH10" i="10" s="1"/>
  <c r="AQ10" i="10"/>
  <c r="AB10" i="10"/>
  <c r="AP12" i="10" s="1"/>
  <c r="S10" i="10"/>
  <c r="H10" i="10"/>
  <c r="F10" i="10"/>
  <c r="E10" i="10"/>
  <c r="C10" i="10"/>
  <c r="B10" i="10"/>
  <c r="AQ9" i="10"/>
  <c r="S9" i="10"/>
  <c r="K9" i="10"/>
  <c r="P9" i="10" s="1"/>
  <c r="G9" i="10"/>
  <c r="D9" i="10"/>
  <c r="L9" i="10" s="1"/>
  <c r="M9" i="10" s="1"/>
  <c r="AQ8" i="10"/>
  <c r="S8" i="10"/>
  <c r="K8" i="10"/>
  <c r="Q8" i="10" s="1"/>
  <c r="G8" i="10"/>
  <c r="D8" i="10"/>
  <c r="AQ7" i="10"/>
  <c r="S7" i="10"/>
  <c r="K7" i="10"/>
  <c r="N7" i="10" s="1"/>
  <c r="G7" i="10"/>
  <c r="D7" i="10"/>
  <c r="BP44" i="7" l="1"/>
  <c r="BS44" i="7" s="1"/>
  <c r="BV44" i="7" s="1"/>
  <c r="BV45" i="7" s="1"/>
  <c r="AK42" i="7"/>
  <c r="AK43" i="7"/>
  <c r="AL44" i="7"/>
  <c r="AM44" i="7" s="1"/>
  <c r="AM42" i="7"/>
  <c r="AS43" i="7"/>
  <c r="AU43" i="7" s="1"/>
  <c r="AR43" i="7"/>
  <c r="AT43" i="7" s="1"/>
  <c r="AN43" i="7"/>
  <c r="BQ62" i="6"/>
  <c r="BT62" i="6" s="1"/>
  <c r="BW62" i="6" s="1"/>
  <c r="BW63" i="6" s="1"/>
  <c r="AK60" i="6"/>
  <c r="AL62" i="6"/>
  <c r="AM62" i="6" s="1"/>
  <c r="AM58" i="6"/>
  <c r="AS60" i="6"/>
  <c r="AU60" i="6" s="1"/>
  <c r="AR60" i="6"/>
  <c r="AT60" i="6" s="1"/>
  <c r="AN60" i="6"/>
  <c r="AK61" i="6"/>
  <c r="AS59" i="6"/>
  <c r="AU59" i="6" s="1"/>
  <c r="AR59" i="6"/>
  <c r="AT59" i="6" s="1"/>
  <c r="AN59" i="6"/>
  <c r="AS61" i="6"/>
  <c r="AU61" i="6" s="1"/>
  <c r="AR61" i="6"/>
  <c r="AT61" i="6" s="1"/>
  <c r="AN61" i="6"/>
  <c r="AK58" i="6"/>
  <c r="AK59" i="6"/>
  <c r="AS60" i="5"/>
  <c r="AU60" i="5" s="1"/>
  <c r="AR60" i="5"/>
  <c r="AT60" i="5" s="1"/>
  <c r="AN60" i="5"/>
  <c r="AR62" i="5"/>
  <c r="AT62" i="5" s="1"/>
  <c r="AN62" i="5"/>
  <c r="AS62" i="5"/>
  <c r="AU62" i="5" s="1"/>
  <c r="AS61" i="5"/>
  <c r="AU61" i="5" s="1"/>
  <c r="AR61" i="5"/>
  <c r="AT61" i="5" s="1"/>
  <c r="AN61" i="5"/>
  <c r="AK60" i="5"/>
  <c r="AL63" i="5"/>
  <c r="AM63" i="5" s="1"/>
  <c r="AM59" i="5"/>
  <c r="AK61" i="5"/>
  <c r="AK59" i="5"/>
  <c r="AK62" i="5"/>
  <c r="AL87" i="3"/>
  <c r="AM87" i="3" s="1"/>
  <c r="AL89" i="3"/>
  <c r="AM89" i="3" s="1"/>
  <c r="AJ91" i="3"/>
  <c r="AO91" i="3" s="1"/>
  <c r="AP91" i="3" s="1"/>
  <c r="AJ76" i="4"/>
  <c r="AO76" i="4" s="1"/>
  <c r="AP76" i="4" s="1"/>
  <c r="AO74" i="4"/>
  <c r="AP74" i="4" s="1"/>
  <c r="AL74" i="4"/>
  <c r="AM74" i="4" s="1"/>
  <c r="AO75" i="4"/>
  <c r="AP75" i="4" s="1"/>
  <c r="AL75" i="4"/>
  <c r="AM75" i="4" s="1"/>
  <c r="AO73" i="4"/>
  <c r="AP73" i="4" s="1"/>
  <c r="AL73" i="4"/>
  <c r="AM73" i="4" s="1"/>
  <c r="BQ76" i="4"/>
  <c r="BT76" i="4" s="1"/>
  <c r="BW76" i="4" s="1"/>
  <c r="BW77" i="4" s="1"/>
  <c r="BP91" i="3"/>
  <c r="BS91" i="3" s="1"/>
  <c r="BV91" i="3" s="1"/>
  <c r="BV92" i="3" s="1"/>
  <c r="AR87" i="3"/>
  <c r="AT87" i="3" s="1"/>
  <c r="AS87" i="3"/>
  <c r="AU87" i="3" s="1"/>
  <c r="AN87" i="3"/>
  <c r="AS90" i="3"/>
  <c r="AU90" i="3" s="1"/>
  <c r="AR90" i="3"/>
  <c r="AT90" i="3" s="1"/>
  <c r="AN90" i="3"/>
  <c r="AS89" i="3"/>
  <c r="AU89" i="3" s="1"/>
  <c r="AR89" i="3"/>
  <c r="AT89" i="3" s="1"/>
  <c r="AN89" i="3"/>
  <c r="AK88" i="3"/>
  <c r="AK89" i="3"/>
  <c r="AN88" i="3"/>
  <c r="AS88" i="3"/>
  <c r="AU88" i="3" s="1"/>
  <c r="AR88" i="3"/>
  <c r="AT88" i="3" s="1"/>
  <c r="BI10" i="10"/>
  <c r="BK10" i="10" s="1"/>
  <c r="L7" i="10"/>
  <c r="M7" i="10" s="1"/>
  <c r="AI7" i="10" s="1"/>
  <c r="N9" i="10"/>
  <c r="O9" i="10" s="1"/>
  <c r="Q9" i="10"/>
  <c r="G10" i="10"/>
  <c r="N8" i="10"/>
  <c r="L8" i="10"/>
  <c r="M8" i="10" s="1"/>
  <c r="AE8" i="10" s="1"/>
  <c r="D10" i="10"/>
  <c r="AE7" i="10"/>
  <c r="R7" i="10"/>
  <c r="O7" i="10"/>
  <c r="AI9" i="10"/>
  <c r="AE9" i="10"/>
  <c r="R9" i="10"/>
  <c r="T9" i="10" s="1"/>
  <c r="V9" i="10" s="1"/>
  <c r="P7" i="10"/>
  <c r="BF10" i="10"/>
  <c r="BJ10" i="10"/>
  <c r="BL10" i="10" s="1"/>
  <c r="BM10" i="10" s="1"/>
  <c r="Q7" i="10"/>
  <c r="P8" i="10"/>
  <c r="AK44" i="7" l="1"/>
  <c r="AU46" i="7"/>
  <c r="AS44" i="7"/>
  <c r="AU44" i="7" s="1"/>
  <c r="AT46" i="7"/>
  <c r="AR44" i="7"/>
  <c r="AT44" i="7" s="1"/>
  <c r="AN44" i="7"/>
  <c r="AS42" i="7"/>
  <c r="AU42" i="7" s="1"/>
  <c r="AR42" i="7"/>
  <c r="AT42" i="7" s="1"/>
  <c r="AN42" i="7"/>
  <c r="AK62" i="6"/>
  <c r="AR58" i="6"/>
  <c r="AT58" i="6" s="1"/>
  <c r="AN58" i="6"/>
  <c r="AS58" i="6"/>
  <c r="AU58" i="6" s="1"/>
  <c r="AU64" i="6"/>
  <c r="AS62" i="6"/>
  <c r="AU62" i="6" s="1"/>
  <c r="AT64" i="6"/>
  <c r="AR62" i="6"/>
  <c r="AT62" i="6" s="1"/>
  <c r="AN62" i="6"/>
  <c r="AS59" i="5"/>
  <c r="AU59" i="5" s="1"/>
  <c r="AN59" i="5"/>
  <c r="AR59" i="5"/>
  <c r="AT59" i="5" s="1"/>
  <c r="AK63" i="5"/>
  <c r="AT65" i="5"/>
  <c r="AR63" i="5"/>
  <c r="AT63" i="5" s="1"/>
  <c r="AN63" i="5"/>
  <c r="AU65" i="5"/>
  <c r="AS63" i="5"/>
  <c r="AU63" i="5" s="1"/>
  <c r="AK73" i="4"/>
  <c r="AK75" i="4"/>
  <c r="AK74" i="4"/>
  <c r="AK76" i="4" s="1"/>
  <c r="AK87" i="3"/>
  <c r="AK90" i="3"/>
  <c r="AS73" i="4"/>
  <c r="AU73" i="4" s="1"/>
  <c r="AR73" i="4"/>
  <c r="AT73" i="4" s="1"/>
  <c r="AN73" i="4"/>
  <c r="AS75" i="4"/>
  <c r="AU75" i="4" s="1"/>
  <c r="AR75" i="4"/>
  <c r="AT75" i="4" s="1"/>
  <c r="AN75" i="4"/>
  <c r="AS74" i="4"/>
  <c r="AU74" i="4" s="1"/>
  <c r="AR74" i="4"/>
  <c r="AT74" i="4" s="1"/>
  <c r="AN74" i="4"/>
  <c r="AL76" i="4"/>
  <c r="AM76" i="4" s="1"/>
  <c r="AL91" i="3"/>
  <c r="AM91" i="3" s="1"/>
  <c r="AS91" i="3" s="1"/>
  <c r="AU91" i="3" s="1"/>
  <c r="AK91" i="3"/>
  <c r="AU93" i="3"/>
  <c r="AT93" i="3"/>
  <c r="AR91" i="3"/>
  <c r="AT91" i="3" s="1"/>
  <c r="AN91" i="3"/>
  <c r="O8" i="10"/>
  <c r="M10" i="10"/>
  <c r="AD10" i="10" s="1"/>
  <c r="R8" i="10"/>
  <c r="U8" i="10" s="1"/>
  <c r="W8" i="10" s="1"/>
  <c r="AI8" i="10"/>
  <c r="O10" i="10"/>
  <c r="U7" i="10"/>
  <c r="W7" i="10" s="1"/>
  <c r="T7" i="10"/>
  <c r="V7" i="10" s="1"/>
  <c r="AE10" i="10"/>
  <c r="U9" i="10"/>
  <c r="W9" i="10" s="1"/>
  <c r="AU78" i="4" l="1"/>
  <c r="AS76" i="4"/>
  <c r="AU76" i="4" s="1"/>
  <c r="AT78" i="4"/>
  <c r="AR76" i="4"/>
  <c r="AT76" i="4" s="1"/>
  <c r="AN76" i="4"/>
  <c r="R10" i="10"/>
  <c r="P10" i="10"/>
  <c r="U10" i="10" s="1"/>
  <c r="W10" i="10" s="1"/>
  <c r="T8" i="10"/>
  <c r="V8" i="10" s="1"/>
  <c r="AF10" i="10"/>
  <c r="Q10" i="10"/>
  <c r="T10" i="10"/>
  <c r="V10" i="10" s="1"/>
  <c r="Z9" i="10"/>
  <c r="AA9" i="10" s="1"/>
  <c r="Z7" i="10"/>
  <c r="AA7" i="10" s="1"/>
  <c r="Z8" i="10" l="1"/>
  <c r="AA8" i="10" s="1"/>
  <c r="AA10" i="10"/>
  <c r="AX10" i="10" l="1"/>
  <c r="AC10" i="10"/>
  <c r="AG10" i="10" s="1"/>
  <c r="AH10" i="10" s="1"/>
  <c r="AH9" i="10" l="1"/>
  <c r="AJ9" i="10" s="1"/>
  <c r="AH7" i="10"/>
  <c r="AJ7" i="10" s="1"/>
  <c r="AH8" i="10"/>
  <c r="AJ8" i="10" s="1"/>
  <c r="BE10" i="10"/>
  <c r="AZ10" i="10"/>
  <c r="BA10" i="10" s="1"/>
  <c r="BU10" i="10" s="1"/>
  <c r="BU11" i="10" s="1"/>
  <c r="BG10" i="10"/>
  <c r="BC10" i="10"/>
  <c r="BD10" i="10" s="1"/>
  <c r="AG9" i="10"/>
  <c r="AG7" i="10"/>
  <c r="AG8" i="10"/>
  <c r="BN10" i="10" l="1"/>
  <c r="BO10" i="10" s="1"/>
  <c r="BP10" i="10" s="1"/>
  <c r="BS10" i="10" s="1"/>
  <c r="BV10" i="10" s="1"/>
  <c r="BV11" i="10" s="1"/>
  <c r="AL8" i="10"/>
  <c r="AM8" i="10" s="1"/>
  <c r="AO8" i="10"/>
  <c r="AP8" i="10" s="1"/>
  <c r="AJ10" i="10"/>
  <c r="AO10" i="10" s="1"/>
  <c r="AP10" i="10" s="1"/>
  <c r="AL7" i="10"/>
  <c r="AO7" i="10"/>
  <c r="AP7" i="10" s="1"/>
  <c r="BQ10" i="10"/>
  <c r="BT10" i="10" s="1"/>
  <c r="BW10" i="10" s="1"/>
  <c r="BW11" i="10" s="1"/>
  <c r="AL9" i="10"/>
  <c r="AM9" i="10" s="1"/>
  <c r="AO9" i="10"/>
  <c r="AP9" i="10" s="1"/>
  <c r="AK9" i="10" l="1"/>
  <c r="AK8" i="10"/>
  <c r="AK7" i="10"/>
  <c r="AK10" i="10" s="1"/>
  <c r="AS9" i="10"/>
  <c r="AU9" i="10" s="1"/>
  <c r="AR9" i="10"/>
  <c r="AT9" i="10" s="1"/>
  <c r="AN9" i="10"/>
  <c r="AM7" i="10"/>
  <c r="AL10" i="10"/>
  <c r="AM10" i="10" s="1"/>
  <c r="AR8" i="10"/>
  <c r="AT8" i="10" s="1"/>
  <c r="AN8" i="10"/>
  <c r="AS8" i="10"/>
  <c r="AU8" i="10" s="1"/>
  <c r="AU12" i="10" l="1"/>
  <c r="AS10" i="10"/>
  <c r="AU10" i="10" s="1"/>
  <c r="AT12" i="10"/>
  <c r="AR10" i="10"/>
  <c r="AT10" i="10" s="1"/>
  <c r="AN10" i="10"/>
  <c r="AR7" i="10"/>
  <c r="AT7" i="10" s="1"/>
  <c r="AN7" i="10"/>
  <c r="AS7" i="10"/>
  <c r="AU7" i="10" s="1"/>
  <c r="G9" i="9" l="1"/>
  <c r="D9" i="9"/>
  <c r="G8" i="9"/>
  <c r="G10" i="9" s="1"/>
  <c r="D8" i="9"/>
  <c r="G7" i="9"/>
  <c r="D7" i="9"/>
  <c r="AY10" i="9"/>
  <c r="BH10" i="9" s="1"/>
  <c r="AQ10" i="9"/>
  <c r="AB10" i="9"/>
  <c r="AP12" i="9" s="1"/>
  <c r="S10" i="9"/>
  <c r="H10" i="9"/>
  <c r="F10" i="9"/>
  <c r="E10" i="9"/>
  <c r="C10" i="9"/>
  <c r="B10" i="9"/>
  <c r="AQ9" i="9"/>
  <c r="S9" i="9"/>
  <c r="K9" i="9"/>
  <c r="N9" i="9" s="1"/>
  <c r="L9" i="9"/>
  <c r="M9" i="9" s="1"/>
  <c r="AQ8" i="9"/>
  <c r="S8" i="9"/>
  <c r="K8" i="9"/>
  <c r="N8" i="9" s="1"/>
  <c r="AQ7" i="9"/>
  <c r="S7" i="9"/>
  <c r="L7" i="9"/>
  <c r="M7" i="9" s="1"/>
  <c r="K7" i="9"/>
  <c r="N7" i="9" s="1"/>
  <c r="P7" i="9" l="1"/>
  <c r="L8" i="9"/>
  <c r="M8" i="9" s="1"/>
  <c r="BI10" i="9"/>
  <c r="BK10" i="9" s="1"/>
  <c r="Q7" i="9"/>
  <c r="D10" i="9"/>
  <c r="AE9" i="9"/>
  <c r="R9" i="9"/>
  <c r="AI9" i="9"/>
  <c r="O9" i="9"/>
  <c r="O7" i="9"/>
  <c r="AE7" i="9"/>
  <c r="R7" i="9"/>
  <c r="T7" i="9" s="1"/>
  <c r="V7" i="9" s="1"/>
  <c r="M10" i="9"/>
  <c r="AI7" i="9"/>
  <c r="O8" i="9"/>
  <c r="AE8" i="9"/>
  <c r="R8" i="9"/>
  <c r="AI8" i="9"/>
  <c r="P8" i="9"/>
  <c r="Q8" i="9"/>
  <c r="P9" i="9"/>
  <c r="BF10" i="9"/>
  <c r="BJ10" i="9"/>
  <c r="BL10" i="9" s="1"/>
  <c r="BM10" i="9" s="1"/>
  <c r="Q9" i="9"/>
  <c r="B25" i="8"/>
  <c r="O10" i="9" l="1"/>
  <c r="T8" i="9"/>
  <c r="V8" i="9" s="1"/>
  <c r="U8" i="9"/>
  <c r="W8" i="9" s="1"/>
  <c r="U7" i="9"/>
  <c r="W7" i="9" s="1"/>
  <c r="U9" i="9"/>
  <c r="W9" i="9" s="1"/>
  <c r="T9" i="9"/>
  <c r="V9" i="9" s="1"/>
  <c r="AE10" i="9"/>
  <c r="R10" i="9"/>
  <c r="AD10" i="9"/>
  <c r="P10" i="9"/>
  <c r="AY63" i="4"/>
  <c r="BH63" i="4" s="1"/>
  <c r="AQ63" i="4"/>
  <c r="AB63" i="4"/>
  <c r="AP65" i="4" s="1"/>
  <c r="S63" i="4"/>
  <c r="H63" i="4"/>
  <c r="F63" i="4"/>
  <c r="E63" i="4"/>
  <c r="C63" i="4"/>
  <c r="B63" i="4"/>
  <c r="AQ62" i="4"/>
  <c r="S62" i="4"/>
  <c r="K62" i="4"/>
  <c r="Q62" i="4" s="1"/>
  <c r="G62" i="4"/>
  <c r="D62" i="4"/>
  <c r="AQ61" i="4"/>
  <c r="S61" i="4"/>
  <c r="K61" i="4"/>
  <c r="N61" i="4" s="1"/>
  <c r="G61" i="4"/>
  <c r="D61" i="4"/>
  <c r="D76" i="3"/>
  <c r="G76" i="3"/>
  <c r="K76" i="3"/>
  <c r="N76" i="3" s="1"/>
  <c r="S76" i="3"/>
  <c r="AQ76" i="3"/>
  <c r="AY77" i="3"/>
  <c r="BH77" i="3" s="1"/>
  <c r="AQ77" i="3"/>
  <c r="AB77" i="3"/>
  <c r="AP79" i="3" s="1"/>
  <c r="S77" i="3"/>
  <c r="H77" i="3"/>
  <c r="F77" i="3"/>
  <c r="E77" i="3"/>
  <c r="C77" i="3"/>
  <c r="B77" i="3"/>
  <c r="AQ75" i="3"/>
  <c r="S75" i="3"/>
  <c r="K75" i="3"/>
  <c r="Q75" i="3" s="1"/>
  <c r="G75" i="3"/>
  <c r="D75" i="3"/>
  <c r="AQ74" i="3"/>
  <c r="S74" i="3"/>
  <c r="K74" i="3"/>
  <c r="P74" i="3" s="1"/>
  <c r="G74" i="3"/>
  <c r="D74" i="3"/>
  <c r="AQ73" i="3"/>
  <c r="S73" i="3"/>
  <c r="K73" i="3"/>
  <c r="Q73" i="3" s="1"/>
  <c r="G73" i="3"/>
  <c r="D73" i="3"/>
  <c r="L62" i="4" l="1"/>
  <c r="M62" i="4" s="1"/>
  <c r="AI62" i="4" s="1"/>
  <c r="L76" i="3"/>
  <c r="M76" i="3" s="1"/>
  <c r="R76" i="3" s="1"/>
  <c r="P76" i="3"/>
  <c r="Q76" i="3"/>
  <c r="U10" i="9"/>
  <c r="W10" i="9" s="1"/>
  <c r="Q10" i="9"/>
  <c r="T10" i="9"/>
  <c r="V10" i="9" s="1"/>
  <c r="Z9" i="9"/>
  <c r="AA9" i="9" s="1"/>
  <c r="Z7" i="9"/>
  <c r="AA7" i="9" s="1"/>
  <c r="Z8" i="9"/>
  <c r="AA8" i="9" s="1"/>
  <c r="AF10" i="9"/>
  <c r="L61" i="4"/>
  <c r="M61" i="4" s="1"/>
  <c r="R61" i="4" s="1"/>
  <c r="N62" i="4"/>
  <c r="O62" i="4" s="1"/>
  <c r="BI63" i="4"/>
  <c r="BK63" i="4" s="1"/>
  <c r="AE62" i="4"/>
  <c r="R62" i="4"/>
  <c r="D63" i="4"/>
  <c r="G63" i="4"/>
  <c r="Q61" i="4"/>
  <c r="P61" i="4"/>
  <c r="BF63" i="4"/>
  <c r="BJ63" i="4"/>
  <c r="BL63" i="4" s="1"/>
  <c r="P62" i="4"/>
  <c r="AI76" i="3"/>
  <c r="L74" i="3"/>
  <c r="M74" i="3" s="1"/>
  <c r="R74" i="3" s="1"/>
  <c r="U74" i="3" s="1"/>
  <c r="W74" i="3" s="1"/>
  <c r="L75" i="3"/>
  <c r="M75" i="3" s="1"/>
  <c r="AE75" i="3" s="1"/>
  <c r="BI77" i="3"/>
  <c r="BK77" i="3" s="1"/>
  <c r="N75" i="3"/>
  <c r="BJ77" i="3"/>
  <c r="BL77" i="3" s="1"/>
  <c r="G77" i="3"/>
  <c r="N74" i="3"/>
  <c r="P75" i="3"/>
  <c r="Q74" i="3"/>
  <c r="BF77" i="3"/>
  <c r="P73" i="3"/>
  <c r="L73" i="3"/>
  <c r="M73" i="3" s="1"/>
  <c r="N73" i="3"/>
  <c r="D77" i="3"/>
  <c r="AY63" i="3"/>
  <c r="BH63" i="3" s="1"/>
  <c r="AQ63" i="3"/>
  <c r="AB63" i="3"/>
  <c r="AP65" i="3" s="1"/>
  <c r="S63" i="3"/>
  <c r="H63" i="3"/>
  <c r="F63" i="3"/>
  <c r="E63" i="3"/>
  <c r="C63" i="3"/>
  <c r="B63" i="3"/>
  <c r="AQ62" i="3"/>
  <c r="S62" i="3"/>
  <c r="K62" i="3"/>
  <c r="N62" i="3" s="1"/>
  <c r="G62" i="3"/>
  <c r="D62" i="3"/>
  <c r="AQ61" i="3"/>
  <c r="S61" i="3"/>
  <c r="K61" i="3"/>
  <c r="P61" i="3" s="1"/>
  <c r="G61" i="3"/>
  <c r="D61" i="3"/>
  <c r="AQ60" i="3"/>
  <c r="S60" i="3"/>
  <c r="K60" i="3"/>
  <c r="P60" i="3" s="1"/>
  <c r="G60" i="3"/>
  <c r="D60" i="3"/>
  <c r="AQ59" i="3"/>
  <c r="S59" i="3"/>
  <c r="K59" i="3"/>
  <c r="N59" i="3" s="1"/>
  <c r="G59" i="3"/>
  <c r="D59" i="3"/>
  <c r="AQ58" i="3"/>
  <c r="S58" i="3"/>
  <c r="K58" i="3"/>
  <c r="P58" i="3" s="1"/>
  <c r="G58" i="3"/>
  <c r="D58" i="3"/>
  <c r="AY47" i="3"/>
  <c r="BH47" i="3" s="1"/>
  <c r="AQ47" i="3"/>
  <c r="AB47" i="3"/>
  <c r="AP49" i="3" s="1"/>
  <c r="S47" i="3"/>
  <c r="H47" i="3"/>
  <c r="F47" i="3"/>
  <c r="E47" i="3"/>
  <c r="C47" i="3"/>
  <c r="B47" i="3"/>
  <c r="AQ46" i="3"/>
  <c r="S46" i="3"/>
  <c r="K46" i="3"/>
  <c r="P46" i="3" s="1"/>
  <c r="G46" i="3"/>
  <c r="D46" i="3"/>
  <c r="AQ45" i="3"/>
  <c r="S45" i="3"/>
  <c r="K45" i="3"/>
  <c r="Q45" i="3" s="1"/>
  <c r="G45" i="3"/>
  <c r="D45" i="3"/>
  <c r="AQ44" i="3"/>
  <c r="S44" i="3"/>
  <c r="K44" i="3"/>
  <c r="G44" i="3"/>
  <c r="D44" i="3"/>
  <c r="AQ43" i="3"/>
  <c r="S43" i="3"/>
  <c r="K43" i="3"/>
  <c r="P43" i="3" s="1"/>
  <c r="G43" i="3"/>
  <c r="D43" i="3"/>
  <c r="AQ42" i="3"/>
  <c r="S42" i="3"/>
  <c r="K42" i="3"/>
  <c r="G42" i="3"/>
  <c r="D42" i="3"/>
  <c r="AQ41" i="3"/>
  <c r="S41" i="3"/>
  <c r="K41" i="3"/>
  <c r="N41" i="3" s="1"/>
  <c r="G41" i="3"/>
  <c r="D41" i="3"/>
  <c r="AQ40" i="3"/>
  <c r="S40" i="3"/>
  <c r="K40" i="3"/>
  <c r="Q40" i="3" s="1"/>
  <c r="G40" i="3"/>
  <c r="D40" i="3"/>
  <c r="AQ39" i="3"/>
  <c r="S39" i="3"/>
  <c r="K39" i="3"/>
  <c r="N39" i="3" s="1"/>
  <c r="G39" i="3"/>
  <c r="D39" i="3"/>
  <c r="AQ38" i="3"/>
  <c r="S38" i="3"/>
  <c r="K38" i="3"/>
  <c r="Q38" i="3" s="1"/>
  <c r="G38" i="3"/>
  <c r="D38" i="3"/>
  <c r="AQ37" i="3"/>
  <c r="S37" i="3"/>
  <c r="K37" i="3"/>
  <c r="P37" i="3" s="1"/>
  <c r="G37" i="3"/>
  <c r="D37" i="3"/>
  <c r="AQ36" i="3"/>
  <c r="S36" i="3"/>
  <c r="K36" i="3"/>
  <c r="P36" i="3" s="1"/>
  <c r="G36" i="3"/>
  <c r="D36" i="3"/>
  <c r="AY51" i="4"/>
  <c r="BH51" i="4" s="1"/>
  <c r="AQ51" i="4"/>
  <c r="AB51" i="4"/>
  <c r="AP53" i="4" s="1"/>
  <c r="S51" i="4"/>
  <c r="H51" i="4"/>
  <c r="F51" i="4"/>
  <c r="E51" i="4"/>
  <c r="C51" i="4"/>
  <c r="B51" i="4"/>
  <c r="AQ50" i="4"/>
  <c r="S50" i="4"/>
  <c r="K50" i="4"/>
  <c r="P50" i="4" s="1"/>
  <c r="G50" i="4"/>
  <c r="D50" i="4"/>
  <c r="AQ49" i="4"/>
  <c r="S49" i="4"/>
  <c r="K49" i="4"/>
  <c r="G49" i="4"/>
  <c r="D49" i="4"/>
  <c r="AQ48" i="4"/>
  <c r="S48" i="4"/>
  <c r="K48" i="4"/>
  <c r="P48" i="4" s="1"/>
  <c r="G48" i="4"/>
  <c r="D48" i="4"/>
  <c r="AQ47" i="4"/>
  <c r="S47" i="4"/>
  <c r="K47" i="4"/>
  <c r="N47" i="4" s="1"/>
  <c r="G47" i="4"/>
  <c r="D47" i="4"/>
  <c r="AQ46" i="4"/>
  <c r="S46" i="4"/>
  <c r="K46" i="4"/>
  <c r="P46" i="4" s="1"/>
  <c r="G46" i="4"/>
  <c r="D46" i="4"/>
  <c r="AQ45" i="4"/>
  <c r="S45" i="4"/>
  <c r="K45" i="4"/>
  <c r="P45" i="4" s="1"/>
  <c r="G45" i="4"/>
  <c r="D45" i="4"/>
  <c r="AY35" i="4"/>
  <c r="BH35" i="4" s="1"/>
  <c r="AQ35" i="4"/>
  <c r="AB35" i="4"/>
  <c r="AP37" i="4" s="1"/>
  <c r="S35" i="4"/>
  <c r="H35" i="4"/>
  <c r="F35" i="4"/>
  <c r="E35" i="4"/>
  <c r="C35" i="4"/>
  <c r="B35" i="4"/>
  <c r="AQ34" i="4"/>
  <c r="S34" i="4"/>
  <c r="K34" i="4"/>
  <c r="P34" i="4" s="1"/>
  <c r="G34" i="4"/>
  <c r="D34" i="4"/>
  <c r="AQ33" i="4"/>
  <c r="S33" i="4"/>
  <c r="K33" i="4"/>
  <c r="Q33" i="4" s="1"/>
  <c r="G33" i="4"/>
  <c r="D33" i="4"/>
  <c r="AQ32" i="4"/>
  <c r="S32" i="4"/>
  <c r="K32" i="4"/>
  <c r="G32" i="4"/>
  <c r="D32" i="4"/>
  <c r="AQ31" i="4"/>
  <c r="S31" i="4"/>
  <c r="K31" i="4"/>
  <c r="G31" i="4"/>
  <c r="D31" i="4"/>
  <c r="AQ30" i="4"/>
  <c r="S30" i="4"/>
  <c r="K30" i="4"/>
  <c r="Q30" i="4" s="1"/>
  <c r="G30" i="4"/>
  <c r="D30" i="4"/>
  <c r="AY49" i="5"/>
  <c r="BH49" i="5" s="1"/>
  <c r="AQ49" i="5"/>
  <c r="AB49" i="5"/>
  <c r="AP51" i="5" s="1"/>
  <c r="S49" i="5"/>
  <c r="H49" i="5"/>
  <c r="F49" i="5"/>
  <c r="E49" i="5"/>
  <c r="C49" i="5"/>
  <c r="B49" i="5"/>
  <c r="AQ48" i="5"/>
  <c r="S48" i="5"/>
  <c r="K48" i="5"/>
  <c r="G48" i="5"/>
  <c r="D48" i="5"/>
  <c r="AQ47" i="5"/>
  <c r="S47" i="5"/>
  <c r="K47" i="5"/>
  <c r="P47" i="5" s="1"/>
  <c r="G47" i="5"/>
  <c r="D47" i="5"/>
  <c r="AQ46" i="5"/>
  <c r="S46" i="5"/>
  <c r="K46" i="5"/>
  <c r="Q46" i="5" s="1"/>
  <c r="G46" i="5"/>
  <c r="D46" i="5"/>
  <c r="AQ45" i="5"/>
  <c r="S45" i="5"/>
  <c r="K45" i="5"/>
  <c r="N45" i="5" s="1"/>
  <c r="G45" i="5"/>
  <c r="D45" i="5"/>
  <c r="AY37" i="5"/>
  <c r="BH37" i="5" s="1"/>
  <c r="AQ37" i="5"/>
  <c r="AB37" i="5"/>
  <c r="AP39" i="5" s="1"/>
  <c r="S37" i="5"/>
  <c r="H37" i="5"/>
  <c r="F37" i="5"/>
  <c r="E37" i="5"/>
  <c r="C37" i="5"/>
  <c r="B37" i="5"/>
  <c r="AQ36" i="5"/>
  <c r="S36" i="5"/>
  <c r="K36" i="5"/>
  <c r="Q36" i="5" s="1"/>
  <c r="G36" i="5"/>
  <c r="D36" i="5"/>
  <c r="AQ35" i="5"/>
  <c r="S35" i="5"/>
  <c r="K35" i="5"/>
  <c r="Q35" i="5" s="1"/>
  <c r="G35" i="5"/>
  <c r="D35" i="5"/>
  <c r="AQ34" i="5"/>
  <c r="S34" i="5"/>
  <c r="K34" i="5"/>
  <c r="N34" i="5" s="1"/>
  <c r="G34" i="5"/>
  <c r="D34" i="5"/>
  <c r="AQ33" i="5"/>
  <c r="S33" i="5"/>
  <c r="K33" i="5"/>
  <c r="Q33" i="5" s="1"/>
  <c r="G33" i="5"/>
  <c r="D33" i="5"/>
  <c r="AQ32" i="5"/>
  <c r="S32" i="5"/>
  <c r="K32" i="5"/>
  <c r="Q32" i="5" s="1"/>
  <c r="G32" i="5"/>
  <c r="D32" i="5"/>
  <c r="AQ31" i="5"/>
  <c r="S31" i="5"/>
  <c r="K31" i="5"/>
  <c r="Q31" i="5" s="1"/>
  <c r="G31" i="5"/>
  <c r="D31" i="5"/>
  <c r="AQ30" i="5"/>
  <c r="S30" i="5"/>
  <c r="K30" i="5"/>
  <c r="G30" i="5"/>
  <c r="D30" i="5"/>
  <c r="AY48" i="6"/>
  <c r="BH48" i="6" s="1"/>
  <c r="AQ48" i="6"/>
  <c r="AB48" i="6"/>
  <c r="AP50" i="6" s="1"/>
  <c r="S48" i="6"/>
  <c r="H48" i="6"/>
  <c r="F48" i="6"/>
  <c r="E48" i="6"/>
  <c r="C48" i="6"/>
  <c r="B48" i="6"/>
  <c r="AQ47" i="6"/>
  <c r="S47" i="6"/>
  <c r="K47" i="6"/>
  <c r="N47" i="6" s="1"/>
  <c r="G47" i="6"/>
  <c r="D47" i="6"/>
  <c r="AQ46" i="6"/>
  <c r="S46" i="6"/>
  <c r="K46" i="6"/>
  <c r="G46" i="6"/>
  <c r="D46" i="6"/>
  <c r="AQ45" i="6"/>
  <c r="S45" i="6"/>
  <c r="K45" i="6"/>
  <c r="N45" i="6" s="1"/>
  <c r="G45" i="6"/>
  <c r="D45" i="6"/>
  <c r="AQ44" i="6"/>
  <c r="S44" i="6"/>
  <c r="K44" i="6"/>
  <c r="P44" i="6" s="1"/>
  <c r="G44" i="6"/>
  <c r="D44" i="6"/>
  <c r="AY36" i="6"/>
  <c r="BH36" i="6" s="1"/>
  <c r="AQ36" i="6"/>
  <c r="AB36" i="6"/>
  <c r="AP38" i="6" s="1"/>
  <c r="S36" i="6"/>
  <c r="H36" i="6"/>
  <c r="F36" i="6"/>
  <c r="E36" i="6"/>
  <c r="C36" i="6"/>
  <c r="B36" i="6"/>
  <c r="AQ35" i="6"/>
  <c r="S35" i="6"/>
  <c r="K35" i="6"/>
  <c r="P35" i="6" s="1"/>
  <c r="G35" i="6"/>
  <c r="D35" i="6"/>
  <c r="AQ34" i="6"/>
  <c r="S34" i="6"/>
  <c r="K34" i="6"/>
  <c r="Q34" i="6" s="1"/>
  <c r="G34" i="6"/>
  <c r="D34" i="6"/>
  <c r="AQ33" i="6"/>
  <c r="S33" i="6"/>
  <c r="K33" i="6"/>
  <c r="G33" i="6"/>
  <c r="D33" i="6"/>
  <c r="AQ32" i="6"/>
  <c r="S32" i="6"/>
  <c r="K32" i="6"/>
  <c r="G32" i="6"/>
  <c r="D32" i="6"/>
  <c r="AQ31" i="6"/>
  <c r="S31" i="6"/>
  <c r="K31" i="6"/>
  <c r="P31" i="6" s="1"/>
  <c r="G31" i="6"/>
  <c r="D31" i="6"/>
  <c r="AQ30" i="6"/>
  <c r="S30" i="6"/>
  <c r="K30" i="6"/>
  <c r="P30" i="6" s="1"/>
  <c r="G30" i="6"/>
  <c r="D30" i="6"/>
  <c r="L30" i="6" s="1"/>
  <c r="M30" i="6" s="1"/>
  <c r="AY32" i="7"/>
  <c r="BI32" i="7" s="1"/>
  <c r="BK32" i="7" s="1"/>
  <c r="AQ32" i="7"/>
  <c r="AB32" i="7"/>
  <c r="AP34" i="7" s="1"/>
  <c r="S32" i="7"/>
  <c r="H32" i="7"/>
  <c r="F32" i="7"/>
  <c r="E32" i="7"/>
  <c r="C32" i="7"/>
  <c r="B32" i="7"/>
  <c r="AQ31" i="7"/>
  <c r="S31" i="7"/>
  <c r="K31" i="7"/>
  <c r="N31" i="7" s="1"/>
  <c r="G31" i="7"/>
  <c r="D31" i="7"/>
  <c r="L31" i="7" s="1"/>
  <c r="M31" i="7" s="1"/>
  <c r="AQ30" i="7"/>
  <c r="S30" i="7"/>
  <c r="K30" i="7"/>
  <c r="Q30" i="7" s="1"/>
  <c r="G30" i="7"/>
  <c r="D30" i="7"/>
  <c r="AQ29" i="7"/>
  <c r="S29" i="7"/>
  <c r="K29" i="7"/>
  <c r="N29" i="7" s="1"/>
  <c r="G29" i="7"/>
  <c r="D29" i="7"/>
  <c r="AQ28" i="7"/>
  <c r="S28" i="7"/>
  <c r="K28" i="7"/>
  <c r="N28" i="7" s="1"/>
  <c r="G28" i="7"/>
  <c r="D28" i="7"/>
  <c r="AQ27" i="7"/>
  <c r="S27" i="7"/>
  <c r="K27" i="7"/>
  <c r="G27" i="7"/>
  <c r="D27" i="7"/>
  <c r="AQ26" i="7"/>
  <c r="S26" i="7"/>
  <c r="K26" i="7"/>
  <c r="P26" i="7" s="1"/>
  <c r="G26" i="7"/>
  <c r="D26" i="7"/>
  <c r="AY25" i="8"/>
  <c r="BH25" i="8" s="1"/>
  <c r="AQ25" i="8"/>
  <c r="AB25" i="8"/>
  <c r="AP27" i="8" s="1"/>
  <c r="S25" i="8"/>
  <c r="H25" i="8"/>
  <c r="F25" i="8"/>
  <c r="E25" i="8"/>
  <c r="C25" i="8"/>
  <c r="AQ24" i="8"/>
  <c r="S24" i="8"/>
  <c r="K24" i="8"/>
  <c r="N24" i="8" s="1"/>
  <c r="G24" i="8"/>
  <c r="D24" i="8"/>
  <c r="AQ23" i="8"/>
  <c r="S23" i="8"/>
  <c r="K23" i="8"/>
  <c r="N23" i="8" s="1"/>
  <c r="G23" i="8"/>
  <c r="L23" i="8" s="1"/>
  <c r="M23" i="8" s="1"/>
  <c r="D23" i="8"/>
  <c r="AQ22" i="8"/>
  <c r="S22" i="8"/>
  <c r="Q22" i="8"/>
  <c r="K22" i="8"/>
  <c r="P22" i="8" s="1"/>
  <c r="G22" i="8"/>
  <c r="D22" i="8"/>
  <c r="T76" i="3" l="1"/>
  <c r="V76" i="3" s="1"/>
  <c r="AE76" i="3"/>
  <c r="O76" i="3"/>
  <c r="AE61" i="4"/>
  <c r="AE63" i="4" s="1"/>
  <c r="O61" i="4"/>
  <c r="O63" i="4" s="1"/>
  <c r="AI61" i="4"/>
  <c r="AI74" i="3"/>
  <c r="AA10" i="9"/>
  <c r="L32" i="6"/>
  <c r="M32" i="6" s="1"/>
  <c r="AE32" i="6" s="1"/>
  <c r="L46" i="6"/>
  <c r="M46" i="6" s="1"/>
  <c r="BM63" i="4"/>
  <c r="U61" i="4"/>
  <c r="W61" i="4" s="1"/>
  <c r="T61" i="4"/>
  <c r="V61" i="4" s="1"/>
  <c r="M63" i="4"/>
  <c r="U62" i="4"/>
  <c r="W62" i="4" s="1"/>
  <c r="T62" i="4"/>
  <c r="V62" i="4" s="1"/>
  <c r="U76" i="3"/>
  <c r="W76" i="3" s="1"/>
  <c r="AE74" i="3"/>
  <c r="AI75" i="3"/>
  <c r="R75" i="3"/>
  <c r="U75" i="3" s="1"/>
  <c r="W75" i="3" s="1"/>
  <c r="O75" i="3"/>
  <c r="O74" i="3"/>
  <c r="BM77" i="3"/>
  <c r="AI73" i="3"/>
  <c r="M77" i="3"/>
  <c r="R73" i="3"/>
  <c r="U73" i="3" s="1"/>
  <c r="W73" i="3" s="1"/>
  <c r="AE73" i="3"/>
  <c r="O73" i="3"/>
  <c r="T74" i="3"/>
  <c r="V74" i="3" s="1"/>
  <c r="L59" i="3"/>
  <c r="M59" i="3" s="1"/>
  <c r="AI59" i="3" s="1"/>
  <c r="L38" i="3"/>
  <c r="M38" i="3" s="1"/>
  <c r="AE38" i="3" s="1"/>
  <c r="Q41" i="3"/>
  <c r="L40" i="3"/>
  <c r="M40" i="3" s="1"/>
  <c r="R40" i="3" s="1"/>
  <c r="Q36" i="3"/>
  <c r="L39" i="3"/>
  <c r="M39" i="3" s="1"/>
  <c r="AE39" i="3" s="1"/>
  <c r="L46" i="3"/>
  <c r="M46" i="3" s="1"/>
  <c r="AI46" i="3" s="1"/>
  <c r="L62" i="3"/>
  <c r="M62" i="3" s="1"/>
  <c r="AE62" i="3" s="1"/>
  <c r="L44" i="3"/>
  <c r="M44" i="3" s="1"/>
  <c r="AI44" i="3" s="1"/>
  <c r="N46" i="3"/>
  <c r="P38" i="3"/>
  <c r="L42" i="3"/>
  <c r="M42" i="3" s="1"/>
  <c r="AE42" i="3" s="1"/>
  <c r="Q59" i="3"/>
  <c r="N36" i="3"/>
  <c r="N38" i="3"/>
  <c r="L41" i="3"/>
  <c r="M41" i="3" s="1"/>
  <c r="AI41" i="3" s="1"/>
  <c r="Q46" i="3"/>
  <c r="L58" i="3"/>
  <c r="M58" i="3" s="1"/>
  <c r="AE58" i="3" s="1"/>
  <c r="P59" i="3"/>
  <c r="L60" i="3"/>
  <c r="M60" i="3" s="1"/>
  <c r="AE60" i="3" s="1"/>
  <c r="Q61" i="3"/>
  <c r="BI63" i="3"/>
  <c r="BK63" i="3" s="1"/>
  <c r="BJ63" i="3"/>
  <c r="BL63" i="3" s="1"/>
  <c r="D47" i="3"/>
  <c r="G63" i="3"/>
  <c r="N43" i="3"/>
  <c r="N58" i="3"/>
  <c r="N40" i="3"/>
  <c r="O40" i="3" s="1"/>
  <c r="N45" i="3"/>
  <c r="Q58" i="3"/>
  <c r="N61" i="3"/>
  <c r="P62" i="3"/>
  <c r="P41" i="3"/>
  <c r="Q43" i="3"/>
  <c r="BI47" i="3"/>
  <c r="BK47" i="3" s="1"/>
  <c r="L61" i="3"/>
  <c r="M61" i="3" s="1"/>
  <c r="R61" i="3" s="1"/>
  <c r="T61" i="3" s="1"/>
  <c r="V61" i="3" s="1"/>
  <c r="Q62" i="3"/>
  <c r="BF63" i="3"/>
  <c r="N60" i="3"/>
  <c r="Q60" i="3"/>
  <c r="D63" i="3"/>
  <c r="Q39" i="3"/>
  <c r="N42" i="3"/>
  <c r="Q42" i="3"/>
  <c r="P42" i="3"/>
  <c r="N44" i="3"/>
  <c r="Q44" i="3"/>
  <c r="P44" i="3"/>
  <c r="G47" i="3"/>
  <c r="Q37" i="3"/>
  <c r="P39" i="3"/>
  <c r="L36" i="3"/>
  <c r="M36" i="3" s="1"/>
  <c r="L37" i="3"/>
  <c r="M37" i="3" s="1"/>
  <c r="N37" i="3"/>
  <c r="P40" i="3"/>
  <c r="L43" i="3"/>
  <c r="M43" i="3" s="1"/>
  <c r="L45" i="3"/>
  <c r="M45" i="3" s="1"/>
  <c r="BF47" i="3"/>
  <c r="BJ47" i="3"/>
  <c r="BL47" i="3" s="1"/>
  <c r="P45" i="3"/>
  <c r="G25" i="8"/>
  <c r="L50" i="4"/>
  <c r="M50" i="4" s="1"/>
  <c r="AI50" i="4" s="1"/>
  <c r="L49" i="4"/>
  <c r="M49" i="4" s="1"/>
  <c r="AE49" i="4" s="1"/>
  <c r="N50" i="4"/>
  <c r="L30" i="4"/>
  <c r="M30" i="4" s="1"/>
  <c r="AI30" i="4" s="1"/>
  <c r="L33" i="4"/>
  <c r="M33" i="4" s="1"/>
  <c r="AE33" i="4" s="1"/>
  <c r="L46" i="4"/>
  <c r="M46" i="4" s="1"/>
  <c r="AI46" i="4" s="1"/>
  <c r="P30" i="4"/>
  <c r="L31" i="4"/>
  <c r="M31" i="4" s="1"/>
  <c r="R31" i="4" s="1"/>
  <c r="Q48" i="4"/>
  <c r="L32" i="4"/>
  <c r="M32" i="4" s="1"/>
  <c r="AE32" i="4" s="1"/>
  <c r="L48" i="4"/>
  <c r="M48" i="4" s="1"/>
  <c r="R48" i="4" s="1"/>
  <c r="T48" i="4" s="1"/>
  <c r="V48" i="4" s="1"/>
  <c r="P47" i="4"/>
  <c r="L47" i="4"/>
  <c r="M47" i="4" s="1"/>
  <c r="O47" i="4" s="1"/>
  <c r="N30" i="4"/>
  <c r="L34" i="4"/>
  <c r="M34" i="4" s="1"/>
  <c r="R34" i="4" s="1"/>
  <c r="Q34" i="4"/>
  <c r="BI35" i="4"/>
  <c r="BK35" i="4" s="1"/>
  <c r="Q46" i="4"/>
  <c r="N45" i="4"/>
  <c r="N46" i="4"/>
  <c r="Q50" i="4"/>
  <c r="N33" i="4"/>
  <c r="L45" i="4"/>
  <c r="M45" i="4" s="1"/>
  <c r="AI45" i="4" s="1"/>
  <c r="Q45" i="4"/>
  <c r="N48" i="4"/>
  <c r="BI51" i="4"/>
  <c r="BK51" i="4" s="1"/>
  <c r="G51" i="4"/>
  <c r="N49" i="4"/>
  <c r="Q49" i="4"/>
  <c r="P49" i="4"/>
  <c r="AI48" i="4"/>
  <c r="D51" i="4"/>
  <c r="Q47" i="4"/>
  <c r="BF51" i="4"/>
  <c r="BJ51" i="4"/>
  <c r="BL51" i="4" s="1"/>
  <c r="G35" i="4"/>
  <c r="N32" i="4"/>
  <c r="Q32" i="4"/>
  <c r="P32" i="4"/>
  <c r="D35" i="4"/>
  <c r="N31" i="4"/>
  <c r="Q31" i="4"/>
  <c r="P31" i="4"/>
  <c r="N34" i="4"/>
  <c r="BF35" i="4"/>
  <c r="BJ35" i="4"/>
  <c r="BL35" i="4" s="1"/>
  <c r="P33" i="4"/>
  <c r="L48" i="5"/>
  <c r="M48" i="5" s="1"/>
  <c r="AI48" i="5" s="1"/>
  <c r="L46" i="5"/>
  <c r="M46" i="5" s="1"/>
  <c r="AI46" i="5" s="1"/>
  <c r="L47" i="5"/>
  <c r="M47" i="5" s="1"/>
  <c r="R47" i="5" s="1"/>
  <c r="L45" i="5"/>
  <c r="M45" i="5" s="1"/>
  <c r="AE45" i="5" s="1"/>
  <c r="N46" i="5"/>
  <c r="N47" i="5"/>
  <c r="BI49" i="5"/>
  <c r="BK49" i="5" s="1"/>
  <c r="R46" i="5"/>
  <c r="D49" i="5"/>
  <c r="P45" i="5"/>
  <c r="N48" i="5"/>
  <c r="Q48" i="5"/>
  <c r="P48" i="5"/>
  <c r="G49" i="5"/>
  <c r="Q45" i="5"/>
  <c r="P46" i="5"/>
  <c r="R48" i="5"/>
  <c r="Q47" i="5"/>
  <c r="BF49" i="5"/>
  <c r="BJ49" i="5"/>
  <c r="BL49" i="5" s="1"/>
  <c r="N31" i="5"/>
  <c r="G37" i="5"/>
  <c r="L34" i="5"/>
  <c r="M34" i="5" s="1"/>
  <c r="O34" i="5" s="1"/>
  <c r="BI37" i="5"/>
  <c r="BK37" i="5" s="1"/>
  <c r="L30" i="5"/>
  <c r="M30" i="5" s="1"/>
  <c r="R30" i="5" s="1"/>
  <c r="L31" i="5"/>
  <c r="M31" i="5" s="1"/>
  <c r="AI31" i="5" s="1"/>
  <c r="N32" i="5"/>
  <c r="L33" i="5"/>
  <c r="M33" i="5" s="1"/>
  <c r="AE33" i="5" s="1"/>
  <c r="L35" i="5"/>
  <c r="M35" i="5" s="1"/>
  <c r="AE35" i="5" s="1"/>
  <c r="BJ37" i="5"/>
  <c r="BL37" i="5" s="1"/>
  <c r="P32" i="5"/>
  <c r="L32" i="5"/>
  <c r="M32" i="5" s="1"/>
  <c r="R32" i="5" s="1"/>
  <c r="N33" i="5"/>
  <c r="N35" i="5"/>
  <c r="L36" i="5"/>
  <c r="M36" i="5" s="1"/>
  <c r="AE36" i="5" s="1"/>
  <c r="BF37" i="5"/>
  <c r="Q30" i="5"/>
  <c r="P30" i="5"/>
  <c r="R34" i="5"/>
  <c r="N30" i="5"/>
  <c r="P34" i="5"/>
  <c r="D37" i="5"/>
  <c r="Q34" i="5"/>
  <c r="P36" i="5"/>
  <c r="N36" i="5"/>
  <c r="P31" i="5"/>
  <c r="P33" i="5"/>
  <c r="P35" i="5"/>
  <c r="P45" i="6"/>
  <c r="BI36" i="6"/>
  <c r="BK36" i="6" s="1"/>
  <c r="Q45" i="6"/>
  <c r="L33" i="6"/>
  <c r="M33" i="6" s="1"/>
  <c r="R33" i="6" s="1"/>
  <c r="P47" i="6"/>
  <c r="L31" i="6"/>
  <c r="M31" i="6" s="1"/>
  <c r="AI31" i="6" s="1"/>
  <c r="G36" i="6"/>
  <c r="L35" i="6"/>
  <c r="M35" i="6" s="1"/>
  <c r="AI35" i="6" s="1"/>
  <c r="N35" i="6"/>
  <c r="L47" i="6"/>
  <c r="M47" i="6" s="1"/>
  <c r="AE47" i="6" s="1"/>
  <c r="BI48" i="6"/>
  <c r="BK48" i="6" s="1"/>
  <c r="Q31" i="6"/>
  <c r="N34" i="6"/>
  <c r="Q35" i="6"/>
  <c r="Q47" i="6"/>
  <c r="BJ48" i="6"/>
  <c r="BL48" i="6" s="1"/>
  <c r="L45" i="6"/>
  <c r="M45" i="6" s="1"/>
  <c r="AI45" i="6" s="1"/>
  <c r="BF48" i="6"/>
  <c r="AI46" i="6"/>
  <c r="AE46" i="6"/>
  <c r="R46" i="6"/>
  <c r="Q44" i="6"/>
  <c r="P46" i="6"/>
  <c r="N46" i="6"/>
  <c r="O46" i="6" s="1"/>
  <c r="Q46" i="6"/>
  <c r="G48" i="6"/>
  <c r="L44" i="6"/>
  <c r="M44" i="6" s="1"/>
  <c r="N44" i="6"/>
  <c r="D48" i="6"/>
  <c r="D36" i="6"/>
  <c r="N30" i="6"/>
  <c r="Q30" i="6"/>
  <c r="N31" i="6"/>
  <c r="AI32" i="6"/>
  <c r="AE30" i="6"/>
  <c r="R30" i="6"/>
  <c r="T30" i="6" s="1"/>
  <c r="V30" i="6" s="1"/>
  <c r="AI30" i="6"/>
  <c r="AI33" i="6"/>
  <c r="N33" i="6"/>
  <c r="Q33" i="6"/>
  <c r="P33" i="6"/>
  <c r="N32" i="6"/>
  <c r="Q32" i="6"/>
  <c r="P32" i="6"/>
  <c r="L34" i="6"/>
  <c r="M34" i="6" s="1"/>
  <c r="BF36" i="6"/>
  <c r="BJ36" i="6"/>
  <c r="BL36" i="6" s="1"/>
  <c r="P34" i="6"/>
  <c r="L28" i="7"/>
  <c r="M28" i="7" s="1"/>
  <c r="O28" i="7" s="1"/>
  <c r="L26" i="7"/>
  <c r="M26" i="7" s="1"/>
  <c r="AI26" i="7" s="1"/>
  <c r="L29" i="7"/>
  <c r="M29" i="7" s="1"/>
  <c r="AI29" i="7" s="1"/>
  <c r="N30" i="7"/>
  <c r="P28" i="7"/>
  <c r="P30" i="7"/>
  <c r="P31" i="7"/>
  <c r="D32" i="7"/>
  <c r="L27" i="7"/>
  <c r="M27" i="7" s="1"/>
  <c r="AE27" i="7" s="1"/>
  <c r="Q28" i="7"/>
  <c r="Q31" i="7"/>
  <c r="BH32" i="7"/>
  <c r="AI28" i="7"/>
  <c r="O31" i="7"/>
  <c r="AE31" i="7"/>
  <c r="R31" i="7"/>
  <c r="AI31" i="7"/>
  <c r="AE26" i="7"/>
  <c r="R26" i="7"/>
  <c r="T26" i="7" s="1"/>
  <c r="V26" i="7" s="1"/>
  <c r="G32" i="7"/>
  <c r="Q27" i="7"/>
  <c r="P27" i="7"/>
  <c r="N26" i="7"/>
  <c r="Q26" i="7"/>
  <c r="N27" i="7"/>
  <c r="Q29" i="7"/>
  <c r="P29" i="7"/>
  <c r="L30" i="7"/>
  <c r="M30" i="7" s="1"/>
  <c r="BJ32" i="7"/>
  <c r="BL32" i="7" s="1"/>
  <c r="BM32" i="7" s="1"/>
  <c r="BF32" i="7"/>
  <c r="N22" i="8"/>
  <c r="D25" i="8"/>
  <c r="P23" i="8"/>
  <c r="U23" i="8" s="1"/>
  <c r="W23" i="8" s="1"/>
  <c r="L24" i="8"/>
  <c r="M24" i="8" s="1"/>
  <c r="O24" i="8" s="1"/>
  <c r="BI25" i="8"/>
  <c r="BK25" i="8" s="1"/>
  <c r="O23" i="8"/>
  <c r="AE23" i="8"/>
  <c r="R23" i="8"/>
  <c r="AI23" i="8"/>
  <c r="R24" i="8"/>
  <c r="BF25" i="8"/>
  <c r="BJ25" i="8"/>
  <c r="BL25" i="8" s="1"/>
  <c r="BM25" i="8" s="1"/>
  <c r="Q23" i="8"/>
  <c r="P24" i="8"/>
  <c r="Q24" i="8"/>
  <c r="L22" i="8"/>
  <c r="M22" i="8" s="1"/>
  <c r="AY12" i="8"/>
  <c r="BH12" i="8" s="1"/>
  <c r="AQ12" i="8"/>
  <c r="AB12" i="8"/>
  <c r="AP14" i="8" s="1"/>
  <c r="S12" i="8"/>
  <c r="H12" i="8"/>
  <c r="F12" i="8"/>
  <c r="E12" i="8"/>
  <c r="C12" i="8"/>
  <c r="B12" i="8"/>
  <c r="AQ11" i="8"/>
  <c r="S11" i="8"/>
  <c r="K11" i="8"/>
  <c r="P11" i="8" s="1"/>
  <c r="G11" i="8"/>
  <c r="D11" i="8"/>
  <c r="AQ10" i="8"/>
  <c r="S10" i="8"/>
  <c r="K10" i="8"/>
  <c r="Q10" i="8" s="1"/>
  <c r="G10" i="8"/>
  <c r="D10" i="8"/>
  <c r="AQ9" i="8"/>
  <c r="S9" i="8"/>
  <c r="K9" i="8"/>
  <c r="G9" i="8"/>
  <c r="D9" i="8"/>
  <c r="AQ8" i="8"/>
  <c r="S8" i="8"/>
  <c r="K8" i="8"/>
  <c r="N8" i="8" s="1"/>
  <c r="G8" i="8"/>
  <c r="D8" i="8"/>
  <c r="AQ7" i="8"/>
  <c r="S7" i="8"/>
  <c r="K7" i="8"/>
  <c r="Q7" i="8" s="1"/>
  <c r="G7" i="8"/>
  <c r="D7" i="8"/>
  <c r="AY16" i="7"/>
  <c r="BH16" i="7" s="1"/>
  <c r="AQ16" i="7"/>
  <c r="AB16" i="7"/>
  <c r="AP18" i="7" s="1"/>
  <c r="S16" i="7"/>
  <c r="H16" i="7"/>
  <c r="F16" i="7"/>
  <c r="E16" i="7"/>
  <c r="C16" i="7"/>
  <c r="B16" i="7"/>
  <c r="AQ15" i="7"/>
  <c r="S15" i="7"/>
  <c r="K15" i="7"/>
  <c r="P15" i="7" s="1"/>
  <c r="G15" i="7"/>
  <c r="D15" i="7"/>
  <c r="AQ14" i="7"/>
  <c r="S14" i="7"/>
  <c r="K14" i="7"/>
  <c r="Q14" i="7" s="1"/>
  <c r="G14" i="7"/>
  <c r="D14" i="7"/>
  <c r="AQ13" i="7"/>
  <c r="S13" i="7"/>
  <c r="K13" i="7"/>
  <c r="P13" i="7" s="1"/>
  <c r="G13" i="7"/>
  <c r="D13" i="7"/>
  <c r="AQ12" i="7"/>
  <c r="S12" i="7"/>
  <c r="K12" i="7"/>
  <c r="Q12" i="7" s="1"/>
  <c r="G12" i="7"/>
  <c r="D12" i="7"/>
  <c r="AQ11" i="7"/>
  <c r="S11" i="7"/>
  <c r="K11" i="7"/>
  <c r="Q11" i="7" s="1"/>
  <c r="G11" i="7"/>
  <c r="D11" i="7"/>
  <c r="AQ10" i="7"/>
  <c r="S10" i="7"/>
  <c r="K10" i="7"/>
  <c r="Q10" i="7" s="1"/>
  <c r="G10" i="7"/>
  <c r="D10" i="7"/>
  <c r="AQ9" i="7"/>
  <c r="S9" i="7"/>
  <c r="K9" i="7"/>
  <c r="P9" i="7" s="1"/>
  <c r="G9" i="7"/>
  <c r="D9" i="7"/>
  <c r="AQ8" i="7"/>
  <c r="S8" i="7"/>
  <c r="K8" i="7"/>
  <c r="N8" i="7" s="1"/>
  <c r="G8" i="7"/>
  <c r="D8" i="7"/>
  <c r="AQ7" i="7"/>
  <c r="S7" i="7"/>
  <c r="K7" i="7"/>
  <c r="Q7" i="7" s="1"/>
  <c r="G7" i="7"/>
  <c r="D7" i="7"/>
  <c r="AY122" i="6"/>
  <c r="BH122" i="6" s="1"/>
  <c r="AQ122" i="6"/>
  <c r="AB122" i="6"/>
  <c r="AP124" i="6" s="1"/>
  <c r="S122" i="6"/>
  <c r="H122" i="6"/>
  <c r="F122" i="6"/>
  <c r="E122" i="6"/>
  <c r="C122" i="6"/>
  <c r="B122" i="6"/>
  <c r="AQ121" i="6"/>
  <c r="S121" i="6"/>
  <c r="K121" i="6"/>
  <c r="P121" i="6" s="1"/>
  <c r="G121" i="6"/>
  <c r="D121" i="6"/>
  <c r="AQ120" i="6"/>
  <c r="S120" i="6"/>
  <c r="K120" i="6"/>
  <c r="Q120" i="6" s="1"/>
  <c r="G120" i="6"/>
  <c r="D120" i="6"/>
  <c r="AQ119" i="6"/>
  <c r="S119" i="6"/>
  <c r="K119" i="6"/>
  <c r="N119" i="6" s="1"/>
  <c r="G119" i="6"/>
  <c r="D119" i="6"/>
  <c r="AQ118" i="6"/>
  <c r="S118" i="6"/>
  <c r="K118" i="6"/>
  <c r="N118" i="6" s="1"/>
  <c r="G118" i="6"/>
  <c r="D118" i="6"/>
  <c r="AQ117" i="6"/>
  <c r="S117" i="6"/>
  <c r="K117" i="6"/>
  <c r="P117" i="6" s="1"/>
  <c r="G117" i="6"/>
  <c r="D117" i="6"/>
  <c r="AY110" i="6"/>
  <c r="BH110" i="6" s="1"/>
  <c r="AQ110" i="6"/>
  <c r="AB110" i="6"/>
  <c r="AP112" i="6" s="1"/>
  <c r="S110" i="6"/>
  <c r="H110" i="6"/>
  <c r="F110" i="6"/>
  <c r="E110" i="6"/>
  <c r="C110" i="6"/>
  <c r="B110" i="6"/>
  <c r="AQ109" i="6"/>
  <c r="S109" i="6"/>
  <c r="K109" i="6"/>
  <c r="G109" i="6"/>
  <c r="D109" i="6"/>
  <c r="AQ108" i="6"/>
  <c r="S108" i="6"/>
  <c r="K108" i="6"/>
  <c r="G108" i="6"/>
  <c r="D108" i="6"/>
  <c r="AQ107" i="6"/>
  <c r="S107" i="6"/>
  <c r="K107" i="6"/>
  <c r="Q107" i="6" s="1"/>
  <c r="G107" i="6"/>
  <c r="D107" i="6"/>
  <c r="AQ106" i="6"/>
  <c r="S106" i="6"/>
  <c r="K106" i="6"/>
  <c r="G106" i="6"/>
  <c r="D106" i="6"/>
  <c r="AQ105" i="6"/>
  <c r="S105" i="6"/>
  <c r="K105" i="6"/>
  <c r="P105" i="6" s="1"/>
  <c r="G105" i="6"/>
  <c r="D105" i="6"/>
  <c r="AQ104" i="6"/>
  <c r="S104" i="6"/>
  <c r="K104" i="6"/>
  <c r="N104" i="6" s="1"/>
  <c r="G104" i="6"/>
  <c r="D104" i="6"/>
  <c r="AQ103" i="6"/>
  <c r="S103" i="6"/>
  <c r="K103" i="6"/>
  <c r="N103" i="6" s="1"/>
  <c r="Z103" i="6" s="1"/>
  <c r="G103" i="6"/>
  <c r="D103" i="6"/>
  <c r="AQ102" i="6"/>
  <c r="S102" i="6"/>
  <c r="K102" i="6"/>
  <c r="N102" i="6" s="1"/>
  <c r="G102" i="6"/>
  <c r="D102" i="6"/>
  <c r="AQ101" i="6"/>
  <c r="S101" i="6"/>
  <c r="K101" i="6"/>
  <c r="P101" i="6" s="1"/>
  <c r="G101" i="6"/>
  <c r="D101" i="6"/>
  <c r="AY20" i="6"/>
  <c r="AQ20" i="6"/>
  <c r="AB20" i="6"/>
  <c r="AP22" i="6" s="1"/>
  <c r="S20" i="6"/>
  <c r="H20" i="6"/>
  <c r="F20" i="6"/>
  <c r="E20" i="6"/>
  <c r="C20" i="6"/>
  <c r="B20" i="6"/>
  <c r="AQ19" i="6"/>
  <c r="S19" i="6"/>
  <c r="K19" i="6"/>
  <c r="P19" i="6" s="1"/>
  <c r="G19" i="6"/>
  <c r="D19" i="6"/>
  <c r="AQ18" i="6"/>
  <c r="S18" i="6"/>
  <c r="K18" i="6"/>
  <c r="N18" i="6" s="1"/>
  <c r="G18" i="6"/>
  <c r="D18" i="6"/>
  <c r="AQ17" i="6"/>
  <c r="S17" i="6"/>
  <c r="K17" i="6"/>
  <c r="G17" i="6"/>
  <c r="D17" i="6"/>
  <c r="AQ16" i="6"/>
  <c r="S16" i="6"/>
  <c r="K16" i="6"/>
  <c r="N16" i="6" s="1"/>
  <c r="G16" i="6"/>
  <c r="D16" i="6"/>
  <c r="AQ15" i="6"/>
  <c r="S15" i="6"/>
  <c r="K15" i="6"/>
  <c r="N15" i="6" s="1"/>
  <c r="G15" i="6"/>
  <c r="D15" i="6"/>
  <c r="AQ14" i="6"/>
  <c r="S14" i="6"/>
  <c r="K14" i="6"/>
  <c r="Q14" i="6" s="1"/>
  <c r="G14" i="6"/>
  <c r="D14" i="6"/>
  <c r="AQ13" i="6"/>
  <c r="S13" i="6"/>
  <c r="K13" i="6"/>
  <c r="G13" i="6"/>
  <c r="D13" i="6"/>
  <c r="AQ12" i="6"/>
  <c r="S12" i="6"/>
  <c r="K12" i="6"/>
  <c r="N12" i="6" s="1"/>
  <c r="G12" i="6"/>
  <c r="D12" i="6"/>
  <c r="AQ11" i="6"/>
  <c r="S11" i="6"/>
  <c r="K11" i="6"/>
  <c r="N11" i="6" s="1"/>
  <c r="G11" i="6"/>
  <c r="D11" i="6"/>
  <c r="AQ10" i="6"/>
  <c r="S10" i="6"/>
  <c r="K10" i="6"/>
  <c r="N10" i="6" s="1"/>
  <c r="G10" i="6"/>
  <c r="D10" i="6"/>
  <c r="AQ9" i="6"/>
  <c r="S9" i="6"/>
  <c r="K9" i="6"/>
  <c r="Q9" i="6" s="1"/>
  <c r="G9" i="6"/>
  <c r="D9" i="6"/>
  <c r="AQ8" i="6"/>
  <c r="S8" i="6"/>
  <c r="K8" i="6"/>
  <c r="N8" i="6" s="1"/>
  <c r="G8" i="6"/>
  <c r="D8" i="6"/>
  <c r="AQ7" i="6"/>
  <c r="S7" i="6"/>
  <c r="K7" i="6"/>
  <c r="P7" i="6" s="1"/>
  <c r="G7" i="6"/>
  <c r="D7" i="6"/>
  <c r="AY20" i="5"/>
  <c r="AQ20" i="5"/>
  <c r="AB20" i="5"/>
  <c r="AP22" i="5" s="1"/>
  <c r="S20" i="5"/>
  <c r="H20" i="5"/>
  <c r="F20" i="5"/>
  <c r="E20" i="5"/>
  <c r="C20" i="5"/>
  <c r="B20" i="5"/>
  <c r="AQ19" i="5"/>
  <c r="S19" i="5"/>
  <c r="K19" i="5"/>
  <c r="G19" i="5"/>
  <c r="D19" i="5"/>
  <c r="AQ18" i="5"/>
  <c r="S18" i="5"/>
  <c r="K18" i="5"/>
  <c r="N18" i="5" s="1"/>
  <c r="G18" i="5"/>
  <c r="D18" i="5"/>
  <c r="L18" i="5" s="1"/>
  <c r="M18" i="5" s="1"/>
  <c r="AQ17" i="5"/>
  <c r="S17" i="5"/>
  <c r="K17" i="5"/>
  <c r="Q17" i="5" s="1"/>
  <c r="G17" i="5"/>
  <c r="D17" i="5"/>
  <c r="AQ16" i="5"/>
  <c r="S16" i="5"/>
  <c r="K16" i="5"/>
  <c r="P16" i="5" s="1"/>
  <c r="G16" i="5"/>
  <c r="D16" i="5"/>
  <c r="AQ15" i="5"/>
  <c r="S15" i="5"/>
  <c r="K15" i="5"/>
  <c r="P15" i="5" s="1"/>
  <c r="G15" i="5"/>
  <c r="D15" i="5"/>
  <c r="AQ14" i="5"/>
  <c r="S14" i="5"/>
  <c r="K14" i="5"/>
  <c r="N14" i="5" s="1"/>
  <c r="G14" i="5"/>
  <c r="D14" i="5"/>
  <c r="AQ13" i="5"/>
  <c r="S13" i="5"/>
  <c r="K13" i="5"/>
  <c r="Q13" i="5" s="1"/>
  <c r="G13" i="5"/>
  <c r="D13" i="5"/>
  <c r="AQ12" i="5"/>
  <c r="S12" i="5"/>
  <c r="K12" i="5"/>
  <c r="P12" i="5" s="1"/>
  <c r="G12" i="5"/>
  <c r="D12" i="5"/>
  <c r="AQ11" i="5"/>
  <c r="S11" i="5"/>
  <c r="K11" i="5"/>
  <c r="G11" i="5"/>
  <c r="D11" i="5"/>
  <c r="AQ10" i="5"/>
  <c r="S10" i="5"/>
  <c r="K10" i="5"/>
  <c r="N10" i="5" s="1"/>
  <c r="G10" i="5"/>
  <c r="D10" i="5"/>
  <c r="AQ9" i="5"/>
  <c r="S9" i="5"/>
  <c r="K9" i="5"/>
  <c r="Q9" i="5" s="1"/>
  <c r="G9" i="5"/>
  <c r="D9" i="5"/>
  <c r="AQ8" i="5"/>
  <c r="S8" i="5"/>
  <c r="K8" i="5"/>
  <c r="P8" i="5" s="1"/>
  <c r="G8" i="5"/>
  <c r="D8" i="5"/>
  <c r="AQ7" i="5"/>
  <c r="S7" i="5"/>
  <c r="K7" i="5"/>
  <c r="G7" i="5"/>
  <c r="D7" i="5"/>
  <c r="AY20" i="4"/>
  <c r="BH20" i="4" s="1"/>
  <c r="AQ20" i="4"/>
  <c r="AB20" i="4"/>
  <c r="AP22" i="4" s="1"/>
  <c r="S20" i="4"/>
  <c r="H20" i="4"/>
  <c r="F20" i="4"/>
  <c r="E20" i="4"/>
  <c r="C20" i="4"/>
  <c r="B20" i="4"/>
  <c r="AQ19" i="4"/>
  <c r="S19" i="4"/>
  <c r="K19" i="4"/>
  <c r="P19" i="4" s="1"/>
  <c r="G19" i="4"/>
  <c r="D19" i="4"/>
  <c r="AQ18" i="4"/>
  <c r="S18" i="4"/>
  <c r="K18" i="4"/>
  <c r="Q18" i="4" s="1"/>
  <c r="G18" i="4"/>
  <c r="D18" i="4"/>
  <c r="AQ17" i="4"/>
  <c r="S17" i="4"/>
  <c r="K17" i="4"/>
  <c r="P17" i="4" s="1"/>
  <c r="G17" i="4"/>
  <c r="D17" i="4"/>
  <c r="AQ16" i="4"/>
  <c r="S16" i="4"/>
  <c r="K16" i="4"/>
  <c r="N16" i="4" s="1"/>
  <c r="G16" i="4"/>
  <c r="D16" i="4"/>
  <c r="AQ15" i="4"/>
  <c r="S15" i="4"/>
  <c r="K15" i="4"/>
  <c r="G15" i="4"/>
  <c r="D15" i="4"/>
  <c r="AQ14" i="4"/>
  <c r="S14" i="4"/>
  <c r="K14" i="4"/>
  <c r="Q14" i="4" s="1"/>
  <c r="G14" i="4"/>
  <c r="D14" i="4"/>
  <c r="AQ13" i="4"/>
  <c r="S13" i="4"/>
  <c r="K13" i="4"/>
  <c r="P13" i="4" s="1"/>
  <c r="G13" i="4"/>
  <c r="D13" i="4"/>
  <c r="AQ12" i="4"/>
  <c r="S12" i="4"/>
  <c r="K12" i="4"/>
  <c r="Q12" i="4" s="1"/>
  <c r="G12" i="4"/>
  <c r="D12" i="4"/>
  <c r="AQ11" i="4"/>
  <c r="S11" i="4"/>
  <c r="K11" i="4"/>
  <c r="N11" i="4" s="1"/>
  <c r="G11" i="4"/>
  <c r="D11" i="4"/>
  <c r="AQ10" i="4"/>
  <c r="S10" i="4"/>
  <c r="K10" i="4"/>
  <c r="P10" i="4" s="1"/>
  <c r="G10" i="4"/>
  <c r="D10" i="4"/>
  <c r="AQ9" i="4"/>
  <c r="S9" i="4"/>
  <c r="K9" i="4"/>
  <c r="P9" i="4" s="1"/>
  <c r="G9" i="4"/>
  <c r="D9" i="4"/>
  <c r="AQ8" i="4"/>
  <c r="S8" i="4"/>
  <c r="K8" i="4"/>
  <c r="Q8" i="4" s="1"/>
  <c r="G8" i="4"/>
  <c r="D8" i="4"/>
  <c r="AQ7" i="4"/>
  <c r="S7" i="4"/>
  <c r="K7" i="4"/>
  <c r="N7" i="4" s="1"/>
  <c r="G7" i="4"/>
  <c r="D7" i="4"/>
  <c r="R29" i="7" l="1"/>
  <c r="T29" i="7" s="1"/>
  <c r="V29" i="7" s="1"/>
  <c r="AE29" i="7"/>
  <c r="O29" i="7"/>
  <c r="L9" i="7"/>
  <c r="M9" i="7" s="1"/>
  <c r="AI9" i="7" s="1"/>
  <c r="L13" i="7"/>
  <c r="M13" i="7" s="1"/>
  <c r="R13" i="7" s="1"/>
  <c r="U13" i="7" s="1"/>
  <c r="W13" i="7" s="1"/>
  <c r="BM49" i="5"/>
  <c r="AE46" i="5"/>
  <c r="R36" i="5"/>
  <c r="U36" i="5" s="1"/>
  <c r="W36" i="5" s="1"/>
  <c r="AE47" i="5"/>
  <c r="U48" i="4"/>
  <c r="W48" i="4" s="1"/>
  <c r="R59" i="3"/>
  <c r="U59" i="3" s="1"/>
  <c r="W59" i="3" s="1"/>
  <c r="L11" i="8"/>
  <c r="M11" i="8" s="1"/>
  <c r="AI11" i="8" s="1"/>
  <c r="R28" i="7"/>
  <c r="T28" i="7" s="1"/>
  <c r="V28" i="7" s="1"/>
  <c r="AI27" i="7"/>
  <c r="AE28" i="7"/>
  <c r="R27" i="7"/>
  <c r="U27" i="7" s="1"/>
  <c r="W27" i="7" s="1"/>
  <c r="R32" i="6"/>
  <c r="U32" i="6" s="1"/>
  <c r="W32" i="6" s="1"/>
  <c r="O45" i="6"/>
  <c r="O45" i="5"/>
  <c r="AI30" i="5"/>
  <c r="AX10" i="9"/>
  <c r="AC10" i="9"/>
  <c r="AG10" i="9" s="1"/>
  <c r="AH10" i="9"/>
  <c r="R31" i="6"/>
  <c r="T31" i="6" s="1"/>
  <c r="V31" i="6" s="1"/>
  <c r="L16" i="6"/>
  <c r="M16" i="6" s="1"/>
  <c r="O16" i="6" s="1"/>
  <c r="L118" i="6"/>
  <c r="M118" i="6" s="1"/>
  <c r="O47" i="6"/>
  <c r="AE33" i="6"/>
  <c r="AE31" i="6"/>
  <c r="R47" i="6"/>
  <c r="O33" i="6"/>
  <c r="AI47" i="6"/>
  <c r="BM48" i="6"/>
  <c r="AE48" i="5"/>
  <c r="O48" i="5"/>
  <c r="P63" i="4"/>
  <c r="Z62" i="4" s="1"/>
  <c r="AA62" i="4" s="1"/>
  <c r="AI32" i="4"/>
  <c r="AI33" i="4"/>
  <c r="R50" i="4"/>
  <c r="U50" i="4" s="1"/>
  <c r="W50" i="4" s="1"/>
  <c r="AD63" i="4"/>
  <c r="AF63" i="4" s="1"/>
  <c r="R63" i="4"/>
  <c r="U63" i="4" s="1"/>
  <c r="W63" i="4" s="1"/>
  <c r="O50" i="4"/>
  <c r="AE50" i="4"/>
  <c r="O33" i="4"/>
  <c r="T75" i="3"/>
  <c r="V75" i="3" s="1"/>
  <c r="AE59" i="3"/>
  <c r="O59" i="3"/>
  <c r="BM47" i="3"/>
  <c r="R46" i="3"/>
  <c r="U46" i="3" s="1"/>
  <c r="W46" i="3" s="1"/>
  <c r="AI42" i="3"/>
  <c r="AI40" i="3"/>
  <c r="O62" i="3"/>
  <c r="T73" i="3"/>
  <c r="V73" i="3" s="1"/>
  <c r="R38" i="3"/>
  <c r="U38" i="3" s="1"/>
  <c r="W38" i="3" s="1"/>
  <c r="AI38" i="3"/>
  <c r="O39" i="3"/>
  <c r="AI58" i="3"/>
  <c r="O38" i="3"/>
  <c r="R77" i="3"/>
  <c r="AD77" i="3"/>
  <c r="O77" i="3"/>
  <c r="P77" i="3" s="1"/>
  <c r="Z76" i="3" s="1"/>
  <c r="AA76" i="3" s="1"/>
  <c r="AE77" i="3"/>
  <c r="R42" i="3"/>
  <c r="T42" i="3" s="1"/>
  <c r="V42" i="3" s="1"/>
  <c r="AE40" i="3"/>
  <c r="R62" i="3"/>
  <c r="T62" i="3" s="1"/>
  <c r="V62" i="3" s="1"/>
  <c r="O42" i="3"/>
  <c r="R41" i="3"/>
  <c r="U41" i="3" s="1"/>
  <c r="W41" i="3" s="1"/>
  <c r="AI62" i="3"/>
  <c r="O44" i="3"/>
  <c r="R44" i="3"/>
  <c r="T44" i="3" s="1"/>
  <c r="V44" i="3" s="1"/>
  <c r="AE44" i="3"/>
  <c r="AI39" i="3"/>
  <c r="AE41" i="3"/>
  <c r="R39" i="3"/>
  <c r="T39" i="3" s="1"/>
  <c r="V39" i="3" s="1"/>
  <c r="O41" i="3"/>
  <c r="AE46" i="3"/>
  <c r="R58" i="3"/>
  <c r="O46" i="3"/>
  <c r="O58" i="3"/>
  <c r="AI60" i="3"/>
  <c r="AE61" i="3"/>
  <c r="R60" i="3"/>
  <c r="T60" i="3" s="1"/>
  <c r="V60" i="3" s="1"/>
  <c r="BM63" i="3"/>
  <c r="O61" i="3"/>
  <c r="M63" i="3"/>
  <c r="R63" i="3" s="1"/>
  <c r="AI61" i="3"/>
  <c r="U61" i="3"/>
  <c r="W61" i="3" s="1"/>
  <c r="O60" i="3"/>
  <c r="O37" i="3"/>
  <c r="AI37" i="3"/>
  <c r="R37" i="3"/>
  <c r="AE37" i="3"/>
  <c r="AI43" i="3"/>
  <c r="O43" i="3"/>
  <c r="AE43" i="3"/>
  <c r="R43" i="3"/>
  <c r="U40" i="3"/>
  <c r="W40" i="3" s="1"/>
  <c r="T40" i="3"/>
  <c r="V40" i="3" s="1"/>
  <c r="O36" i="3"/>
  <c r="AE36" i="3"/>
  <c r="AI36" i="3"/>
  <c r="M47" i="3"/>
  <c r="R36" i="3"/>
  <c r="AI45" i="3"/>
  <c r="O45" i="3"/>
  <c r="R45" i="3"/>
  <c r="U45" i="3" s="1"/>
  <c r="W45" i="3" s="1"/>
  <c r="AE45" i="3"/>
  <c r="L8" i="8"/>
  <c r="M8" i="8" s="1"/>
  <c r="AI8" i="8" s="1"/>
  <c r="L9" i="8"/>
  <c r="M9" i="8" s="1"/>
  <c r="T23" i="8"/>
  <c r="V23" i="8" s="1"/>
  <c r="L8" i="4"/>
  <c r="M8" i="4" s="1"/>
  <c r="R8" i="4" s="1"/>
  <c r="L12" i="4"/>
  <c r="M12" i="4" s="1"/>
  <c r="AI12" i="4" s="1"/>
  <c r="AE45" i="4"/>
  <c r="R30" i="4"/>
  <c r="T30" i="4" s="1"/>
  <c r="V30" i="4" s="1"/>
  <c r="AI31" i="4"/>
  <c r="AE34" i="4"/>
  <c r="R33" i="4"/>
  <c r="U33" i="4" s="1"/>
  <c r="W33" i="4" s="1"/>
  <c r="AE30" i="4"/>
  <c r="O30" i="4"/>
  <c r="AI49" i="4"/>
  <c r="R46" i="4"/>
  <c r="T46" i="4" s="1"/>
  <c r="V46" i="4" s="1"/>
  <c r="BM51" i="4"/>
  <c r="R49" i="4"/>
  <c r="U49" i="4" s="1"/>
  <c r="W49" i="4" s="1"/>
  <c r="O49" i="4"/>
  <c r="AE46" i="4"/>
  <c r="L15" i="4"/>
  <c r="M15" i="4" s="1"/>
  <c r="R15" i="4" s="1"/>
  <c r="O46" i="4"/>
  <c r="T34" i="4"/>
  <c r="V34" i="4" s="1"/>
  <c r="U34" i="4"/>
  <c r="W34" i="4" s="1"/>
  <c r="AI34" i="4"/>
  <c r="R32" i="4"/>
  <c r="U32" i="4" s="1"/>
  <c r="W32" i="4" s="1"/>
  <c r="AE31" i="4"/>
  <c r="AI47" i="4"/>
  <c r="L18" i="4"/>
  <c r="M18" i="4" s="1"/>
  <c r="AI18" i="4" s="1"/>
  <c r="AE48" i="4"/>
  <c r="R47" i="4"/>
  <c r="O48" i="4"/>
  <c r="L7" i="4"/>
  <c r="M7" i="4" s="1"/>
  <c r="AI7" i="4" s="1"/>
  <c r="BM35" i="4"/>
  <c r="AE47" i="4"/>
  <c r="O45" i="4"/>
  <c r="R45" i="4"/>
  <c r="L11" i="4"/>
  <c r="M11" i="4" s="1"/>
  <c r="AE11" i="4" s="1"/>
  <c r="L19" i="4"/>
  <c r="M19" i="4" s="1"/>
  <c r="AI19" i="4" s="1"/>
  <c r="M51" i="4"/>
  <c r="O32" i="4"/>
  <c r="M35" i="4"/>
  <c r="U31" i="4"/>
  <c r="W31" i="4" s="1"/>
  <c r="T31" i="4"/>
  <c r="V31" i="4" s="1"/>
  <c r="O31" i="4"/>
  <c r="O34" i="4"/>
  <c r="T47" i="5"/>
  <c r="V47" i="5" s="1"/>
  <c r="U47" i="5"/>
  <c r="W47" i="5" s="1"/>
  <c r="AI47" i="5"/>
  <c r="AE31" i="5"/>
  <c r="O46" i="5"/>
  <c r="O49" i="5" s="1"/>
  <c r="O32" i="5"/>
  <c r="O47" i="5"/>
  <c r="AI45" i="5"/>
  <c r="R31" i="5"/>
  <c r="T31" i="5" s="1"/>
  <c r="V31" i="5" s="1"/>
  <c r="O31" i="5"/>
  <c r="R45" i="5"/>
  <c r="U45" i="5" s="1"/>
  <c r="W45" i="5" s="1"/>
  <c r="R35" i="5"/>
  <c r="U35" i="5" s="1"/>
  <c r="W35" i="5" s="1"/>
  <c r="O30" i="5"/>
  <c r="AE30" i="5"/>
  <c r="AI35" i="5"/>
  <c r="O35" i="5"/>
  <c r="AE34" i="5"/>
  <c r="AI34" i="5"/>
  <c r="AI36" i="5"/>
  <c r="M49" i="5"/>
  <c r="U46" i="5"/>
  <c r="W46" i="5" s="1"/>
  <c r="T46" i="5"/>
  <c r="V46" i="5" s="1"/>
  <c r="U48" i="5"/>
  <c r="W48" i="5" s="1"/>
  <c r="T48" i="5"/>
  <c r="V48" i="5" s="1"/>
  <c r="L15" i="5"/>
  <c r="M15" i="5" s="1"/>
  <c r="AI15" i="5" s="1"/>
  <c r="L19" i="5"/>
  <c r="M19" i="5" s="1"/>
  <c r="AE19" i="5" s="1"/>
  <c r="L17" i="5"/>
  <c r="M17" i="5" s="1"/>
  <c r="AE17" i="5" s="1"/>
  <c r="R33" i="5"/>
  <c r="U33" i="5" s="1"/>
  <c r="W33" i="5" s="1"/>
  <c r="AI33" i="5"/>
  <c r="O33" i="5"/>
  <c r="BM37" i="5"/>
  <c r="L11" i="5"/>
  <c r="M11" i="5" s="1"/>
  <c r="AE11" i="5" s="1"/>
  <c r="L13" i="5"/>
  <c r="M13" i="5" s="1"/>
  <c r="AI13" i="5" s="1"/>
  <c r="T32" i="5"/>
  <c r="V32" i="5" s="1"/>
  <c r="U32" i="5"/>
  <c r="W32" i="5" s="1"/>
  <c r="L14" i="5"/>
  <c r="M14" i="5" s="1"/>
  <c r="AE14" i="5" s="1"/>
  <c r="P17" i="5"/>
  <c r="AI32" i="5"/>
  <c r="M37" i="5"/>
  <c r="AD37" i="5" s="1"/>
  <c r="P13" i="5"/>
  <c r="AE32" i="5"/>
  <c r="T36" i="5"/>
  <c r="V36" i="5" s="1"/>
  <c r="U30" i="5"/>
  <c r="W30" i="5" s="1"/>
  <c r="T30" i="5"/>
  <c r="V30" i="5" s="1"/>
  <c r="O36" i="5"/>
  <c r="T34" i="5"/>
  <c r="V34" i="5" s="1"/>
  <c r="U34" i="5"/>
  <c r="W34" i="5" s="1"/>
  <c r="L101" i="6"/>
  <c r="M101" i="6" s="1"/>
  <c r="AE101" i="6" s="1"/>
  <c r="BM36" i="6"/>
  <c r="U47" i="6"/>
  <c r="W47" i="6" s="1"/>
  <c r="AE45" i="6"/>
  <c r="L9" i="6"/>
  <c r="M9" i="6" s="1"/>
  <c r="AE9" i="6" s="1"/>
  <c r="L13" i="6"/>
  <c r="M13" i="6" s="1"/>
  <c r="R13" i="6" s="1"/>
  <c r="L17" i="6"/>
  <c r="M17" i="6" s="1"/>
  <c r="AI17" i="6" s="1"/>
  <c r="R35" i="6"/>
  <c r="T35" i="6" s="1"/>
  <c r="V35" i="6" s="1"/>
  <c r="Q103" i="6"/>
  <c r="L105" i="6"/>
  <c r="M105" i="6" s="1"/>
  <c r="AE105" i="6" s="1"/>
  <c r="L109" i="6"/>
  <c r="M109" i="6" s="1"/>
  <c r="AI109" i="6" s="1"/>
  <c r="R45" i="6"/>
  <c r="BF110" i="6"/>
  <c r="P103" i="6"/>
  <c r="L108" i="6"/>
  <c r="M108" i="6" s="1"/>
  <c r="AI108" i="6" s="1"/>
  <c r="D122" i="6"/>
  <c r="L121" i="6"/>
  <c r="M121" i="6" s="1"/>
  <c r="AI121" i="6" s="1"/>
  <c r="AE35" i="6"/>
  <c r="O35" i="6"/>
  <c r="P18" i="6"/>
  <c r="L15" i="6"/>
  <c r="M15" i="6" s="1"/>
  <c r="AI15" i="6" s="1"/>
  <c r="P119" i="6"/>
  <c r="U30" i="6"/>
  <c r="W30" i="6" s="1"/>
  <c r="L12" i="6"/>
  <c r="M12" i="6" s="1"/>
  <c r="O12" i="6" s="1"/>
  <c r="Q104" i="6"/>
  <c r="L119" i="6"/>
  <c r="M119" i="6" s="1"/>
  <c r="AI119" i="6" s="1"/>
  <c r="T46" i="6"/>
  <c r="V46" i="6" s="1"/>
  <c r="U46" i="6"/>
  <c r="W46" i="6" s="1"/>
  <c r="AI44" i="6"/>
  <c r="R44" i="6"/>
  <c r="AE44" i="6"/>
  <c r="O44" i="6"/>
  <c r="M48" i="6"/>
  <c r="T47" i="6"/>
  <c r="V47" i="6" s="1"/>
  <c r="M36" i="6"/>
  <c r="AI34" i="6"/>
  <c r="O34" i="6"/>
  <c r="R34" i="6"/>
  <c r="T34" i="6" s="1"/>
  <c r="V34" i="6" s="1"/>
  <c r="AE34" i="6"/>
  <c r="O31" i="6"/>
  <c r="U33" i="6"/>
  <c r="W33" i="6" s="1"/>
  <c r="T33" i="6"/>
  <c r="V33" i="6" s="1"/>
  <c r="O32" i="6"/>
  <c r="O30" i="6"/>
  <c r="L10" i="7"/>
  <c r="M10" i="7" s="1"/>
  <c r="R10" i="7" s="1"/>
  <c r="T31" i="7"/>
  <c r="V31" i="7" s="1"/>
  <c r="N12" i="7"/>
  <c r="BJ16" i="7"/>
  <c r="BL16" i="7" s="1"/>
  <c r="U31" i="7"/>
  <c r="W31" i="7" s="1"/>
  <c r="L12" i="7"/>
  <c r="M12" i="7" s="1"/>
  <c r="AE12" i="7" s="1"/>
  <c r="O26" i="7"/>
  <c r="U26" i="7"/>
  <c r="W26" i="7" s="1"/>
  <c r="O30" i="7"/>
  <c r="AE30" i="7"/>
  <c r="R30" i="7"/>
  <c r="AI30" i="7"/>
  <c r="O27" i="7"/>
  <c r="M32" i="7"/>
  <c r="G12" i="8"/>
  <c r="AE24" i="8"/>
  <c r="AI24" i="8"/>
  <c r="O22" i="8"/>
  <c r="O25" i="8" s="1"/>
  <c r="AE22" i="8"/>
  <c r="R22" i="8"/>
  <c r="M25" i="8"/>
  <c r="AI22" i="8"/>
  <c r="U24" i="8"/>
  <c r="W24" i="8" s="1"/>
  <c r="T24" i="8"/>
  <c r="V24" i="8" s="1"/>
  <c r="N7" i="8"/>
  <c r="N11" i="8"/>
  <c r="P7" i="8"/>
  <c r="P8" i="8"/>
  <c r="Q11" i="8"/>
  <c r="Q8" i="8"/>
  <c r="N10" i="8"/>
  <c r="BI12" i="8"/>
  <c r="BK12" i="8" s="1"/>
  <c r="P8" i="7"/>
  <c r="P12" i="7"/>
  <c r="Q8" i="7"/>
  <c r="P14" i="7"/>
  <c r="BI16" i="7"/>
  <c r="BK16" i="7" s="1"/>
  <c r="L14" i="7"/>
  <c r="M14" i="7" s="1"/>
  <c r="AI14" i="7" s="1"/>
  <c r="N10" i="7"/>
  <c r="Q15" i="7"/>
  <c r="N14" i="7"/>
  <c r="L15" i="7"/>
  <c r="M15" i="7" s="1"/>
  <c r="AI15" i="7" s="1"/>
  <c r="BF16" i="7"/>
  <c r="P10" i="6"/>
  <c r="Q7" i="6"/>
  <c r="N14" i="6"/>
  <c r="G20" i="6"/>
  <c r="Q10" i="6"/>
  <c r="L19" i="6"/>
  <c r="M19" i="6" s="1"/>
  <c r="R19" i="6" s="1"/>
  <c r="T19" i="6" s="1"/>
  <c r="V19" i="6" s="1"/>
  <c r="P8" i="6"/>
  <c r="P12" i="6"/>
  <c r="P14" i="6"/>
  <c r="P15" i="6"/>
  <c r="P16" i="6"/>
  <c r="L18" i="6"/>
  <c r="M18" i="6" s="1"/>
  <c r="AE18" i="6" s="1"/>
  <c r="Q18" i="6"/>
  <c r="N107" i="6"/>
  <c r="G122" i="6"/>
  <c r="Q118" i="6"/>
  <c r="N7" i="6"/>
  <c r="L8" i="6"/>
  <c r="M8" i="6" s="1"/>
  <c r="O8" i="6" s="1"/>
  <c r="Q8" i="6"/>
  <c r="Q11" i="6"/>
  <c r="Q15" i="6"/>
  <c r="P104" i="6"/>
  <c r="L107" i="6"/>
  <c r="M107" i="6" s="1"/>
  <c r="AE107" i="6" s="1"/>
  <c r="P107" i="6"/>
  <c r="D20" i="6"/>
  <c r="L10" i="6"/>
  <c r="M10" i="6" s="1"/>
  <c r="AE10" i="6" s="1"/>
  <c r="L11" i="6"/>
  <c r="M11" i="6" s="1"/>
  <c r="O11" i="6" s="1"/>
  <c r="L104" i="6"/>
  <c r="M104" i="6" s="1"/>
  <c r="AI104" i="6" s="1"/>
  <c r="BJ110" i="6"/>
  <c r="BL110" i="6" s="1"/>
  <c r="N117" i="6"/>
  <c r="L120" i="6"/>
  <c r="M120" i="6" s="1"/>
  <c r="AI120" i="6" s="1"/>
  <c r="N121" i="6"/>
  <c r="N12" i="5"/>
  <c r="N16" i="5"/>
  <c r="P9" i="5"/>
  <c r="L7" i="5"/>
  <c r="M7" i="5" s="1"/>
  <c r="R7" i="5" s="1"/>
  <c r="N8" i="5"/>
  <c r="G20" i="5"/>
  <c r="L9" i="5"/>
  <c r="M9" i="5" s="1"/>
  <c r="AE9" i="5" s="1"/>
  <c r="N9" i="5"/>
  <c r="N13" i="5"/>
  <c r="N17" i="5"/>
  <c r="P18" i="5"/>
  <c r="L8" i="5"/>
  <c r="M8" i="5" s="1"/>
  <c r="L10" i="5"/>
  <c r="M10" i="5" s="1"/>
  <c r="AE10" i="5" s="1"/>
  <c r="L12" i="5"/>
  <c r="M12" i="5" s="1"/>
  <c r="R12" i="5" s="1"/>
  <c r="U12" i="5" s="1"/>
  <c r="W12" i="5" s="1"/>
  <c r="L16" i="5"/>
  <c r="M16" i="5" s="1"/>
  <c r="AI16" i="5" s="1"/>
  <c r="Q18" i="5"/>
  <c r="N18" i="4"/>
  <c r="Q10" i="4"/>
  <c r="N12" i="4"/>
  <c r="L14" i="4"/>
  <c r="M14" i="4" s="1"/>
  <c r="R14" i="4" s="1"/>
  <c r="N14" i="4"/>
  <c r="L16" i="4"/>
  <c r="M16" i="4" s="1"/>
  <c r="AI16" i="4" s="1"/>
  <c r="N17" i="4"/>
  <c r="N8" i="4"/>
  <c r="N10" i="4"/>
  <c r="P14" i="4"/>
  <c r="Q17" i="4"/>
  <c r="P18" i="4"/>
  <c r="G20" i="4"/>
  <c r="L10" i="4"/>
  <c r="M10" i="4" s="1"/>
  <c r="AE10" i="4" s="1"/>
  <c r="R8" i="8"/>
  <c r="T8" i="8" s="1"/>
  <c r="V8" i="8" s="1"/>
  <c r="O11" i="8"/>
  <c r="AE11" i="8"/>
  <c r="R11" i="8"/>
  <c r="T11" i="8" s="1"/>
  <c r="V11" i="8" s="1"/>
  <c r="N9" i="8"/>
  <c r="Q9" i="8"/>
  <c r="P9" i="8"/>
  <c r="AE9" i="8"/>
  <c r="R9" i="8"/>
  <c r="AI9" i="8"/>
  <c r="D12" i="8"/>
  <c r="L7" i="8"/>
  <c r="M7" i="8" s="1"/>
  <c r="O9" i="8"/>
  <c r="L10" i="8"/>
  <c r="M10" i="8" s="1"/>
  <c r="BF12" i="8"/>
  <c r="BJ12" i="8"/>
  <c r="BL12" i="8" s="1"/>
  <c r="P10" i="8"/>
  <c r="G16" i="7"/>
  <c r="P11" i="7"/>
  <c r="N11" i="7"/>
  <c r="N13" i="7"/>
  <c r="Q13" i="7"/>
  <c r="P7" i="7"/>
  <c r="N7" i="7"/>
  <c r="L8" i="7"/>
  <c r="M8" i="7" s="1"/>
  <c r="N9" i="7"/>
  <c r="Q9" i="7"/>
  <c r="AI10" i="7"/>
  <c r="AI13" i="7"/>
  <c r="R14" i="7"/>
  <c r="D16" i="7"/>
  <c r="L7" i="7"/>
  <c r="M7" i="7" s="1"/>
  <c r="P10" i="7"/>
  <c r="L11" i="7"/>
  <c r="M11" i="7" s="1"/>
  <c r="N15" i="7"/>
  <c r="AI9" i="6"/>
  <c r="O18" i="6"/>
  <c r="L7" i="6"/>
  <c r="M7" i="6" s="1"/>
  <c r="N9" i="6"/>
  <c r="AI12" i="6"/>
  <c r="Q13" i="6"/>
  <c r="P13" i="6"/>
  <c r="N13" i="6"/>
  <c r="O104" i="6"/>
  <c r="R104" i="6"/>
  <c r="L14" i="6"/>
  <c r="M14" i="6" s="1"/>
  <c r="P9" i="6"/>
  <c r="Q17" i="6"/>
  <c r="P17" i="6"/>
  <c r="N17" i="6"/>
  <c r="P11" i="6"/>
  <c r="BJ20" i="6"/>
  <c r="BL20" i="6" s="1"/>
  <c r="BF20" i="6"/>
  <c r="BI20" i="6"/>
  <c r="BK20" i="6" s="1"/>
  <c r="BH20" i="6"/>
  <c r="Q102" i="6"/>
  <c r="P102" i="6"/>
  <c r="L103" i="6"/>
  <c r="M103" i="6" s="1"/>
  <c r="N101" i="6"/>
  <c r="Q101" i="6"/>
  <c r="Q106" i="6"/>
  <c r="P106" i="6"/>
  <c r="P109" i="6"/>
  <c r="N109" i="6"/>
  <c r="Q109" i="6"/>
  <c r="Q12" i="6"/>
  <c r="Q16" i="6"/>
  <c r="AI101" i="6"/>
  <c r="L102" i="6"/>
  <c r="M102" i="6" s="1"/>
  <c r="N105" i="6"/>
  <c r="Q105" i="6"/>
  <c r="N106" i="6"/>
  <c r="N19" i="6"/>
  <c r="Q19" i="6"/>
  <c r="L106" i="6"/>
  <c r="M106" i="6" s="1"/>
  <c r="Q108" i="6"/>
  <c r="N108" i="6"/>
  <c r="D110" i="6"/>
  <c r="P108" i="6"/>
  <c r="G110" i="6"/>
  <c r="O118" i="6"/>
  <c r="AE118" i="6"/>
  <c r="R118" i="6"/>
  <c r="AI118" i="6"/>
  <c r="BI110" i="6"/>
  <c r="BK110" i="6" s="1"/>
  <c r="Q117" i="6"/>
  <c r="P118" i="6"/>
  <c r="N120" i="6"/>
  <c r="Q121" i="6"/>
  <c r="BI122" i="6"/>
  <c r="BK122" i="6" s="1"/>
  <c r="BF122" i="6"/>
  <c r="BJ122" i="6"/>
  <c r="BL122" i="6" s="1"/>
  <c r="Q119" i="6"/>
  <c r="P120" i="6"/>
  <c r="L117" i="6"/>
  <c r="M117" i="6" s="1"/>
  <c r="Q11" i="5"/>
  <c r="N11" i="5"/>
  <c r="P11" i="5"/>
  <c r="R15" i="5"/>
  <c r="U15" i="5" s="1"/>
  <c r="W15" i="5" s="1"/>
  <c r="AE16" i="5"/>
  <c r="O18" i="5"/>
  <c r="AE18" i="5"/>
  <c r="R18" i="5"/>
  <c r="T18" i="5" s="1"/>
  <c r="V18" i="5" s="1"/>
  <c r="AI18" i="5"/>
  <c r="Q7" i="5"/>
  <c r="N7" i="5"/>
  <c r="D20" i="5"/>
  <c r="P7" i="5"/>
  <c r="Q15" i="5"/>
  <c r="N15" i="5"/>
  <c r="N19" i="5"/>
  <c r="Q19" i="5"/>
  <c r="P19" i="5"/>
  <c r="Q8" i="5"/>
  <c r="P10" i="5"/>
  <c r="Q12" i="5"/>
  <c r="P14" i="5"/>
  <c r="Q16" i="5"/>
  <c r="Q10" i="5"/>
  <c r="Q14" i="5"/>
  <c r="BJ20" i="5"/>
  <c r="BL20" i="5" s="1"/>
  <c r="BF20" i="5"/>
  <c r="BI20" i="5"/>
  <c r="BK20" i="5" s="1"/>
  <c r="BH20" i="5"/>
  <c r="N15" i="4"/>
  <c r="Q15" i="4"/>
  <c r="P15" i="4"/>
  <c r="D20" i="4"/>
  <c r="P7" i="4"/>
  <c r="Q9" i="4"/>
  <c r="P11" i="4"/>
  <c r="Q13" i="4"/>
  <c r="N19" i="4"/>
  <c r="Q19" i="4"/>
  <c r="Q7" i="4"/>
  <c r="Q11" i="4"/>
  <c r="BJ20" i="4"/>
  <c r="BL20" i="4" s="1"/>
  <c r="BF20" i="4"/>
  <c r="BI20" i="4"/>
  <c r="BK20" i="4" s="1"/>
  <c r="P8" i="4"/>
  <c r="L9" i="4"/>
  <c r="M9" i="4" s="1"/>
  <c r="N9" i="4"/>
  <c r="P12" i="4"/>
  <c r="L13" i="4"/>
  <c r="M13" i="4" s="1"/>
  <c r="N13" i="4"/>
  <c r="Q16" i="4"/>
  <c r="P16" i="4"/>
  <c r="L17" i="4"/>
  <c r="M17" i="4" s="1"/>
  <c r="K11" i="3"/>
  <c r="N11" i="3" s="1"/>
  <c r="D7" i="3"/>
  <c r="G7" i="3"/>
  <c r="K7" i="3"/>
  <c r="N7" i="3" s="1"/>
  <c r="D8" i="3"/>
  <c r="G8" i="3"/>
  <c r="K8" i="3"/>
  <c r="N8" i="3" s="1"/>
  <c r="D9" i="3"/>
  <c r="G9" i="3"/>
  <c r="K9" i="3"/>
  <c r="N9" i="3" s="1"/>
  <c r="D10" i="3"/>
  <c r="G10" i="3"/>
  <c r="K10" i="3"/>
  <c r="N10" i="3" s="1"/>
  <c r="D11" i="3"/>
  <c r="G11" i="3"/>
  <c r="D12" i="3"/>
  <c r="G12" i="3"/>
  <c r="K12" i="3"/>
  <c r="N12" i="3" s="1"/>
  <c r="D13" i="3"/>
  <c r="G13" i="3"/>
  <c r="K13" i="3"/>
  <c r="N13" i="3" s="1"/>
  <c r="D14" i="3"/>
  <c r="G14" i="3"/>
  <c r="K14" i="3"/>
  <c r="N14" i="3" s="1"/>
  <c r="D15" i="3"/>
  <c r="G15" i="3"/>
  <c r="K15" i="3"/>
  <c r="N15" i="3" s="1"/>
  <c r="D16" i="3"/>
  <c r="G16" i="3"/>
  <c r="K16" i="3"/>
  <c r="N16" i="3" s="1"/>
  <c r="D17" i="3"/>
  <c r="G17" i="3"/>
  <c r="K17" i="3"/>
  <c r="N17" i="3" s="1"/>
  <c r="D18" i="3"/>
  <c r="G18" i="3"/>
  <c r="K18" i="3"/>
  <c r="N18" i="3" s="1"/>
  <c r="D19" i="3"/>
  <c r="G19" i="3"/>
  <c r="K19" i="3"/>
  <c r="N19" i="3" s="1"/>
  <c r="D20" i="3"/>
  <c r="G20" i="3"/>
  <c r="K20" i="3"/>
  <c r="N20" i="3" s="1"/>
  <c r="D21" i="3"/>
  <c r="G21" i="3"/>
  <c r="K21" i="3"/>
  <c r="N21" i="3" s="1"/>
  <c r="D22" i="3"/>
  <c r="G22" i="3"/>
  <c r="K22" i="3"/>
  <c r="N22" i="3" s="1"/>
  <c r="D23" i="3"/>
  <c r="G23" i="3"/>
  <c r="K23" i="3"/>
  <c r="N23" i="3" s="1"/>
  <c r="D24" i="3"/>
  <c r="G24" i="3"/>
  <c r="K24" i="3"/>
  <c r="N24" i="3" s="1"/>
  <c r="B25" i="3"/>
  <c r="AQ15" i="3"/>
  <c r="AQ16" i="3"/>
  <c r="S15" i="3"/>
  <c r="S16" i="3"/>
  <c r="S17" i="3"/>
  <c r="AQ9" i="3"/>
  <c r="AQ10" i="3"/>
  <c r="AQ11" i="3"/>
  <c r="AQ12" i="3"/>
  <c r="AQ13" i="3"/>
  <c r="AQ14" i="3"/>
  <c r="S9" i="3"/>
  <c r="S10" i="3"/>
  <c r="S11" i="3"/>
  <c r="S12" i="3"/>
  <c r="S13" i="3"/>
  <c r="S7" i="3"/>
  <c r="AQ8" i="3"/>
  <c r="AQ17" i="3"/>
  <c r="AQ18" i="3"/>
  <c r="AQ19" i="3"/>
  <c r="AQ20" i="3"/>
  <c r="AQ21" i="3"/>
  <c r="AQ22" i="3"/>
  <c r="AQ23" i="3"/>
  <c r="AQ24" i="3"/>
  <c r="S8" i="3"/>
  <c r="S14" i="3"/>
  <c r="S18" i="3"/>
  <c r="S19" i="3"/>
  <c r="S20" i="3"/>
  <c r="S21" i="3"/>
  <c r="S22" i="3"/>
  <c r="S23" i="3"/>
  <c r="S24" i="3"/>
  <c r="AY25" i="3"/>
  <c r="BH25" i="3" s="1"/>
  <c r="AQ25" i="3"/>
  <c r="AB25" i="3"/>
  <c r="AP27" i="3" s="1"/>
  <c r="S25" i="3"/>
  <c r="H25" i="3"/>
  <c r="F25" i="3"/>
  <c r="E25" i="3"/>
  <c r="C25" i="3"/>
  <c r="AQ7" i="3"/>
  <c r="AE10" i="7" l="1"/>
  <c r="AE32" i="7"/>
  <c r="O10" i="7"/>
  <c r="R9" i="7"/>
  <c r="U9" i="7" s="1"/>
  <c r="W9" i="7" s="1"/>
  <c r="AE9" i="7"/>
  <c r="U29" i="7"/>
  <c r="W29" i="7" s="1"/>
  <c r="AE13" i="7"/>
  <c r="U28" i="7"/>
  <c r="W28" i="7" s="1"/>
  <c r="AI16" i="6"/>
  <c r="R109" i="6"/>
  <c r="R17" i="6"/>
  <c r="AE109" i="6"/>
  <c r="R16" i="6"/>
  <c r="T16" i="6" s="1"/>
  <c r="V16" i="6" s="1"/>
  <c r="T32" i="6"/>
  <c r="V32" i="6" s="1"/>
  <c r="O109" i="6"/>
  <c r="AE16" i="6"/>
  <c r="R13" i="5"/>
  <c r="AE13" i="5"/>
  <c r="T59" i="3"/>
  <c r="V59" i="3" s="1"/>
  <c r="R12" i="4"/>
  <c r="U12" i="4" s="1"/>
  <c r="W12" i="4" s="1"/>
  <c r="AE12" i="4"/>
  <c r="U39" i="3"/>
  <c r="W39" i="3" s="1"/>
  <c r="AE18" i="4"/>
  <c r="AE63" i="3"/>
  <c r="AE8" i="8"/>
  <c r="O8" i="8"/>
  <c r="O12" i="7"/>
  <c r="T27" i="7"/>
  <c r="V27" i="7" s="1"/>
  <c r="AI107" i="6"/>
  <c r="R101" i="6"/>
  <c r="U101" i="6" s="1"/>
  <c r="W101" i="6" s="1"/>
  <c r="R9" i="6"/>
  <c r="T9" i="6" s="1"/>
  <c r="V9" i="6" s="1"/>
  <c r="U31" i="6"/>
  <c r="W31" i="6" s="1"/>
  <c r="AE13" i="6"/>
  <c r="R119" i="6"/>
  <c r="U119" i="6" s="1"/>
  <c r="W119" i="6" s="1"/>
  <c r="O14" i="5"/>
  <c r="AI11" i="5"/>
  <c r="AI14" i="5"/>
  <c r="T35" i="5"/>
  <c r="V35" i="5" s="1"/>
  <c r="U13" i="5"/>
  <c r="W13" i="5" s="1"/>
  <c r="R14" i="5"/>
  <c r="U14" i="5" s="1"/>
  <c r="W14" i="5" s="1"/>
  <c r="R7" i="4"/>
  <c r="U7" i="4" s="1"/>
  <c r="W7" i="4" s="1"/>
  <c r="Q63" i="4"/>
  <c r="Z61" i="4"/>
  <c r="AA61" i="4" s="1"/>
  <c r="AA63" i="4" s="1"/>
  <c r="AX63" i="4" s="1"/>
  <c r="R18" i="4"/>
  <c r="T18" i="4" s="1"/>
  <c r="V18" i="4" s="1"/>
  <c r="T46" i="3"/>
  <c r="V46" i="3" s="1"/>
  <c r="AG8" i="9"/>
  <c r="AG7" i="9"/>
  <c r="AG9" i="9"/>
  <c r="BG10" i="9"/>
  <c r="BC10" i="9"/>
  <c r="BD10" i="9" s="1"/>
  <c r="BE10" i="9"/>
  <c r="AZ10" i="9"/>
  <c r="BA10" i="9" s="1"/>
  <c r="BU10" i="9" s="1"/>
  <c r="BU11" i="9" s="1"/>
  <c r="AH7" i="9"/>
  <c r="AJ7" i="9" s="1"/>
  <c r="AH8" i="9"/>
  <c r="AJ8" i="9" s="1"/>
  <c r="AH9" i="9"/>
  <c r="AJ9" i="9" s="1"/>
  <c r="BM110" i="6"/>
  <c r="AE17" i="6"/>
  <c r="O17" i="6"/>
  <c r="R120" i="6"/>
  <c r="U120" i="6" s="1"/>
  <c r="W120" i="6" s="1"/>
  <c r="R12" i="6"/>
  <c r="U12" i="6" s="1"/>
  <c r="W12" i="6" s="1"/>
  <c r="AE12" i="6"/>
  <c r="R121" i="6"/>
  <c r="U121" i="6" s="1"/>
  <c r="W121" i="6" s="1"/>
  <c r="U31" i="5"/>
  <c r="W31" i="5" s="1"/>
  <c r="AI8" i="4"/>
  <c r="AI14" i="4"/>
  <c r="AE15" i="4"/>
  <c r="O8" i="4"/>
  <c r="AE8" i="4"/>
  <c r="T50" i="4"/>
  <c r="V50" i="4" s="1"/>
  <c r="T63" i="4"/>
  <c r="V63" i="4" s="1"/>
  <c r="T33" i="4"/>
  <c r="V33" i="4" s="1"/>
  <c r="O12" i="4"/>
  <c r="AF77" i="3"/>
  <c r="T38" i="3"/>
  <c r="V38" i="3" s="1"/>
  <c r="U42" i="3"/>
  <c r="W42" i="3" s="1"/>
  <c r="T41" i="3"/>
  <c r="V41" i="3" s="1"/>
  <c r="U62" i="3"/>
  <c r="W62" i="3" s="1"/>
  <c r="U77" i="3"/>
  <c r="W77" i="3" s="1"/>
  <c r="Q77" i="3"/>
  <c r="T77" i="3"/>
  <c r="V77" i="3" s="1"/>
  <c r="Z75" i="3"/>
  <c r="AA75" i="3" s="1"/>
  <c r="Z74" i="3"/>
  <c r="AA74" i="3" s="1"/>
  <c r="Z73" i="3"/>
  <c r="AA73" i="3" s="1"/>
  <c r="P12" i="3"/>
  <c r="P24" i="3"/>
  <c r="Q20" i="3"/>
  <c r="P15" i="3"/>
  <c r="Q15" i="3"/>
  <c r="U44" i="3"/>
  <c r="W44" i="3" s="1"/>
  <c r="BF25" i="3"/>
  <c r="Q11" i="3"/>
  <c r="Q7" i="3"/>
  <c r="P7" i="3"/>
  <c r="Q16" i="3"/>
  <c r="L19" i="3"/>
  <c r="M19" i="3" s="1"/>
  <c r="R19" i="3" s="1"/>
  <c r="L15" i="3"/>
  <c r="M15" i="3" s="1"/>
  <c r="R15" i="3" s="1"/>
  <c r="P20" i="3"/>
  <c r="Q9" i="3"/>
  <c r="Q12" i="3"/>
  <c r="U58" i="3"/>
  <c r="W58" i="3" s="1"/>
  <c r="T58" i="3"/>
  <c r="V58" i="3" s="1"/>
  <c r="Q22" i="3"/>
  <c r="L10" i="3"/>
  <c r="M10" i="3" s="1"/>
  <c r="O10" i="3" s="1"/>
  <c r="P22" i="3"/>
  <c r="Q14" i="3"/>
  <c r="P10" i="3"/>
  <c r="P11" i="3"/>
  <c r="P21" i="3"/>
  <c r="L24" i="3"/>
  <c r="M24" i="3" s="1"/>
  <c r="O24" i="3" s="1"/>
  <c r="L20" i="3"/>
  <c r="M20" i="3" s="1"/>
  <c r="AE20" i="3" s="1"/>
  <c r="L16" i="3"/>
  <c r="M16" i="3" s="1"/>
  <c r="AI16" i="3" s="1"/>
  <c r="L12" i="3"/>
  <c r="M12" i="3" s="1"/>
  <c r="O12" i="3" s="1"/>
  <c r="Q17" i="3"/>
  <c r="T45" i="3"/>
  <c r="V45" i="3" s="1"/>
  <c r="AD63" i="3"/>
  <c r="AF63" i="3" s="1"/>
  <c r="U60" i="3"/>
  <c r="W60" i="3" s="1"/>
  <c r="Q10" i="3"/>
  <c r="P17" i="3"/>
  <c r="G25" i="3"/>
  <c r="BI25" i="3"/>
  <c r="BK25" i="3" s="1"/>
  <c r="O63" i="3"/>
  <c r="P63" i="3" s="1"/>
  <c r="Q63" i="3" s="1"/>
  <c r="BJ25" i="3"/>
  <c r="BL25" i="3" s="1"/>
  <c r="L21" i="3"/>
  <c r="M21" i="3" s="1"/>
  <c r="R21" i="3" s="1"/>
  <c r="L9" i="3"/>
  <c r="M9" i="3" s="1"/>
  <c r="O9" i="3" s="1"/>
  <c r="AE47" i="3"/>
  <c r="Q8" i="3"/>
  <c r="Q23" i="3"/>
  <c r="P9" i="3"/>
  <c r="L23" i="3"/>
  <c r="M23" i="3" s="1"/>
  <c r="R23" i="3" s="1"/>
  <c r="L7" i="3"/>
  <c r="M7" i="3" s="1"/>
  <c r="AE7" i="3" s="1"/>
  <c r="P8" i="3"/>
  <c r="P23" i="3"/>
  <c r="Q13" i="3"/>
  <c r="Q24" i="3"/>
  <c r="P16" i="3"/>
  <c r="U36" i="3"/>
  <c r="W36" i="3" s="1"/>
  <c r="T36" i="3"/>
  <c r="V36" i="3" s="1"/>
  <c r="U43" i="3"/>
  <c r="W43" i="3" s="1"/>
  <c r="T43" i="3"/>
  <c r="V43" i="3" s="1"/>
  <c r="AD47" i="3"/>
  <c r="R47" i="3"/>
  <c r="U37" i="3"/>
  <c r="W37" i="3" s="1"/>
  <c r="T37" i="3"/>
  <c r="V37" i="3" s="1"/>
  <c r="O47" i="3"/>
  <c r="P47" i="3" s="1"/>
  <c r="U30" i="4"/>
  <c r="W30" i="4" s="1"/>
  <c r="AE35" i="4"/>
  <c r="T32" i="4"/>
  <c r="V32" i="4" s="1"/>
  <c r="U46" i="4"/>
  <c r="W46" i="4" s="1"/>
  <c r="T49" i="4"/>
  <c r="V49" i="4" s="1"/>
  <c r="AI15" i="4"/>
  <c r="O15" i="4"/>
  <c r="AE7" i="4"/>
  <c r="R19" i="4"/>
  <c r="T19" i="4" s="1"/>
  <c r="V19" i="4" s="1"/>
  <c r="O7" i="4"/>
  <c r="U47" i="4"/>
  <c r="W47" i="4" s="1"/>
  <c r="T47" i="4"/>
  <c r="V47" i="4" s="1"/>
  <c r="O18" i="4"/>
  <c r="AE51" i="4"/>
  <c r="AE19" i="4"/>
  <c r="AI11" i="4"/>
  <c r="T45" i="4"/>
  <c r="V45" i="4" s="1"/>
  <c r="U45" i="4"/>
  <c r="W45" i="4" s="1"/>
  <c r="O16" i="4"/>
  <c r="R11" i="4"/>
  <c r="T11" i="4" s="1"/>
  <c r="V11" i="4" s="1"/>
  <c r="O11" i="4"/>
  <c r="O51" i="4"/>
  <c r="P51" i="4" s="1"/>
  <c r="AE16" i="4"/>
  <c r="R16" i="4"/>
  <c r="U16" i="4" s="1"/>
  <c r="W16" i="4" s="1"/>
  <c r="O10" i="4"/>
  <c r="U14" i="4"/>
  <c r="W14" i="4" s="1"/>
  <c r="AD51" i="4"/>
  <c r="R51" i="4"/>
  <c r="O35" i="4"/>
  <c r="P35" i="4" s="1"/>
  <c r="AD35" i="4"/>
  <c r="AF35" i="4" s="1"/>
  <c r="R35" i="4"/>
  <c r="AE37" i="5"/>
  <c r="AI17" i="5"/>
  <c r="T45" i="5"/>
  <c r="V45" i="5" s="1"/>
  <c r="AE15" i="5"/>
  <c r="O13" i="5"/>
  <c r="AI9" i="5"/>
  <c r="P49" i="5"/>
  <c r="Z46" i="5" s="1"/>
  <c r="AA46" i="5" s="1"/>
  <c r="AE7" i="5"/>
  <c r="AE49" i="5"/>
  <c r="R17" i="5"/>
  <c r="O17" i="5"/>
  <c r="AD49" i="5"/>
  <c r="R49" i="5"/>
  <c r="O37" i="5"/>
  <c r="P37" i="5" s="1"/>
  <c r="Z32" i="5" s="1"/>
  <c r="AA32" i="5" s="1"/>
  <c r="AI19" i="5"/>
  <c r="R19" i="5"/>
  <c r="U19" i="5" s="1"/>
  <c r="W19" i="5" s="1"/>
  <c r="T33" i="5"/>
  <c r="V33" i="5" s="1"/>
  <c r="O12" i="5"/>
  <c r="R37" i="5"/>
  <c r="AI12" i="5"/>
  <c r="T12" i="5"/>
  <c r="V12" i="5" s="1"/>
  <c r="R11" i="5"/>
  <c r="U11" i="5" s="1"/>
  <c r="W11" i="5" s="1"/>
  <c r="AE12" i="5"/>
  <c r="O11" i="5"/>
  <c r="AF37" i="5"/>
  <c r="O10" i="5"/>
  <c r="M20" i="5"/>
  <c r="AD20" i="5" s="1"/>
  <c r="O9" i="5"/>
  <c r="AI10" i="5"/>
  <c r="R10" i="5"/>
  <c r="U10" i="5" s="1"/>
  <c r="W10" i="5" s="1"/>
  <c r="U17" i="5"/>
  <c r="W17" i="5" s="1"/>
  <c r="U18" i="5"/>
  <c r="W18" i="5" s="1"/>
  <c r="AI13" i="6"/>
  <c r="AE104" i="6"/>
  <c r="R108" i="6"/>
  <c r="U108" i="6" s="1"/>
  <c r="W108" i="6" s="1"/>
  <c r="O13" i="6"/>
  <c r="AI105" i="6"/>
  <c r="AE121" i="6"/>
  <c r="AE48" i="6"/>
  <c r="U45" i="6"/>
  <c r="W45" i="6" s="1"/>
  <c r="T45" i="6"/>
  <c r="V45" i="6" s="1"/>
  <c r="R105" i="6"/>
  <c r="T105" i="6" s="1"/>
  <c r="V105" i="6" s="1"/>
  <c r="O121" i="6"/>
  <c r="AE19" i="6"/>
  <c r="U35" i="6"/>
  <c r="W35" i="6" s="1"/>
  <c r="T119" i="6"/>
  <c r="V119" i="6" s="1"/>
  <c r="T121" i="6"/>
  <c r="V121" i="6" s="1"/>
  <c r="O119" i="6"/>
  <c r="AE108" i="6"/>
  <c r="AI19" i="6"/>
  <c r="AI8" i="6"/>
  <c r="U34" i="6"/>
  <c r="W34" i="6" s="1"/>
  <c r="O48" i="6"/>
  <c r="P48" i="6" s="1"/>
  <c r="Z45" i="6" s="1"/>
  <c r="AA45" i="6" s="1"/>
  <c r="AE119" i="6"/>
  <c r="R10" i="6"/>
  <c r="T10" i="6" s="1"/>
  <c r="V10" i="6" s="1"/>
  <c r="AE120" i="6"/>
  <c r="R107" i="6"/>
  <c r="R15" i="6"/>
  <c r="T15" i="6" s="1"/>
  <c r="V15" i="6" s="1"/>
  <c r="U104" i="6"/>
  <c r="W104" i="6" s="1"/>
  <c r="O107" i="6"/>
  <c r="AE15" i="6"/>
  <c r="AI11" i="6"/>
  <c r="O15" i="6"/>
  <c r="R11" i="6"/>
  <c r="T11" i="6" s="1"/>
  <c r="V11" i="6" s="1"/>
  <c r="T12" i="6"/>
  <c r="V12" i="6" s="1"/>
  <c r="U44" i="6"/>
  <c r="W44" i="6" s="1"/>
  <c r="T44" i="6"/>
  <c r="V44" i="6" s="1"/>
  <c r="R48" i="6"/>
  <c r="AD48" i="6"/>
  <c r="AF48" i="6" s="1"/>
  <c r="O36" i="6"/>
  <c r="P36" i="6" s="1"/>
  <c r="AD36" i="6"/>
  <c r="R36" i="6"/>
  <c r="AE36" i="6"/>
  <c r="O14" i="7"/>
  <c r="AE14" i="7"/>
  <c r="R15" i="7"/>
  <c r="T15" i="7" s="1"/>
  <c r="V15" i="7" s="1"/>
  <c r="AE15" i="7"/>
  <c r="BM16" i="7"/>
  <c r="O32" i="7"/>
  <c r="P32" i="7" s="1"/>
  <c r="Z28" i="7" s="1"/>
  <c r="AA28" i="7" s="1"/>
  <c r="AI12" i="7"/>
  <c r="R12" i="7"/>
  <c r="U30" i="7"/>
  <c r="W30" i="7" s="1"/>
  <c r="T30" i="7"/>
  <c r="V30" i="7" s="1"/>
  <c r="AD32" i="7"/>
  <c r="R32" i="7"/>
  <c r="U11" i="8"/>
  <c r="W11" i="8" s="1"/>
  <c r="AE25" i="8"/>
  <c r="U22" i="8"/>
  <c r="W22" i="8" s="1"/>
  <c r="T22" i="8"/>
  <c r="V22" i="8" s="1"/>
  <c r="P25" i="8"/>
  <c r="AD25" i="8"/>
  <c r="AF25" i="8" s="1"/>
  <c r="R25" i="8"/>
  <c r="BM12" i="8"/>
  <c r="U14" i="7"/>
  <c r="W14" i="7" s="1"/>
  <c r="T14" i="7"/>
  <c r="V14" i="7" s="1"/>
  <c r="R18" i="6"/>
  <c r="AE11" i="6"/>
  <c r="AI18" i="6"/>
  <c r="T104" i="6"/>
  <c r="V104" i="6" s="1"/>
  <c r="R8" i="6"/>
  <c r="AI10" i="6"/>
  <c r="BM20" i="6"/>
  <c r="U19" i="6"/>
  <c r="W19" i="6" s="1"/>
  <c r="AE8" i="6"/>
  <c r="O10" i="6"/>
  <c r="M110" i="6"/>
  <c r="AD110" i="6" s="1"/>
  <c r="AE8" i="5"/>
  <c r="R16" i="5"/>
  <c r="AI7" i="5"/>
  <c r="O7" i="5"/>
  <c r="T15" i="5"/>
  <c r="V15" i="5" s="1"/>
  <c r="O16" i="5"/>
  <c r="R9" i="5"/>
  <c r="O8" i="5"/>
  <c r="R8" i="5"/>
  <c r="U8" i="5" s="1"/>
  <c r="W8" i="5" s="1"/>
  <c r="T13" i="5"/>
  <c r="V13" i="5" s="1"/>
  <c r="AI8" i="5"/>
  <c r="AE14" i="4"/>
  <c r="O14" i="4"/>
  <c r="T14" i="4"/>
  <c r="V14" i="4" s="1"/>
  <c r="R10" i="4"/>
  <c r="AI10" i="4"/>
  <c r="P13" i="3"/>
  <c r="Q18" i="3"/>
  <c r="D25" i="3"/>
  <c r="P19" i="3"/>
  <c r="P14" i="3"/>
  <c r="P18" i="3"/>
  <c r="L17" i="3"/>
  <c r="M17" i="3" s="1"/>
  <c r="L13" i="3"/>
  <c r="M13" i="3" s="1"/>
  <c r="L11" i="3"/>
  <c r="M11" i="3" s="1"/>
  <c r="Q19" i="3"/>
  <c r="L8" i="3"/>
  <c r="M8" i="3" s="1"/>
  <c r="Q21" i="3"/>
  <c r="U9" i="8"/>
  <c r="W9" i="8" s="1"/>
  <c r="T9" i="8"/>
  <c r="V9" i="8" s="1"/>
  <c r="O7" i="8"/>
  <c r="AE7" i="8"/>
  <c r="R7" i="8"/>
  <c r="M12" i="8"/>
  <c r="AI7" i="8"/>
  <c r="AI10" i="8"/>
  <c r="O10" i="8"/>
  <c r="R10" i="8"/>
  <c r="U10" i="8" s="1"/>
  <c r="W10" i="8" s="1"/>
  <c r="AE10" i="8"/>
  <c r="U8" i="8"/>
  <c r="W8" i="8" s="1"/>
  <c r="U10" i="7"/>
  <c r="W10" i="7" s="1"/>
  <c r="T10" i="7"/>
  <c r="V10" i="7" s="1"/>
  <c r="AI7" i="7"/>
  <c r="R7" i="7"/>
  <c r="T7" i="7" s="1"/>
  <c r="V7" i="7" s="1"/>
  <c r="M16" i="7"/>
  <c r="AE7" i="7"/>
  <c r="O7" i="7"/>
  <c r="O9" i="7"/>
  <c r="O15" i="7"/>
  <c r="O8" i="7"/>
  <c r="AE8" i="7"/>
  <c r="AI8" i="7"/>
  <c r="R8" i="7"/>
  <c r="T13" i="7"/>
  <c r="V13" i="7" s="1"/>
  <c r="O13" i="7"/>
  <c r="AI11" i="7"/>
  <c r="R11" i="7"/>
  <c r="U11" i="7" s="1"/>
  <c r="W11" i="7" s="1"/>
  <c r="O11" i="7"/>
  <c r="AE11" i="7"/>
  <c r="BM122" i="6"/>
  <c r="AI106" i="6"/>
  <c r="AE106" i="6"/>
  <c r="O106" i="6"/>
  <c r="R106" i="6"/>
  <c r="U106" i="6" s="1"/>
  <c r="W106" i="6" s="1"/>
  <c r="T109" i="6"/>
  <c r="V109" i="6" s="1"/>
  <c r="U109" i="6"/>
  <c r="W109" i="6" s="1"/>
  <c r="O101" i="6"/>
  <c r="U17" i="6"/>
  <c r="W17" i="6" s="1"/>
  <c r="T17" i="6"/>
  <c r="V17" i="6" s="1"/>
  <c r="U13" i="6"/>
  <c r="W13" i="6" s="1"/>
  <c r="T13" i="6"/>
  <c r="V13" i="6" s="1"/>
  <c r="O9" i="6"/>
  <c r="O108" i="6"/>
  <c r="T101" i="6"/>
  <c r="V101" i="6" s="1"/>
  <c r="M20" i="6"/>
  <c r="O7" i="6"/>
  <c r="AE7" i="6"/>
  <c r="R7" i="6"/>
  <c r="AI7" i="6"/>
  <c r="O117" i="6"/>
  <c r="AE117" i="6"/>
  <c r="R117" i="6"/>
  <c r="M122" i="6"/>
  <c r="AI117" i="6"/>
  <c r="U118" i="6"/>
  <c r="W118" i="6" s="1"/>
  <c r="T118" i="6"/>
  <c r="V118" i="6" s="1"/>
  <c r="O120" i="6"/>
  <c r="O19" i="6"/>
  <c r="AI102" i="6"/>
  <c r="AE102" i="6"/>
  <c r="R102" i="6"/>
  <c r="T102" i="6" s="1"/>
  <c r="V102" i="6" s="1"/>
  <c r="O102" i="6"/>
  <c r="O103" i="6"/>
  <c r="AA103" i="6"/>
  <c r="R103" i="6"/>
  <c r="AI103" i="6"/>
  <c r="AE103" i="6"/>
  <c r="O105" i="6"/>
  <c r="O14" i="6"/>
  <c r="AI14" i="6"/>
  <c r="R14" i="6"/>
  <c r="AE14" i="6"/>
  <c r="T14" i="5"/>
  <c r="V14" i="5" s="1"/>
  <c r="O19" i="5"/>
  <c r="U7" i="5"/>
  <c r="W7" i="5" s="1"/>
  <c r="T7" i="5"/>
  <c r="V7" i="5" s="1"/>
  <c r="BM20" i="5"/>
  <c r="T17" i="5"/>
  <c r="V17" i="5" s="1"/>
  <c r="T19" i="5"/>
  <c r="V19" i="5" s="1"/>
  <c r="O15" i="5"/>
  <c r="O17" i="4"/>
  <c r="AI17" i="4"/>
  <c r="AE17" i="4"/>
  <c r="R17" i="4"/>
  <c r="U8" i="4"/>
  <c r="W8" i="4" s="1"/>
  <c r="T8" i="4"/>
  <c r="V8" i="4" s="1"/>
  <c r="O19" i="4"/>
  <c r="T12" i="4"/>
  <c r="V12" i="4" s="1"/>
  <c r="BM20" i="4"/>
  <c r="AI9" i="4"/>
  <c r="R9" i="4"/>
  <c r="O9" i="4"/>
  <c r="AE9" i="4"/>
  <c r="M20" i="4"/>
  <c r="AI13" i="4"/>
  <c r="R13" i="4"/>
  <c r="O13" i="4"/>
  <c r="AE13" i="4"/>
  <c r="U15" i="4"/>
  <c r="W15" i="4" s="1"/>
  <c r="T15" i="4"/>
  <c r="V15" i="4" s="1"/>
  <c r="L22" i="3"/>
  <c r="M22" i="3" s="1"/>
  <c r="L18" i="3"/>
  <c r="M18" i="3" s="1"/>
  <c r="L14" i="3"/>
  <c r="M14" i="3" s="1"/>
  <c r="AF32" i="7" l="1"/>
  <c r="T9" i="7"/>
  <c r="V9" i="7" s="1"/>
  <c r="U15" i="7"/>
  <c r="W15" i="7" s="1"/>
  <c r="U16" i="6"/>
  <c r="W16" i="6" s="1"/>
  <c r="U9" i="6"/>
  <c r="W9" i="6" s="1"/>
  <c r="R110" i="6"/>
  <c r="Z47" i="5"/>
  <c r="AA47" i="5" s="1"/>
  <c r="AI19" i="3"/>
  <c r="R10" i="3"/>
  <c r="AE19" i="3"/>
  <c r="O19" i="3"/>
  <c r="T7" i="4"/>
  <c r="V7" i="4" s="1"/>
  <c r="AC63" i="4"/>
  <c r="AG63" i="4" s="1"/>
  <c r="AH63" i="4" s="1"/>
  <c r="AH62" i="4" s="1"/>
  <c r="AJ62" i="4" s="1"/>
  <c r="Z27" i="7"/>
  <c r="AA27" i="7" s="1"/>
  <c r="Z26" i="7"/>
  <c r="AA26" i="7" s="1"/>
  <c r="Z30" i="7"/>
  <c r="AA30" i="7" s="1"/>
  <c r="Q32" i="7"/>
  <c r="Z31" i="7"/>
  <c r="AA31" i="7" s="1"/>
  <c r="U18" i="4"/>
  <c r="W18" i="4" s="1"/>
  <c r="BN10" i="9"/>
  <c r="BO10" i="9" s="1"/>
  <c r="BQ10" i="9" s="1"/>
  <c r="BT10" i="9" s="1"/>
  <c r="BW10" i="9" s="1"/>
  <c r="BW11" i="9" s="1"/>
  <c r="AL7" i="9"/>
  <c r="AJ10" i="9"/>
  <c r="AO10" i="9" s="1"/>
  <c r="AP10" i="9" s="1"/>
  <c r="AO7" i="9"/>
  <c r="AP7" i="9" s="1"/>
  <c r="AL9" i="9"/>
  <c r="AM9" i="9" s="1"/>
  <c r="AO9" i="9"/>
  <c r="AP9" i="9" s="1"/>
  <c r="AO8" i="9"/>
  <c r="AP8" i="9" s="1"/>
  <c r="AL8" i="9"/>
  <c r="AM8" i="9" s="1"/>
  <c r="T120" i="6"/>
  <c r="V120" i="6" s="1"/>
  <c r="AF36" i="6"/>
  <c r="U48" i="6"/>
  <c r="W48" i="6" s="1"/>
  <c r="Z47" i="6"/>
  <c r="AA47" i="6" s="1"/>
  <c r="T108" i="6"/>
  <c r="V108" i="6" s="1"/>
  <c r="U10" i="6"/>
  <c r="W10" i="6" s="1"/>
  <c r="U105" i="6"/>
  <c r="W105" i="6" s="1"/>
  <c r="U15" i="6"/>
  <c r="W15" i="6" s="1"/>
  <c r="Z48" i="5"/>
  <c r="AA48" i="5" s="1"/>
  <c r="U11" i="4"/>
  <c r="W11" i="4" s="1"/>
  <c r="BG63" i="4"/>
  <c r="BC63" i="4"/>
  <c r="BD63" i="4" s="1"/>
  <c r="AZ63" i="4"/>
  <c r="BA63" i="4" s="1"/>
  <c r="BU63" i="4" s="1"/>
  <c r="BU64" i="4" s="1"/>
  <c r="BE63" i="4"/>
  <c r="AG61" i="4"/>
  <c r="T63" i="3"/>
  <c r="V63" i="3" s="1"/>
  <c r="AA77" i="3"/>
  <c r="R24" i="3"/>
  <c r="T24" i="3" s="1"/>
  <c r="V24" i="3" s="1"/>
  <c r="Z58" i="3"/>
  <c r="AA58" i="3" s="1"/>
  <c r="U19" i="3"/>
  <c r="W19" i="3" s="1"/>
  <c r="AE16" i="3"/>
  <c r="AI9" i="3"/>
  <c r="AE9" i="3"/>
  <c r="AE15" i="3"/>
  <c r="AI15" i="3"/>
  <c r="T10" i="3"/>
  <c r="V10" i="3" s="1"/>
  <c r="AI21" i="3"/>
  <c r="R20" i="3"/>
  <c r="U20" i="3" s="1"/>
  <c r="W20" i="3" s="1"/>
  <c r="T23" i="3"/>
  <c r="V23" i="3" s="1"/>
  <c r="U15" i="3"/>
  <c r="W15" i="3" s="1"/>
  <c r="T15" i="3"/>
  <c r="V15" i="3" s="1"/>
  <c r="AE12" i="3"/>
  <c r="U63" i="3"/>
  <c r="W63" i="3" s="1"/>
  <c r="O16" i="3"/>
  <c r="R12" i="3"/>
  <c r="R16" i="3"/>
  <c r="U16" i="3" s="1"/>
  <c r="W16" i="3" s="1"/>
  <c r="AI12" i="3"/>
  <c r="O15" i="3"/>
  <c r="R9" i="3"/>
  <c r="T9" i="3" s="1"/>
  <c r="V9" i="3" s="1"/>
  <c r="T21" i="3"/>
  <c r="V21" i="3" s="1"/>
  <c r="Z59" i="3"/>
  <c r="AA59" i="3" s="1"/>
  <c r="Z60" i="3"/>
  <c r="AA60" i="3" s="1"/>
  <c r="Z61" i="3"/>
  <c r="AA61" i="3" s="1"/>
  <c r="BM25" i="3"/>
  <c r="AI23" i="3"/>
  <c r="AE21" i="3"/>
  <c r="AI20" i="3"/>
  <c r="U23" i="3"/>
  <c r="W23" i="3" s="1"/>
  <c r="AI10" i="3"/>
  <c r="AE10" i="3"/>
  <c r="O21" i="3"/>
  <c r="O20" i="3"/>
  <c r="AF47" i="3"/>
  <c r="AI24" i="3"/>
  <c r="U21" i="3"/>
  <c r="W21" i="3" s="1"/>
  <c r="AE24" i="3"/>
  <c r="Z62" i="3"/>
  <c r="AA62" i="3" s="1"/>
  <c r="O23" i="3"/>
  <c r="AE23" i="3"/>
  <c r="AI7" i="3"/>
  <c r="R7" i="3"/>
  <c r="O7" i="3"/>
  <c r="U10" i="3"/>
  <c r="W10" i="3" s="1"/>
  <c r="U47" i="3"/>
  <c r="W47" i="3" s="1"/>
  <c r="Q47" i="3"/>
  <c r="T47" i="3"/>
  <c r="V47" i="3" s="1"/>
  <c r="Z36" i="3"/>
  <c r="AA36" i="3" s="1"/>
  <c r="Z43" i="3"/>
  <c r="AA43" i="3" s="1"/>
  <c r="Z38" i="3"/>
  <c r="AA38" i="3" s="1"/>
  <c r="Z39" i="3"/>
  <c r="AA39" i="3" s="1"/>
  <c r="Z45" i="3"/>
  <c r="AA45" i="3" s="1"/>
  <c r="Z40" i="3"/>
  <c r="AA40" i="3" s="1"/>
  <c r="Z41" i="3"/>
  <c r="AA41" i="3" s="1"/>
  <c r="Z46" i="3"/>
  <c r="AA46" i="3" s="1"/>
  <c r="Z42" i="3"/>
  <c r="AA42" i="3" s="1"/>
  <c r="Z37" i="3"/>
  <c r="AA37" i="3" s="1"/>
  <c r="Z44" i="3"/>
  <c r="AA44" i="3" s="1"/>
  <c r="T16" i="4"/>
  <c r="V16" i="4" s="1"/>
  <c r="U19" i="4"/>
  <c r="W19" i="4" s="1"/>
  <c r="Z49" i="4"/>
  <c r="AA49" i="4" s="1"/>
  <c r="AF51" i="4"/>
  <c r="Z50" i="4"/>
  <c r="AA50" i="4" s="1"/>
  <c r="T51" i="4"/>
  <c r="V51" i="4" s="1"/>
  <c r="Z47" i="4"/>
  <c r="AA47" i="4" s="1"/>
  <c r="Q51" i="4"/>
  <c r="AE20" i="4"/>
  <c r="Z48" i="4"/>
  <c r="AA48" i="4" s="1"/>
  <c r="O20" i="4"/>
  <c r="P20" i="4" s="1"/>
  <c r="Z45" i="4"/>
  <c r="AA45" i="4" s="1"/>
  <c r="Z46" i="4"/>
  <c r="AA46" i="4" s="1"/>
  <c r="U51" i="4"/>
  <c r="W51" i="4" s="1"/>
  <c r="U35" i="4"/>
  <c r="W35" i="4" s="1"/>
  <c r="Q35" i="4"/>
  <c r="T35" i="4"/>
  <c r="V35" i="4" s="1"/>
  <c r="Z30" i="4"/>
  <c r="AA30" i="4" s="1"/>
  <c r="Z33" i="4"/>
  <c r="AA33" i="4" s="1"/>
  <c r="Z31" i="4"/>
  <c r="AA31" i="4" s="1"/>
  <c r="Z32" i="4"/>
  <c r="AA32" i="4" s="1"/>
  <c r="Z34" i="4"/>
  <c r="AA34" i="4" s="1"/>
  <c r="U49" i="5"/>
  <c r="W49" i="5" s="1"/>
  <c r="Z45" i="5"/>
  <c r="AA45" i="5" s="1"/>
  <c r="AA49" i="5" s="1"/>
  <c r="Q49" i="5"/>
  <c r="Z35" i="5"/>
  <c r="AA35" i="5" s="1"/>
  <c r="T10" i="5"/>
  <c r="V10" i="5" s="1"/>
  <c r="Z31" i="5"/>
  <c r="AA31" i="5" s="1"/>
  <c r="T49" i="5"/>
  <c r="V49" i="5" s="1"/>
  <c r="AF49" i="5"/>
  <c r="T11" i="5"/>
  <c r="V11" i="5" s="1"/>
  <c r="Z34" i="5"/>
  <c r="AA34" i="5" s="1"/>
  <c r="Q37" i="5"/>
  <c r="Z36" i="5"/>
  <c r="AA36" i="5" s="1"/>
  <c r="Z33" i="5"/>
  <c r="AA33" i="5" s="1"/>
  <c r="Z30" i="5"/>
  <c r="AA30" i="5" s="1"/>
  <c r="U37" i="5"/>
  <c r="W37" i="5" s="1"/>
  <c r="AE20" i="5"/>
  <c r="AF20" i="5" s="1"/>
  <c r="T37" i="5"/>
  <c r="V37" i="5" s="1"/>
  <c r="R20" i="5"/>
  <c r="U11" i="6"/>
  <c r="W11" i="6" s="1"/>
  <c r="Z44" i="6"/>
  <c r="AA44" i="6" s="1"/>
  <c r="AE122" i="6"/>
  <c r="Z46" i="6"/>
  <c r="AA46" i="6" s="1"/>
  <c r="Q48" i="6"/>
  <c r="AE110" i="6"/>
  <c r="AF110" i="6" s="1"/>
  <c r="U107" i="6"/>
  <c r="W107" i="6" s="1"/>
  <c r="T107" i="6"/>
  <c r="V107" i="6" s="1"/>
  <c r="T48" i="6"/>
  <c r="V48" i="6" s="1"/>
  <c r="U36" i="6"/>
  <c r="W36" i="6" s="1"/>
  <c r="Q36" i="6"/>
  <c r="T36" i="6"/>
  <c r="V36" i="6" s="1"/>
  <c r="Z35" i="6"/>
  <c r="AA35" i="6" s="1"/>
  <c r="Z34" i="6"/>
  <c r="AA34" i="6" s="1"/>
  <c r="Z30" i="6"/>
  <c r="AA30" i="6" s="1"/>
  <c r="Z33" i="6"/>
  <c r="AA33" i="6" s="1"/>
  <c r="Z31" i="6"/>
  <c r="AA31" i="6" s="1"/>
  <c r="Z32" i="6"/>
  <c r="AA32" i="6" s="1"/>
  <c r="Z29" i="7"/>
  <c r="AA29" i="7" s="1"/>
  <c r="U7" i="7"/>
  <c r="W7" i="7" s="1"/>
  <c r="T32" i="7"/>
  <c r="V32" i="7" s="1"/>
  <c r="U32" i="7"/>
  <c r="W32" i="7" s="1"/>
  <c r="U12" i="7"/>
  <c r="W12" i="7" s="1"/>
  <c r="T12" i="7"/>
  <c r="V12" i="7" s="1"/>
  <c r="AE12" i="8"/>
  <c r="AF12" i="8" s="1"/>
  <c r="U25" i="8"/>
  <c r="W25" i="8" s="1"/>
  <c r="Q25" i="8"/>
  <c r="Z22" i="8"/>
  <c r="AA22" i="8" s="1"/>
  <c r="T25" i="8"/>
  <c r="V25" i="8" s="1"/>
  <c r="Z23" i="8"/>
  <c r="AA23" i="8" s="1"/>
  <c r="Z24" i="8"/>
  <c r="AA24" i="8" s="1"/>
  <c r="T11" i="7"/>
  <c r="V11" i="7" s="1"/>
  <c r="T18" i="6"/>
  <c r="V18" i="6" s="1"/>
  <c r="U18" i="6"/>
  <c r="W18" i="6" s="1"/>
  <c r="T106" i="6"/>
  <c r="V106" i="6" s="1"/>
  <c r="U8" i="6"/>
  <c r="W8" i="6" s="1"/>
  <c r="T8" i="6"/>
  <c r="V8" i="6" s="1"/>
  <c r="O20" i="5"/>
  <c r="P20" i="5" s="1"/>
  <c r="Z11" i="5" s="1"/>
  <c r="AA11" i="5" s="1"/>
  <c r="U16" i="5"/>
  <c r="W16" i="5" s="1"/>
  <c r="T16" i="5"/>
  <c r="V16" i="5" s="1"/>
  <c r="U9" i="5"/>
  <c r="W9" i="5" s="1"/>
  <c r="T9" i="5"/>
  <c r="V9" i="5" s="1"/>
  <c r="T8" i="5"/>
  <c r="V8" i="5" s="1"/>
  <c r="U10" i="4"/>
  <c r="W10" i="4" s="1"/>
  <c r="T10" i="4"/>
  <c r="V10" i="4" s="1"/>
  <c r="AI13" i="3"/>
  <c r="AE13" i="3"/>
  <c r="R13" i="3"/>
  <c r="U13" i="3" s="1"/>
  <c r="W13" i="3" s="1"/>
  <c r="O17" i="3"/>
  <c r="AE17" i="3"/>
  <c r="AI17" i="3"/>
  <c r="R17" i="3"/>
  <c r="M25" i="3"/>
  <c r="AD25" i="3" s="1"/>
  <c r="O8" i="3"/>
  <c r="R8" i="3"/>
  <c r="AE8" i="3"/>
  <c r="AI8" i="3"/>
  <c r="T19" i="3"/>
  <c r="V19" i="3" s="1"/>
  <c r="O13" i="3"/>
  <c r="R11" i="3"/>
  <c r="O11" i="3"/>
  <c r="AE11" i="3"/>
  <c r="AI11" i="3"/>
  <c r="O12" i="8"/>
  <c r="P12" i="8" s="1"/>
  <c r="AD12" i="8"/>
  <c r="R12" i="8"/>
  <c r="T10" i="8"/>
  <c r="V10" i="8" s="1"/>
  <c r="U7" i="8"/>
  <c r="W7" i="8" s="1"/>
  <c r="T7" i="8"/>
  <c r="V7" i="8" s="1"/>
  <c r="O16" i="7"/>
  <c r="P16" i="7" s="1"/>
  <c r="Z9" i="7" s="1"/>
  <c r="AA9" i="7" s="1"/>
  <c r="U8" i="7"/>
  <c r="W8" i="7" s="1"/>
  <c r="T8" i="7"/>
  <c r="V8" i="7" s="1"/>
  <c r="AE16" i="7"/>
  <c r="AD16" i="7"/>
  <c r="R16" i="7"/>
  <c r="AD20" i="6"/>
  <c r="R20" i="6"/>
  <c r="U102" i="6"/>
  <c r="W102" i="6" s="1"/>
  <c r="U103" i="6"/>
  <c r="W103" i="6" s="1"/>
  <c r="T103" i="6"/>
  <c r="V103" i="6" s="1"/>
  <c r="O122" i="6"/>
  <c r="P122" i="6" s="1"/>
  <c r="U7" i="6"/>
  <c r="W7" i="6" s="1"/>
  <c r="T7" i="6"/>
  <c r="V7" i="6" s="1"/>
  <c r="AD122" i="6"/>
  <c r="R122" i="6"/>
  <c r="AE20" i="6"/>
  <c r="O110" i="6"/>
  <c r="P110" i="6" s="1"/>
  <c r="U14" i="6"/>
  <c r="W14" i="6" s="1"/>
  <c r="T14" i="6"/>
  <c r="V14" i="6" s="1"/>
  <c r="T117" i="6"/>
  <c r="V117" i="6" s="1"/>
  <c r="U117" i="6"/>
  <c r="W117" i="6" s="1"/>
  <c r="O20" i="6"/>
  <c r="P20" i="6" s="1"/>
  <c r="AD20" i="4"/>
  <c r="R20" i="4"/>
  <c r="U13" i="4"/>
  <c r="W13" i="4" s="1"/>
  <c r="T13" i="4"/>
  <c r="V13" i="4" s="1"/>
  <c r="U9" i="4"/>
  <c r="W9" i="4" s="1"/>
  <c r="T9" i="4"/>
  <c r="V9" i="4" s="1"/>
  <c r="U17" i="4"/>
  <c r="W17" i="4" s="1"/>
  <c r="T17" i="4"/>
  <c r="V17" i="4" s="1"/>
  <c r="O22" i="3"/>
  <c r="AE22" i="3"/>
  <c r="AI22" i="3"/>
  <c r="R22" i="3"/>
  <c r="O18" i="3"/>
  <c r="AE18" i="3"/>
  <c r="R18" i="3"/>
  <c r="AI18" i="3"/>
  <c r="O14" i="3"/>
  <c r="AE14" i="3"/>
  <c r="R14" i="3"/>
  <c r="AI14" i="3"/>
  <c r="AA32" i="7" l="1"/>
  <c r="AX32" i="7" s="1"/>
  <c r="AF122" i="6"/>
  <c r="Z14" i="5"/>
  <c r="AA14" i="5" s="1"/>
  <c r="AG62" i="4"/>
  <c r="AH61" i="4"/>
  <c r="AJ61" i="4" s="1"/>
  <c r="AO61" i="4" s="1"/>
  <c r="AP61" i="4" s="1"/>
  <c r="U24" i="3"/>
  <c r="W24" i="3" s="1"/>
  <c r="BP10" i="9"/>
  <c r="BS10" i="9" s="1"/>
  <c r="BV10" i="9" s="1"/>
  <c r="BV11" i="9" s="1"/>
  <c r="AK9" i="9"/>
  <c r="AK8" i="9"/>
  <c r="AL10" i="9"/>
  <c r="AM10" i="9" s="1"/>
  <c r="AM7" i="9"/>
  <c r="AR9" i="9"/>
  <c r="AT9" i="9" s="1"/>
  <c r="AN9" i="9"/>
  <c r="AS9" i="9"/>
  <c r="AU9" i="9" s="1"/>
  <c r="AK7" i="9"/>
  <c r="AS8" i="9"/>
  <c r="AU8" i="9" s="1"/>
  <c r="AR8" i="9"/>
  <c r="AT8" i="9" s="1"/>
  <c r="AN8" i="9"/>
  <c r="Z8" i="5"/>
  <c r="AA8" i="5" s="1"/>
  <c r="BN63" i="4"/>
  <c r="BO63" i="4" s="1"/>
  <c r="BP63" i="4" s="1"/>
  <c r="BS63" i="4" s="1"/>
  <c r="BV63" i="4" s="1"/>
  <c r="BV64" i="4" s="1"/>
  <c r="AL61" i="4"/>
  <c r="AM61" i="4" s="1"/>
  <c r="AL62" i="4"/>
  <c r="AM62" i="4" s="1"/>
  <c r="AO62" i="4"/>
  <c r="AP62" i="4" s="1"/>
  <c r="R25" i="3"/>
  <c r="AX77" i="3"/>
  <c r="AC77" i="3"/>
  <c r="AG77" i="3" s="1"/>
  <c r="AG76" i="3" s="1"/>
  <c r="T20" i="3"/>
  <c r="V20" i="3" s="1"/>
  <c r="T16" i="3"/>
  <c r="V16" i="3" s="1"/>
  <c r="T12" i="3"/>
  <c r="V12" i="3" s="1"/>
  <c r="U12" i="3"/>
  <c r="W12" i="3" s="1"/>
  <c r="AA63" i="3"/>
  <c r="AC63" i="3" s="1"/>
  <c r="AG63" i="3" s="1"/>
  <c r="U9" i="3"/>
  <c r="W9" i="3" s="1"/>
  <c r="U7" i="3"/>
  <c r="W7" i="3" s="1"/>
  <c r="T7" i="3"/>
  <c r="V7" i="3" s="1"/>
  <c r="AA47" i="3"/>
  <c r="AA51" i="4"/>
  <c r="AX51" i="4" s="1"/>
  <c r="AF20" i="4"/>
  <c r="AA35" i="4"/>
  <c r="AA37" i="5"/>
  <c r="AX37" i="5" s="1"/>
  <c r="AX49" i="5"/>
  <c r="AC49" i="5"/>
  <c r="AG49" i="5" s="1"/>
  <c r="AH49" i="5" s="1"/>
  <c r="T20" i="5"/>
  <c r="V20" i="5" s="1"/>
  <c r="Z7" i="5"/>
  <c r="AA7" i="5" s="1"/>
  <c r="Z16" i="5"/>
  <c r="AA16" i="5" s="1"/>
  <c r="Z12" i="5"/>
  <c r="AA12" i="5" s="1"/>
  <c r="U20" i="5"/>
  <c r="W20" i="5" s="1"/>
  <c r="Z19" i="5"/>
  <c r="AA19" i="5" s="1"/>
  <c r="Z9" i="5"/>
  <c r="AA9" i="5" s="1"/>
  <c r="Z17" i="5"/>
  <c r="AA17" i="5" s="1"/>
  <c r="Z10" i="5"/>
  <c r="AA10" i="5" s="1"/>
  <c r="Q20" i="5"/>
  <c r="Z15" i="5"/>
  <c r="AA15" i="5" s="1"/>
  <c r="Z18" i="5"/>
  <c r="AA18" i="5" s="1"/>
  <c r="Z13" i="5"/>
  <c r="AA13" i="5" s="1"/>
  <c r="AC37" i="5"/>
  <c r="AG37" i="5" s="1"/>
  <c r="AA48" i="6"/>
  <c r="AC48" i="6" s="1"/>
  <c r="AG48" i="6" s="1"/>
  <c r="AA36" i="6"/>
  <c r="AX36" i="6" s="1"/>
  <c r="AA25" i="8"/>
  <c r="AF20" i="6"/>
  <c r="T11" i="3"/>
  <c r="V11" i="3" s="1"/>
  <c r="U11" i="3"/>
  <c r="W11" i="3" s="1"/>
  <c r="AE25" i="3"/>
  <c r="AF25" i="3" s="1"/>
  <c r="T8" i="3"/>
  <c r="V8" i="3" s="1"/>
  <c r="U8" i="3"/>
  <c r="W8" i="3" s="1"/>
  <c r="T13" i="3"/>
  <c r="V13" i="3" s="1"/>
  <c r="O25" i="3"/>
  <c r="P25" i="3" s="1"/>
  <c r="Z24" i="3" s="1"/>
  <c r="AA24" i="3" s="1"/>
  <c r="U17" i="3"/>
  <c r="W17" i="3" s="1"/>
  <c r="T17" i="3"/>
  <c r="V17" i="3" s="1"/>
  <c r="U12" i="8"/>
  <c r="W12" i="8" s="1"/>
  <c r="Q12" i="8"/>
  <c r="T12" i="8"/>
  <c r="V12" i="8" s="1"/>
  <c r="Z8" i="8"/>
  <c r="AA8" i="8" s="1"/>
  <c r="Z10" i="8"/>
  <c r="AA10" i="8" s="1"/>
  <c r="Z11" i="8"/>
  <c r="AA11" i="8" s="1"/>
  <c r="Z7" i="8"/>
  <c r="AA7" i="8" s="1"/>
  <c r="Z9" i="8"/>
  <c r="AA9" i="8" s="1"/>
  <c r="U16" i="7"/>
  <c r="W16" i="7" s="1"/>
  <c r="Q16" i="7"/>
  <c r="T16" i="7"/>
  <c r="V16" i="7" s="1"/>
  <c r="Z14" i="7"/>
  <c r="AA14" i="7" s="1"/>
  <c r="Z8" i="7"/>
  <c r="AA8" i="7" s="1"/>
  <c r="Z12" i="7"/>
  <c r="AA12" i="7" s="1"/>
  <c r="Z10" i="7"/>
  <c r="AA10" i="7" s="1"/>
  <c r="Z15" i="7"/>
  <c r="AA15" i="7" s="1"/>
  <c r="Z11" i="7"/>
  <c r="AA11" i="7" s="1"/>
  <c r="Z13" i="7"/>
  <c r="AA13" i="7" s="1"/>
  <c r="Z7" i="7"/>
  <c r="AA7" i="7" s="1"/>
  <c r="AF16" i="7"/>
  <c r="U20" i="6"/>
  <c r="W20" i="6" s="1"/>
  <c r="T20" i="6"/>
  <c r="V20" i="6" s="1"/>
  <c r="Q20" i="6"/>
  <c r="Z16" i="6"/>
  <c r="AA16" i="6" s="1"/>
  <c r="Z8" i="6"/>
  <c r="AA8" i="6" s="1"/>
  <c r="Z7" i="6"/>
  <c r="AA7" i="6" s="1"/>
  <c r="Z14" i="6"/>
  <c r="AA14" i="6" s="1"/>
  <c r="Z11" i="6"/>
  <c r="AA11" i="6" s="1"/>
  <c r="Z15" i="6"/>
  <c r="AA15" i="6" s="1"/>
  <c r="Z12" i="6"/>
  <c r="AA12" i="6" s="1"/>
  <c r="Z10" i="6"/>
  <c r="AA10" i="6" s="1"/>
  <c r="Z18" i="6"/>
  <c r="AA18" i="6" s="1"/>
  <c r="Z17" i="6"/>
  <c r="AA17" i="6" s="1"/>
  <c r="Z9" i="6"/>
  <c r="AA9" i="6" s="1"/>
  <c r="Z13" i="6"/>
  <c r="AA13" i="6" s="1"/>
  <c r="Z19" i="6"/>
  <c r="AA19" i="6" s="1"/>
  <c r="U110" i="6"/>
  <c r="W110" i="6" s="1"/>
  <c r="Q110" i="6"/>
  <c r="T110" i="6"/>
  <c r="V110" i="6" s="1"/>
  <c r="Z102" i="6"/>
  <c r="AA102" i="6" s="1"/>
  <c r="Z107" i="6"/>
  <c r="AA107" i="6" s="1"/>
  <c r="Z104" i="6"/>
  <c r="AA104" i="6" s="1"/>
  <c r="Z106" i="6"/>
  <c r="AA106" i="6" s="1"/>
  <c r="Z105" i="6"/>
  <c r="AA105" i="6" s="1"/>
  <c r="Z101" i="6"/>
  <c r="AA101" i="6" s="1"/>
  <c r="Z108" i="6"/>
  <c r="AA108" i="6" s="1"/>
  <c r="Z109" i="6"/>
  <c r="AA109" i="6" s="1"/>
  <c r="U122" i="6"/>
  <c r="W122" i="6" s="1"/>
  <c r="Q122" i="6"/>
  <c r="T122" i="6"/>
  <c r="V122" i="6" s="1"/>
  <c r="Z117" i="6"/>
  <c r="AA117" i="6" s="1"/>
  <c r="Z118" i="6"/>
  <c r="AA118" i="6" s="1"/>
  <c r="Z121" i="6"/>
  <c r="AA121" i="6" s="1"/>
  <c r="Z119" i="6"/>
  <c r="AA119" i="6" s="1"/>
  <c r="Z120" i="6"/>
  <c r="AA120" i="6" s="1"/>
  <c r="Q20" i="4"/>
  <c r="U20" i="4"/>
  <c r="W20" i="4" s="1"/>
  <c r="Z18" i="4"/>
  <c r="AA18" i="4" s="1"/>
  <c r="T20" i="4"/>
  <c r="V20" i="4" s="1"/>
  <c r="Z10" i="4"/>
  <c r="AA10" i="4" s="1"/>
  <c r="Z16" i="4"/>
  <c r="AA16" i="4" s="1"/>
  <c r="Z8" i="4"/>
  <c r="AA8" i="4" s="1"/>
  <c r="Z11" i="4"/>
  <c r="AA11" i="4" s="1"/>
  <c r="Z7" i="4"/>
  <c r="AA7" i="4" s="1"/>
  <c r="Z12" i="4"/>
  <c r="AA12" i="4" s="1"/>
  <c r="Z14" i="4"/>
  <c r="AA14" i="4" s="1"/>
  <c r="Z17" i="4"/>
  <c r="AA17" i="4" s="1"/>
  <c r="Z15" i="4"/>
  <c r="AA15" i="4" s="1"/>
  <c r="Z19" i="4"/>
  <c r="AA19" i="4" s="1"/>
  <c r="Z13" i="4"/>
  <c r="AA13" i="4" s="1"/>
  <c r="Z9" i="4"/>
  <c r="AA9" i="4" s="1"/>
  <c r="T14" i="3"/>
  <c r="V14" i="3" s="1"/>
  <c r="U14" i="3"/>
  <c r="W14" i="3" s="1"/>
  <c r="U18" i="3"/>
  <c r="W18" i="3" s="1"/>
  <c r="T18" i="3"/>
  <c r="V18" i="3" s="1"/>
  <c r="U22" i="3"/>
  <c r="W22" i="3" s="1"/>
  <c r="T22" i="3"/>
  <c r="V22" i="3" s="1"/>
  <c r="AC32" i="7" l="1"/>
  <c r="AG32" i="7" s="1"/>
  <c r="AH32" i="7" s="1"/>
  <c r="AJ63" i="4"/>
  <c r="AO63" i="4" s="1"/>
  <c r="AP63" i="4" s="1"/>
  <c r="BQ63" i="4"/>
  <c r="BT63" i="4" s="1"/>
  <c r="BW63" i="4" s="1"/>
  <c r="BW64" i="4" s="1"/>
  <c r="AX48" i="6"/>
  <c r="AK10" i="9"/>
  <c r="AS7" i="9"/>
  <c r="AU7" i="9" s="1"/>
  <c r="AR7" i="9"/>
  <c r="AT7" i="9" s="1"/>
  <c r="AN7" i="9"/>
  <c r="AU12" i="9"/>
  <c r="AS10" i="9"/>
  <c r="AU10" i="9" s="1"/>
  <c r="AT12" i="9"/>
  <c r="AR10" i="9"/>
  <c r="AT10" i="9" s="1"/>
  <c r="AN10" i="9"/>
  <c r="AH36" i="6"/>
  <c r="AH31" i="6" s="1"/>
  <c r="AJ31" i="6" s="1"/>
  <c r="AK62" i="4"/>
  <c r="AC51" i="4"/>
  <c r="AG51" i="4" s="1"/>
  <c r="AH51" i="4" s="1"/>
  <c r="AL63" i="4"/>
  <c r="AS62" i="4"/>
  <c r="AU62" i="4" s="1"/>
  <c r="AR62" i="4"/>
  <c r="AT62" i="4" s="1"/>
  <c r="AN62" i="4"/>
  <c r="AR61" i="4"/>
  <c r="AT61" i="4" s="1"/>
  <c r="AS61" i="4"/>
  <c r="AU61" i="4" s="1"/>
  <c r="AN61" i="4"/>
  <c r="AX63" i="3"/>
  <c r="BC63" i="3" s="1"/>
  <c r="BD63" i="3" s="1"/>
  <c r="AG75" i="3"/>
  <c r="AG74" i="3"/>
  <c r="AG73" i="3"/>
  <c r="BG77" i="3"/>
  <c r="BC77" i="3"/>
  <c r="BD77" i="3" s="1"/>
  <c r="AZ77" i="3"/>
  <c r="BA77" i="3" s="1"/>
  <c r="BU77" i="3" s="1"/>
  <c r="BU78" i="3" s="1"/>
  <c r="BE77" i="3"/>
  <c r="AH77" i="3"/>
  <c r="AH76" i="3" s="1"/>
  <c r="AJ76" i="3" s="1"/>
  <c r="Z22" i="3"/>
  <c r="AA22" i="3" s="1"/>
  <c r="Z14" i="3"/>
  <c r="AA14" i="3" s="1"/>
  <c r="Z16" i="3"/>
  <c r="AA16" i="3" s="1"/>
  <c r="Z21" i="3"/>
  <c r="AA21" i="3" s="1"/>
  <c r="Z23" i="3"/>
  <c r="AA23" i="3" s="1"/>
  <c r="Z17" i="3"/>
  <c r="AA17" i="3" s="1"/>
  <c r="Z18" i="3"/>
  <c r="AA18" i="3" s="1"/>
  <c r="Z8" i="3"/>
  <c r="AA8" i="3" s="1"/>
  <c r="Z11" i="3"/>
  <c r="AA11" i="3" s="1"/>
  <c r="Z20" i="3"/>
  <c r="AA20" i="3" s="1"/>
  <c r="T25" i="3"/>
  <c r="V25" i="3" s="1"/>
  <c r="AG62" i="3"/>
  <c r="AG61" i="3"/>
  <c r="AG59" i="3"/>
  <c r="AG58" i="3"/>
  <c r="AG60" i="3"/>
  <c r="BG63" i="3"/>
  <c r="BE63" i="3"/>
  <c r="AH63" i="3"/>
  <c r="AX47" i="3"/>
  <c r="AC47" i="3"/>
  <c r="AG47" i="3" s="1"/>
  <c r="AH47" i="3" s="1"/>
  <c r="BG51" i="4"/>
  <c r="BC51" i="4"/>
  <c r="BD51" i="4" s="1"/>
  <c r="AZ51" i="4"/>
  <c r="BA51" i="4" s="1"/>
  <c r="BU51" i="4" s="1"/>
  <c r="BU52" i="4" s="1"/>
  <c r="BE51" i="4"/>
  <c r="AX35" i="4"/>
  <c r="AC35" i="4"/>
  <c r="AG35" i="4" s="1"/>
  <c r="AH35" i="4" s="1"/>
  <c r="AH47" i="5"/>
  <c r="AJ47" i="5" s="1"/>
  <c r="AH48" i="5"/>
  <c r="AJ48" i="5" s="1"/>
  <c r="AH46" i="5"/>
  <c r="AJ46" i="5" s="1"/>
  <c r="AH45" i="5"/>
  <c r="AJ45" i="5" s="1"/>
  <c r="BG49" i="5"/>
  <c r="BC49" i="5"/>
  <c r="BD49" i="5" s="1"/>
  <c r="AZ49" i="5"/>
  <c r="BA49" i="5" s="1"/>
  <c r="BU49" i="5" s="1"/>
  <c r="BU50" i="5" s="1"/>
  <c r="BE49" i="5"/>
  <c r="AG48" i="5"/>
  <c r="AG47" i="5"/>
  <c r="AG46" i="5"/>
  <c r="AG45" i="5"/>
  <c r="AA20" i="5"/>
  <c r="AC20" i="5" s="1"/>
  <c r="AG20" i="5" s="1"/>
  <c r="AG17" i="5" s="1"/>
  <c r="AZ37" i="5"/>
  <c r="BA37" i="5" s="1"/>
  <c r="BU37" i="5" s="1"/>
  <c r="BU38" i="5" s="1"/>
  <c r="BE37" i="5"/>
  <c r="BC37" i="5"/>
  <c r="BD37" i="5" s="1"/>
  <c r="BG37" i="5"/>
  <c r="AG32" i="5"/>
  <c r="AG35" i="5"/>
  <c r="AG33" i="5"/>
  <c r="AG31" i="5"/>
  <c r="AG34" i="5"/>
  <c r="AG36" i="5"/>
  <c r="AG30" i="5"/>
  <c r="AH37" i="5"/>
  <c r="AC36" i="6"/>
  <c r="AG36" i="6" s="1"/>
  <c r="AG31" i="6" s="1"/>
  <c r="AG47" i="6"/>
  <c r="AG45" i="6"/>
  <c r="AG46" i="6"/>
  <c r="AG44" i="6"/>
  <c r="BG48" i="6"/>
  <c r="BC48" i="6"/>
  <c r="BD48" i="6" s="1"/>
  <c r="AZ48" i="6"/>
  <c r="BA48" i="6" s="1"/>
  <c r="BU48" i="6" s="1"/>
  <c r="BU49" i="6" s="1"/>
  <c r="BE48" i="6"/>
  <c r="AH48" i="6"/>
  <c r="AH35" i="6"/>
  <c r="AJ35" i="6" s="1"/>
  <c r="AH34" i="6"/>
  <c r="AJ34" i="6" s="1"/>
  <c r="AH33" i="6"/>
  <c r="AJ33" i="6" s="1"/>
  <c r="AH32" i="6"/>
  <c r="AJ32" i="6" s="1"/>
  <c r="AH30" i="6"/>
  <c r="AJ30" i="6" s="1"/>
  <c r="BG36" i="6"/>
  <c r="BC36" i="6"/>
  <c r="BD36" i="6" s="1"/>
  <c r="BE36" i="6"/>
  <c r="AZ36" i="6"/>
  <c r="BA36" i="6" s="1"/>
  <c r="BU36" i="6" s="1"/>
  <c r="BU37" i="6" s="1"/>
  <c r="AH30" i="7"/>
  <c r="AJ30" i="7" s="1"/>
  <c r="AH29" i="7"/>
  <c r="AJ29" i="7" s="1"/>
  <c r="AH27" i="7"/>
  <c r="AJ27" i="7" s="1"/>
  <c r="AH31" i="7"/>
  <c r="AJ31" i="7" s="1"/>
  <c r="AH28" i="7"/>
  <c r="AJ28" i="7" s="1"/>
  <c r="AH26" i="7"/>
  <c r="AJ26" i="7" s="1"/>
  <c r="BG32" i="7"/>
  <c r="BC32" i="7"/>
  <c r="BD32" i="7" s="1"/>
  <c r="BE32" i="7"/>
  <c r="AZ32" i="7"/>
  <c r="BA32" i="7" s="1"/>
  <c r="BU32" i="7" s="1"/>
  <c r="BU33" i="7" s="1"/>
  <c r="AG31" i="7"/>
  <c r="AG28" i="7"/>
  <c r="AG30" i="7"/>
  <c r="AG29" i="7"/>
  <c r="AG26" i="7"/>
  <c r="AG27" i="7"/>
  <c r="AX25" i="8"/>
  <c r="AC25" i="8"/>
  <c r="AG25" i="8" s="1"/>
  <c r="AH25" i="8" s="1"/>
  <c r="Z7" i="3"/>
  <c r="AA7" i="3" s="1"/>
  <c r="U25" i="3"/>
  <c r="W25" i="3" s="1"/>
  <c r="Z15" i="3"/>
  <c r="AA15" i="3" s="1"/>
  <c r="Z19" i="3"/>
  <c r="AA19" i="3" s="1"/>
  <c r="Z12" i="3"/>
  <c r="AA12" i="3" s="1"/>
  <c r="Z9" i="3"/>
  <c r="AA9" i="3" s="1"/>
  <c r="Z13" i="3"/>
  <c r="AA13" i="3" s="1"/>
  <c r="Q25" i="3"/>
  <c r="Z10" i="3"/>
  <c r="AA10" i="3" s="1"/>
  <c r="AA12" i="8"/>
  <c r="AA16" i="7"/>
  <c r="AA122" i="6"/>
  <c r="AA20" i="6"/>
  <c r="AA110" i="6"/>
  <c r="AA20" i="4"/>
  <c r="AG30" i="6" l="1"/>
  <c r="AG34" i="6"/>
  <c r="AG33" i="6"/>
  <c r="AG35" i="6"/>
  <c r="AG32" i="6"/>
  <c r="AG10" i="5"/>
  <c r="AG9" i="5"/>
  <c r="AG48" i="4"/>
  <c r="AZ63" i="3"/>
  <c r="BA63" i="3" s="1"/>
  <c r="BU63" i="3" s="1"/>
  <c r="BU64" i="3" s="1"/>
  <c r="AM63" i="4"/>
  <c r="AU65" i="4" s="1"/>
  <c r="AK61" i="4"/>
  <c r="AK63" i="4" s="1"/>
  <c r="AG18" i="5"/>
  <c r="AG15" i="5"/>
  <c r="AG45" i="4"/>
  <c r="AG50" i="4"/>
  <c r="AG49" i="4"/>
  <c r="AG47" i="4"/>
  <c r="AG46" i="4"/>
  <c r="AG12" i="5"/>
  <c r="AG7" i="5"/>
  <c r="AG19" i="5"/>
  <c r="AS63" i="4"/>
  <c r="AU63" i="4" s="1"/>
  <c r="AL76" i="3"/>
  <c r="AM76" i="3" s="1"/>
  <c r="AO76" i="3"/>
  <c r="AP76" i="3" s="1"/>
  <c r="AH74" i="3"/>
  <c r="AJ74" i="3" s="1"/>
  <c r="AH73" i="3"/>
  <c r="AJ73" i="3" s="1"/>
  <c r="AH75" i="3"/>
  <c r="AJ75" i="3" s="1"/>
  <c r="BN77" i="3"/>
  <c r="BO77" i="3" s="1"/>
  <c r="BP77" i="3" s="1"/>
  <c r="BS77" i="3" s="1"/>
  <c r="BV77" i="3" s="1"/>
  <c r="BV78" i="3" s="1"/>
  <c r="AH62" i="3"/>
  <c r="AJ62" i="3" s="1"/>
  <c r="AH58" i="3"/>
  <c r="AJ58" i="3" s="1"/>
  <c r="AH59" i="3"/>
  <c r="AJ59" i="3" s="1"/>
  <c r="AH61" i="3"/>
  <c r="AJ61" i="3" s="1"/>
  <c r="AH60" i="3"/>
  <c r="AJ60" i="3" s="1"/>
  <c r="BN63" i="3"/>
  <c r="BO63" i="3" s="1"/>
  <c r="BP63" i="3" s="1"/>
  <c r="BS63" i="3" s="1"/>
  <c r="BV63" i="3" s="1"/>
  <c r="BV64" i="3" s="1"/>
  <c r="BG47" i="3"/>
  <c r="BC47" i="3"/>
  <c r="BD47" i="3" s="1"/>
  <c r="BE47" i="3"/>
  <c r="AZ47" i="3"/>
  <c r="BA47" i="3" s="1"/>
  <c r="BU47" i="3" s="1"/>
  <c r="BU48" i="3" s="1"/>
  <c r="AH46" i="3"/>
  <c r="AJ46" i="3" s="1"/>
  <c r="AH41" i="3"/>
  <c r="AJ41" i="3" s="1"/>
  <c r="AH45" i="3"/>
  <c r="AJ45" i="3" s="1"/>
  <c r="AH43" i="3"/>
  <c r="AJ43" i="3" s="1"/>
  <c r="AH44" i="3"/>
  <c r="AJ44" i="3" s="1"/>
  <c r="AH42" i="3"/>
  <c r="AJ42" i="3" s="1"/>
  <c r="AH37" i="3"/>
  <c r="AJ37" i="3" s="1"/>
  <c r="AH38" i="3"/>
  <c r="AJ38" i="3" s="1"/>
  <c r="AH36" i="3"/>
  <c r="AJ36" i="3" s="1"/>
  <c r="AH39" i="3"/>
  <c r="AJ39" i="3" s="1"/>
  <c r="AH40" i="3"/>
  <c r="AJ40" i="3" s="1"/>
  <c r="AG46" i="3"/>
  <c r="AG41" i="3"/>
  <c r="AG45" i="3"/>
  <c r="AG43" i="3"/>
  <c r="AG38" i="3"/>
  <c r="AG36" i="3"/>
  <c r="AG40" i="3"/>
  <c r="AG39" i="3"/>
  <c r="AG37" i="3"/>
  <c r="AG44" i="3"/>
  <c r="AG42" i="3"/>
  <c r="AH49" i="4"/>
  <c r="AJ49" i="4" s="1"/>
  <c r="AL49" i="4" s="1"/>
  <c r="AM49" i="4" s="1"/>
  <c r="AH47" i="4"/>
  <c r="AJ47" i="4" s="1"/>
  <c r="AO47" i="4" s="1"/>
  <c r="AP47" i="4" s="1"/>
  <c r="AH45" i="4"/>
  <c r="AJ45" i="4" s="1"/>
  <c r="AO45" i="4" s="1"/>
  <c r="AP45" i="4" s="1"/>
  <c r="AH48" i="4"/>
  <c r="AJ48" i="4" s="1"/>
  <c r="AL48" i="4" s="1"/>
  <c r="AM48" i="4" s="1"/>
  <c r="AH50" i="4"/>
  <c r="AJ50" i="4" s="1"/>
  <c r="AL50" i="4" s="1"/>
  <c r="AM50" i="4" s="1"/>
  <c r="AH46" i="4"/>
  <c r="AJ46" i="4" s="1"/>
  <c r="AO46" i="4" s="1"/>
  <c r="AP46" i="4" s="1"/>
  <c r="BN51" i="4"/>
  <c r="BO51" i="4" s="1"/>
  <c r="BQ51" i="4" s="1"/>
  <c r="BT51" i="4" s="1"/>
  <c r="BW51" i="4" s="1"/>
  <c r="BW52" i="4" s="1"/>
  <c r="AH34" i="4"/>
  <c r="AJ34" i="4" s="1"/>
  <c r="AH33" i="4"/>
  <c r="AJ33" i="4" s="1"/>
  <c r="AH32" i="4"/>
  <c r="AJ32" i="4" s="1"/>
  <c r="AH31" i="4"/>
  <c r="AJ31" i="4" s="1"/>
  <c r="AH30" i="4"/>
  <c r="AJ30" i="4" s="1"/>
  <c r="BG35" i="4"/>
  <c r="BC35" i="4"/>
  <c r="BD35" i="4" s="1"/>
  <c r="AZ35" i="4"/>
  <c r="BA35" i="4" s="1"/>
  <c r="BU35" i="4" s="1"/>
  <c r="BU36" i="4" s="1"/>
  <c r="BE35" i="4"/>
  <c r="AG34" i="4"/>
  <c r="AG33" i="4"/>
  <c r="AG32" i="4"/>
  <c r="AG30" i="4"/>
  <c r="AG31" i="4"/>
  <c r="AX20" i="5"/>
  <c r="AZ20" i="5" s="1"/>
  <c r="BA20" i="5" s="1"/>
  <c r="BU20" i="5" s="1"/>
  <c r="BU21" i="5" s="1"/>
  <c r="BG20" i="5"/>
  <c r="AG11" i="5"/>
  <c r="AG14" i="5"/>
  <c r="AG13" i="5"/>
  <c r="BC20" i="5"/>
  <c r="BD20" i="5" s="1"/>
  <c r="AH20" i="5"/>
  <c r="AH19" i="5" s="1"/>
  <c r="AJ19" i="5" s="1"/>
  <c r="AG8" i="5"/>
  <c r="AG16" i="5"/>
  <c r="BE20" i="5"/>
  <c r="BN20" i="5" s="1"/>
  <c r="BO20" i="5" s="1"/>
  <c r="BQ20" i="5" s="1"/>
  <c r="BT20" i="5" s="1"/>
  <c r="BW20" i="5" s="1"/>
  <c r="BW21" i="5" s="1"/>
  <c r="AL45" i="5"/>
  <c r="AM45" i="5" s="1"/>
  <c r="AO45" i="5"/>
  <c r="AP45" i="5" s="1"/>
  <c r="AL48" i="5"/>
  <c r="AM48" i="5" s="1"/>
  <c r="AO48" i="5"/>
  <c r="AP48" i="5" s="1"/>
  <c r="AL46" i="5"/>
  <c r="AM46" i="5" s="1"/>
  <c r="AO46" i="5"/>
  <c r="AP46" i="5" s="1"/>
  <c r="AL47" i="5"/>
  <c r="AM47" i="5" s="1"/>
  <c r="AO47" i="5"/>
  <c r="AP47" i="5" s="1"/>
  <c r="BN49" i="5"/>
  <c r="BO49" i="5" s="1"/>
  <c r="BP49" i="5" s="1"/>
  <c r="BS49" i="5" s="1"/>
  <c r="BV49" i="5" s="1"/>
  <c r="BV50" i="5" s="1"/>
  <c r="AJ49" i="5"/>
  <c r="AO49" i="5" s="1"/>
  <c r="AP49" i="5" s="1"/>
  <c r="AH36" i="5"/>
  <c r="AJ36" i="5" s="1"/>
  <c r="AH35" i="5"/>
  <c r="AJ35" i="5" s="1"/>
  <c r="AH33" i="5"/>
  <c r="AJ33" i="5" s="1"/>
  <c r="AH32" i="5"/>
  <c r="AJ32" i="5" s="1"/>
  <c r="AH31" i="5"/>
  <c r="AJ31" i="5" s="1"/>
  <c r="AH30" i="5"/>
  <c r="AJ30" i="5" s="1"/>
  <c r="AH34" i="5"/>
  <c r="AJ34" i="5" s="1"/>
  <c r="BN37" i="5"/>
  <c r="BO37" i="5" s="1"/>
  <c r="BP37" i="5" s="1"/>
  <c r="BS37" i="5" s="1"/>
  <c r="BV37" i="5" s="1"/>
  <c r="BV38" i="5" s="1"/>
  <c r="BN36" i="6"/>
  <c r="BO36" i="6" s="1"/>
  <c r="BP36" i="6" s="1"/>
  <c r="BS36" i="6" s="1"/>
  <c r="BV36" i="6" s="1"/>
  <c r="BV37" i="6" s="1"/>
  <c r="AH46" i="6"/>
  <c r="AJ46" i="6" s="1"/>
  <c r="AH47" i="6"/>
  <c r="AJ47" i="6" s="1"/>
  <c r="AH44" i="6"/>
  <c r="AJ44" i="6" s="1"/>
  <c r="AH45" i="6"/>
  <c r="AJ45" i="6" s="1"/>
  <c r="BN48" i="6"/>
  <c r="BO48" i="6" s="1"/>
  <c r="BP48" i="6" s="1"/>
  <c r="BS48" i="6" s="1"/>
  <c r="BV48" i="6" s="1"/>
  <c r="BV49" i="6" s="1"/>
  <c r="AO30" i="6"/>
  <c r="AP30" i="6" s="1"/>
  <c r="AL30" i="6"/>
  <c r="AM30" i="6" s="1"/>
  <c r="AL32" i="6"/>
  <c r="AM32" i="6" s="1"/>
  <c r="AO32" i="6"/>
  <c r="AP32" i="6" s="1"/>
  <c r="AL34" i="6"/>
  <c r="AM34" i="6" s="1"/>
  <c r="AO34" i="6"/>
  <c r="AP34" i="6" s="1"/>
  <c r="AJ36" i="6"/>
  <c r="AO36" i="6" s="1"/>
  <c r="AP36" i="6" s="1"/>
  <c r="AL33" i="6"/>
  <c r="AM33" i="6" s="1"/>
  <c r="AO33" i="6"/>
  <c r="AP33" i="6" s="1"/>
  <c r="AL31" i="6"/>
  <c r="AM31" i="6" s="1"/>
  <c r="AO31" i="6"/>
  <c r="AP31" i="6" s="1"/>
  <c r="AL35" i="6"/>
  <c r="AM35" i="6" s="1"/>
  <c r="AO35" i="6"/>
  <c r="AP35" i="6" s="1"/>
  <c r="AO28" i="7"/>
  <c r="AP28" i="7" s="1"/>
  <c r="AL28" i="7"/>
  <c r="AM28" i="7" s="1"/>
  <c r="AO26" i="7"/>
  <c r="AP26" i="7" s="1"/>
  <c r="AL26" i="7"/>
  <c r="AM26" i="7" s="1"/>
  <c r="AO31" i="7"/>
  <c r="AP31" i="7" s="1"/>
  <c r="AL31" i="7"/>
  <c r="AM31" i="7" s="1"/>
  <c r="AL30" i="7"/>
  <c r="AM30" i="7" s="1"/>
  <c r="AO30" i="7"/>
  <c r="AP30" i="7" s="1"/>
  <c r="BN32" i="7"/>
  <c r="BO32" i="7" s="1"/>
  <c r="BP32" i="7" s="1"/>
  <c r="BS32" i="7" s="1"/>
  <c r="BV32" i="7" s="1"/>
  <c r="BV33" i="7" s="1"/>
  <c r="AJ32" i="7"/>
  <c r="AO32" i="7" s="1"/>
  <c r="AP32" i="7" s="1"/>
  <c r="AL27" i="7"/>
  <c r="AM27" i="7" s="1"/>
  <c r="AO27" i="7"/>
  <c r="AP27" i="7" s="1"/>
  <c r="AL29" i="7"/>
  <c r="AM29" i="7" s="1"/>
  <c r="AO29" i="7"/>
  <c r="AP29" i="7" s="1"/>
  <c r="AH22" i="8"/>
  <c r="AJ22" i="8" s="1"/>
  <c r="AH23" i="8"/>
  <c r="AJ23" i="8" s="1"/>
  <c r="AH24" i="8"/>
  <c r="AJ24" i="8" s="1"/>
  <c r="BG25" i="8"/>
  <c r="BC25" i="8"/>
  <c r="BD25" i="8" s="1"/>
  <c r="BE25" i="8"/>
  <c r="AZ25" i="8"/>
  <c r="BA25" i="8" s="1"/>
  <c r="BU25" i="8" s="1"/>
  <c r="BU26" i="8" s="1"/>
  <c r="AG23" i="8"/>
  <c r="AG24" i="8"/>
  <c r="AG22" i="8"/>
  <c r="AA25" i="3"/>
  <c r="AX12" i="8"/>
  <c r="AC12" i="8"/>
  <c r="AG12" i="8" s="1"/>
  <c r="AH12" i="8" s="1"/>
  <c r="BO16" i="7"/>
  <c r="AX16" i="7"/>
  <c r="AC16" i="7"/>
  <c r="AG16" i="7" s="1"/>
  <c r="BO110" i="6"/>
  <c r="AX110" i="6"/>
  <c r="AC110" i="6"/>
  <c r="AG110" i="6" s="1"/>
  <c r="AC20" i="6"/>
  <c r="AG20" i="6" s="1"/>
  <c r="AX20" i="6"/>
  <c r="AX122" i="6"/>
  <c r="AC122" i="6"/>
  <c r="AG122" i="6" s="1"/>
  <c r="AH16" i="5"/>
  <c r="AJ16" i="5" s="1"/>
  <c r="AC20" i="4"/>
  <c r="AG20" i="4" s="1"/>
  <c r="AX20" i="4"/>
  <c r="BQ32" i="7" l="1"/>
  <c r="BT32" i="7" s="1"/>
  <c r="BW32" i="7" s="1"/>
  <c r="BW33" i="7" s="1"/>
  <c r="BQ36" i="6"/>
  <c r="BT36" i="6" s="1"/>
  <c r="BW36" i="6" s="1"/>
  <c r="BW37" i="6" s="1"/>
  <c r="AH9" i="5"/>
  <c r="AJ9" i="5" s="1"/>
  <c r="AR63" i="4"/>
  <c r="AT63" i="4" s="1"/>
  <c r="AN63" i="4"/>
  <c r="AT65" i="4"/>
  <c r="AO49" i="4"/>
  <c r="AP49" i="4" s="1"/>
  <c r="AR49" i="4" s="1"/>
  <c r="AT49" i="4" s="1"/>
  <c r="AH17" i="5"/>
  <c r="AJ17" i="5" s="1"/>
  <c r="AH10" i="5"/>
  <c r="AJ10" i="5" s="1"/>
  <c r="AL10" i="5" s="1"/>
  <c r="AM10" i="5" s="1"/>
  <c r="AH7" i="5"/>
  <c r="AJ7" i="5" s="1"/>
  <c r="AL7" i="5" s="1"/>
  <c r="AH12" i="5"/>
  <c r="AJ12" i="5" s="1"/>
  <c r="AO12" i="5" s="1"/>
  <c r="AP12" i="5" s="1"/>
  <c r="AL45" i="4"/>
  <c r="AM45" i="4" s="1"/>
  <c r="AN45" i="4" s="1"/>
  <c r="AO50" i="4"/>
  <c r="AP50" i="4" s="1"/>
  <c r="AS50" i="4" s="1"/>
  <c r="AU50" i="4" s="1"/>
  <c r="AL47" i="4"/>
  <c r="AM47" i="4" s="1"/>
  <c r="AS47" i="4" s="1"/>
  <c r="AU47" i="4" s="1"/>
  <c r="AN76" i="3"/>
  <c r="AR76" i="3"/>
  <c r="AT76" i="3" s="1"/>
  <c r="AS76" i="3"/>
  <c r="AU76" i="3" s="1"/>
  <c r="BQ77" i="3"/>
  <c r="BT77" i="3" s="1"/>
  <c r="BW77" i="3" s="1"/>
  <c r="BW78" i="3" s="1"/>
  <c r="AO75" i="3"/>
  <c r="AP75" i="3" s="1"/>
  <c r="AL75" i="3"/>
  <c r="AM75" i="3" s="1"/>
  <c r="AJ77" i="3"/>
  <c r="AK76" i="3" s="1"/>
  <c r="AO73" i="3"/>
  <c r="AP73" i="3" s="1"/>
  <c r="AL73" i="3"/>
  <c r="AL74" i="3"/>
  <c r="AM74" i="3" s="1"/>
  <c r="AO74" i="3"/>
  <c r="AP74" i="3" s="1"/>
  <c r="BN47" i="3"/>
  <c r="BO47" i="3" s="1"/>
  <c r="BQ47" i="3" s="1"/>
  <c r="BT47" i="3" s="1"/>
  <c r="BW47" i="3" s="1"/>
  <c r="BW48" i="3" s="1"/>
  <c r="AJ63" i="3"/>
  <c r="AO63" i="3" s="1"/>
  <c r="AP63" i="3" s="1"/>
  <c r="AL58" i="3"/>
  <c r="AM58" i="3" s="1"/>
  <c r="AO58" i="3"/>
  <c r="AP58" i="3" s="1"/>
  <c r="AO60" i="3"/>
  <c r="AP60" i="3" s="1"/>
  <c r="AL60" i="3"/>
  <c r="AM60" i="3" s="1"/>
  <c r="AO61" i="3"/>
  <c r="AP61" i="3" s="1"/>
  <c r="AL61" i="3"/>
  <c r="AM61" i="3" s="1"/>
  <c r="AO62" i="3"/>
  <c r="AP62" i="3" s="1"/>
  <c r="AL62" i="3"/>
  <c r="AM62" i="3" s="1"/>
  <c r="BQ63" i="3"/>
  <c r="BT63" i="3" s="1"/>
  <c r="BW63" i="3" s="1"/>
  <c r="BW64" i="3" s="1"/>
  <c r="AO59" i="3"/>
  <c r="AP59" i="3" s="1"/>
  <c r="AL59" i="3"/>
  <c r="AM59" i="3" s="1"/>
  <c r="AJ47" i="3"/>
  <c r="AO47" i="3" s="1"/>
  <c r="AP47" i="3" s="1"/>
  <c r="AO36" i="3"/>
  <c r="AP36" i="3" s="1"/>
  <c r="AL36" i="3"/>
  <c r="BP47" i="3"/>
  <c r="BS47" i="3" s="1"/>
  <c r="BV47" i="3" s="1"/>
  <c r="BV48" i="3" s="1"/>
  <c r="AL42" i="3"/>
  <c r="AM42" i="3" s="1"/>
  <c r="AO42" i="3"/>
  <c r="AP42" i="3" s="1"/>
  <c r="AL45" i="3"/>
  <c r="AM45" i="3" s="1"/>
  <c r="AO45" i="3"/>
  <c r="AP45" i="3" s="1"/>
  <c r="AO39" i="3"/>
  <c r="AP39" i="3" s="1"/>
  <c r="AL39" i="3"/>
  <c r="AM39" i="3" s="1"/>
  <c r="AL37" i="3"/>
  <c r="AM37" i="3" s="1"/>
  <c r="AO37" i="3"/>
  <c r="AP37" i="3" s="1"/>
  <c r="AL44" i="3"/>
  <c r="AM44" i="3" s="1"/>
  <c r="AO44" i="3"/>
  <c r="AP44" i="3" s="1"/>
  <c r="AL41" i="3"/>
  <c r="AM41" i="3" s="1"/>
  <c r="AO41" i="3"/>
  <c r="AP41" i="3" s="1"/>
  <c r="AL40" i="3"/>
  <c r="AM40" i="3" s="1"/>
  <c r="AO40" i="3"/>
  <c r="AP40" i="3" s="1"/>
  <c r="AO38" i="3"/>
  <c r="AP38" i="3" s="1"/>
  <c r="AL38" i="3"/>
  <c r="AM38" i="3" s="1"/>
  <c r="AL43" i="3"/>
  <c r="AM43" i="3" s="1"/>
  <c r="AO43" i="3"/>
  <c r="AP43" i="3" s="1"/>
  <c r="AL46" i="3"/>
  <c r="AM46" i="3" s="1"/>
  <c r="AO46" i="3"/>
  <c r="AP46" i="3" s="1"/>
  <c r="AO48" i="4"/>
  <c r="AP48" i="4" s="1"/>
  <c r="AS48" i="4" s="1"/>
  <c r="AU48" i="4" s="1"/>
  <c r="AL46" i="4"/>
  <c r="AM46" i="4" s="1"/>
  <c r="AS46" i="4" s="1"/>
  <c r="AU46" i="4" s="1"/>
  <c r="AJ51" i="4"/>
  <c r="AK48" i="4" s="1"/>
  <c r="BP51" i="4"/>
  <c r="BS51" i="4" s="1"/>
  <c r="BV51" i="4" s="1"/>
  <c r="BV52" i="4" s="1"/>
  <c r="BN35" i="4"/>
  <c r="BO35" i="4" s="1"/>
  <c r="BP35" i="4" s="1"/>
  <c r="BS35" i="4" s="1"/>
  <c r="BV35" i="4" s="1"/>
  <c r="BV36" i="4" s="1"/>
  <c r="AN48" i="4"/>
  <c r="AN50" i="4"/>
  <c r="AN49" i="4"/>
  <c r="AS49" i="4"/>
  <c r="AU49" i="4" s="1"/>
  <c r="AJ35" i="4"/>
  <c r="AO35" i="4" s="1"/>
  <c r="AP35" i="4" s="1"/>
  <c r="AL32" i="4"/>
  <c r="AM32" i="4" s="1"/>
  <c r="AO32" i="4"/>
  <c r="AP32" i="4" s="1"/>
  <c r="AL33" i="4"/>
  <c r="AM33" i="4" s="1"/>
  <c r="AO33" i="4"/>
  <c r="AP33" i="4" s="1"/>
  <c r="AL31" i="4"/>
  <c r="AM31" i="4" s="1"/>
  <c r="AO31" i="4"/>
  <c r="AP31" i="4" s="1"/>
  <c r="AO30" i="4"/>
  <c r="AP30" i="4" s="1"/>
  <c r="AL30" i="4"/>
  <c r="AM30" i="4" s="1"/>
  <c r="AL34" i="4"/>
  <c r="AM34" i="4" s="1"/>
  <c r="AO34" i="4"/>
  <c r="AP34" i="4" s="1"/>
  <c r="AH13" i="5"/>
  <c r="AJ13" i="5" s="1"/>
  <c r="AO13" i="5" s="1"/>
  <c r="AP13" i="5" s="1"/>
  <c r="AH15" i="5"/>
  <c r="AJ15" i="5" s="1"/>
  <c r="AO15" i="5" s="1"/>
  <c r="AP15" i="5" s="1"/>
  <c r="AH8" i="5"/>
  <c r="AJ8" i="5" s="1"/>
  <c r="AL8" i="5" s="1"/>
  <c r="AM8" i="5" s="1"/>
  <c r="AH11" i="5"/>
  <c r="AJ11" i="5" s="1"/>
  <c r="AO11" i="5" s="1"/>
  <c r="AP11" i="5" s="1"/>
  <c r="AH18" i="5"/>
  <c r="AJ18" i="5" s="1"/>
  <c r="AO18" i="5" s="1"/>
  <c r="AP18" i="5" s="1"/>
  <c r="AH14" i="5"/>
  <c r="AJ14" i="5" s="1"/>
  <c r="AL14" i="5" s="1"/>
  <c r="AM14" i="5" s="1"/>
  <c r="BQ49" i="5"/>
  <c r="BT49" i="5" s="1"/>
  <c r="BW49" i="5" s="1"/>
  <c r="BW50" i="5" s="1"/>
  <c r="AS47" i="5"/>
  <c r="AU47" i="5" s="1"/>
  <c r="AR47" i="5"/>
  <c r="AT47" i="5" s="1"/>
  <c r="AN47" i="5"/>
  <c r="AS46" i="5"/>
  <c r="AU46" i="5" s="1"/>
  <c r="AR46" i="5"/>
  <c r="AT46" i="5" s="1"/>
  <c r="AN46" i="5"/>
  <c r="AR48" i="5"/>
  <c r="AT48" i="5" s="1"/>
  <c r="AN48" i="5"/>
  <c r="AS48" i="5"/>
  <c r="AU48" i="5" s="1"/>
  <c r="AK45" i="5"/>
  <c r="AL49" i="5"/>
  <c r="AM49" i="5" s="1"/>
  <c r="AK46" i="5"/>
  <c r="AK47" i="5"/>
  <c r="AK48" i="5"/>
  <c r="AR45" i="5"/>
  <c r="AT45" i="5" s="1"/>
  <c r="AN45" i="5"/>
  <c r="AS45" i="5"/>
  <c r="AU45" i="5" s="1"/>
  <c r="BP20" i="5"/>
  <c r="BS20" i="5" s="1"/>
  <c r="BV20" i="5" s="1"/>
  <c r="BV21" i="5" s="1"/>
  <c r="AL33" i="5"/>
  <c r="AM33" i="5" s="1"/>
  <c r="AO33" i="5"/>
  <c r="AP33" i="5" s="1"/>
  <c r="AJ37" i="5"/>
  <c r="AO37" i="5" s="1"/>
  <c r="AP37" i="5" s="1"/>
  <c r="AL30" i="5"/>
  <c r="AM30" i="5" s="1"/>
  <c r="AO30" i="5"/>
  <c r="AP30" i="5" s="1"/>
  <c r="AL36" i="5"/>
  <c r="AM36" i="5" s="1"/>
  <c r="AO36" i="5"/>
  <c r="AP36" i="5" s="1"/>
  <c r="AL31" i="5"/>
  <c r="AM31" i="5" s="1"/>
  <c r="AO31" i="5"/>
  <c r="AP31" i="5" s="1"/>
  <c r="AL35" i="5"/>
  <c r="AM35" i="5" s="1"/>
  <c r="AO35" i="5"/>
  <c r="AP35" i="5" s="1"/>
  <c r="BQ37" i="5"/>
  <c r="BT37" i="5" s="1"/>
  <c r="BW37" i="5" s="1"/>
  <c r="BW38" i="5" s="1"/>
  <c r="AO34" i="5"/>
  <c r="AP34" i="5" s="1"/>
  <c r="AL34" i="5"/>
  <c r="AM34" i="5" s="1"/>
  <c r="AO32" i="5"/>
  <c r="AP32" i="5" s="1"/>
  <c r="AL32" i="5"/>
  <c r="AM32" i="5" s="1"/>
  <c r="AK30" i="6"/>
  <c r="AK31" i="6"/>
  <c r="AK33" i="6"/>
  <c r="AK35" i="6"/>
  <c r="AL46" i="6"/>
  <c r="AM46" i="6" s="1"/>
  <c r="AO46" i="6"/>
  <c r="AP46" i="6" s="1"/>
  <c r="AJ48" i="6"/>
  <c r="AO48" i="6" s="1"/>
  <c r="AP48" i="6" s="1"/>
  <c r="AL44" i="6"/>
  <c r="AM44" i="6" s="1"/>
  <c r="AO44" i="6"/>
  <c r="AP44" i="6" s="1"/>
  <c r="AO45" i="6"/>
  <c r="AP45" i="6" s="1"/>
  <c r="AL45" i="6"/>
  <c r="AM45" i="6" s="1"/>
  <c r="AO47" i="6"/>
  <c r="AP47" i="6" s="1"/>
  <c r="AL47" i="6"/>
  <c r="AM47" i="6" s="1"/>
  <c r="BQ48" i="6"/>
  <c r="BT48" i="6" s="1"/>
  <c r="BW48" i="6" s="1"/>
  <c r="BW49" i="6" s="1"/>
  <c r="AS35" i="6"/>
  <c r="AU35" i="6" s="1"/>
  <c r="AR35" i="6"/>
  <c r="AT35" i="6" s="1"/>
  <c r="AN35" i="6"/>
  <c r="AR32" i="6"/>
  <c r="AT32" i="6" s="1"/>
  <c r="AN32" i="6"/>
  <c r="AS32" i="6"/>
  <c r="AU32" i="6" s="1"/>
  <c r="AL36" i="6"/>
  <c r="AM36" i="6" s="1"/>
  <c r="AS34" i="6"/>
  <c r="AU34" i="6" s="1"/>
  <c r="AR34" i="6"/>
  <c r="AT34" i="6" s="1"/>
  <c r="AN34" i="6"/>
  <c r="AR33" i="6"/>
  <c r="AT33" i="6" s="1"/>
  <c r="AN33" i="6"/>
  <c r="AS33" i="6"/>
  <c r="AU33" i="6" s="1"/>
  <c r="AR30" i="6"/>
  <c r="AT30" i="6" s="1"/>
  <c r="AN30" i="6"/>
  <c r="AS30" i="6"/>
  <c r="AU30" i="6" s="1"/>
  <c r="AS31" i="6"/>
  <c r="AU31" i="6" s="1"/>
  <c r="AN31" i="6"/>
  <c r="AR31" i="6"/>
  <c r="AT31" i="6" s="1"/>
  <c r="AK34" i="6"/>
  <c r="AK32" i="6"/>
  <c r="AK29" i="7"/>
  <c r="AK27" i="7"/>
  <c r="AK31" i="7"/>
  <c r="AK28" i="7"/>
  <c r="AK30" i="7"/>
  <c r="AS28" i="7"/>
  <c r="AU28" i="7" s="1"/>
  <c r="AR28" i="7"/>
  <c r="AT28" i="7" s="1"/>
  <c r="AN28" i="7"/>
  <c r="AS29" i="7"/>
  <c r="AU29" i="7" s="1"/>
  <c r="AN29" i="7"/>
  <c r="AR29" i="7"/>
  <c r="AT29" i="7" s="1"/>
  <c r="AN27" i="7"/>
  <c r="AS27" i="7"/>
  <c r="AU27" i="7" s="1"/>
  <c r="AR27" i="7"/>
  <c r="AT27" i="7" s="1"/>
  <c r="AS30" i="7"/>
  <c r="AU30" i="7" s="1"/>
  <c r="AN30" i="7"/>
  <c r="AR30" i="7"/>
  <c r="AT30" i="7" s="1"/>
  <c r="AK26" i="7"/>
  <c r="AL32" i="7"/>
  <c r="AM32" i="7" s="1"/>
  <c r="AS31" i="7"/>
  <c r="AU31" i="7" s="1"/>
  <c r="AR31" i="7"/>
  <c r="AT31" i="7" s="1"/>
  <c r="AN31" i="7"/>
  <c r="AR26" i="7"/>
  <c r="AT26" i="7" s="1"/>
  <c r="AN26" i="7"/>
  <c r="AS26" i="7"/>
  <c r="AU26" i="7" s="1"/>
  <c r="BN25" i="8"/>
  <c r="BO25" i="8" s="1"/>
  <c r="BP25" i="8" s="1"/>
  <c r="BS25" i="8" s="1"/>
  <c r="BV25" i="8" s="1"/>
  <c r="BV26" i="8" s="1"/>
  <c r="AO23" i="8"/>
  <c r="AP23" i="8" s="1"/>
  <c r="AL23" i="8"/>
  <c r="AM23" i="8" s="1"/>
  <c r="BQ25" i="8"/>
  <c r="BT25" i="8" s="1"/>
  <c r="BW25" i="8" s="1"/>
  <c r="BW26" i="8" s="1"/>
  <c r="AL22" i="8"/>
  <c r="AJ25" i="8"/>
  <c r="AO25" i="8" s="1"/>
  <c r="AP25" i="8" s="1"/>
  <c r="AO22" i="8"/>
  <c r="AP22" i="8" s="1"/>
  <c r="AL24" i="8"/>
  <c r="AM24" i="8" s="1"/>
  <c r="AK24" i="8"/>
  <c r="AO24" i="8"/>
  <c r="AP24" i="8" s="1"/>
  <c r="AC25" i="3"/>
  <c r="AG25" i="3" s="1"/>
  <c r="AH25" i="3" s="1"/>
  <c r="AX25" i="3"/>
  <c r="BG12" i="8"/>
  <c r="BC12" i="8"/>
  <c r="BD12" i="8" s="1"/>
  <c r="BE12" i="8"/>
  <c r="AZ12" i="8"/>
  <c r="BA12" i="8" s="1"/>
  <c r="BU12" i="8" s="1"/>
  <c r="BU13" i="8" s="1"/>
  <c r="AG8" i="8"/>
  <c r="AG11" i="8"/>
  <c r="AG7" i="8"/>
  <c r="AG10" i="8"/>
  <c r="AG9" i="8"/>
  <c r="AH11" i="8"/>
  <c r="AJ11" i="8" s="1"/>
  <c r="AH7" i="8"/>
  <c r="AJ7" i="8" s="1"/>
  <c r="AH10" i="8"/>
  <c r="AJ10" i="8" s="1"/>
  <c r="AH9" i="8"/>
  <c r="AJ9" i="8" s="1"/>
  <c r="AH8" i="8"/>
  <c r="AJ8" i="8" s="1"/>
  <c r="AG15" i="7"/>
  <c r="AG14" i="7"/>
  <c r="AG12" i="7"/>
  <c r="AG8" i="7"/>
  <c r="AG10" i="7"/>
  <c r="AG9" i="7"/>
  <c r="AG7" i="7"/>
  <c r="AG13" i="7"/>
  <c r="AG11" i="7"/>
  <c r="AH16" i="7"/>
  <c r="BG16" i="7"/>
  <c r="BC16" i="7"/>
  <c r="BD16" i="7" s="1"/>
  <c r="BE16" i="7"/>
  <c r="AZ16" i="7"/>
  <c r="BA16" i="7" s="1"/>
  <c r="BU16" i="7" s="1"/>
  <c r="BU17" i="7" s="1"/>
  <c r="BG122" i="6"/>
  <c r="BC122" i="6"/>
  <c r="BD122" i="6" s="1"/>
  <c r="BE122" i="6"/>
  <c r="AZ122" i="6"/>
  <c r="BA122" i="6" s="1"/>
  <c r="BU122" i="6" s="1"/>
  <c r="BU123" i="6" s="1"/>
  <c r="BE20" i="6"/>
  <c r="AZ20" i="6"/>
  <c r="BA20" i="6" s="1"/>
  <c r="BU20" i="6" s="1"/>
  <c r="BU21" i="6" s="1"/>
  <c r="BG20" i="6"/>
  <c r="BC20" i="6"/>
  <c r="BD20" i="6" s="1"/>
  <c r="BG110" i="6"/>
  <c r="BC110" i="6"/>
  <c r="BD110" i="6" s="1"/>
  <c r="BE110" i="6"/>
  <c r="AZ110" i="6"/>
  <c r="BA110" i="6" s="1"/>
  <c r="BU110" i="6" s="1"/>
  <c r="BU111" i="6" s="1"/>
  <c r="AG118" i="6"/>
  <c r="AG121" i="6"/>
  <c r="AG117" i="6"/>
  <c r="AG120" i="6"/>
  <c r="AG119" i="6"/>
  <c r="AG108" i="6"/>
  <c r="AG107" i="6"/>
  <c r="AG104" i="6"/>
  <c r="AG103" i="6"/>
  <c r="AG109" i="6"/>
  <c r="AG105" i="6"/>
  <c r="AG101" i="6"/>
  <c r="AG106" i="6"/>
  <c r="AG102" i="6"/>
  <c r="AH122" i="6"/>
  <c r="AG18" i="6"/>
  <c r="AG19" i="6"/>
  <c r="AG15" i="6"/>
  <c r="AG11" i="6"/>
  <c r="AG14" i="6"/>
  <c r="AG10" i="6"/>
  <c r="AG16" i="6"/>
  <c r="AG12" i="6"/>
  <c r="AG17" i="6"/>
  <c r="AG7" i="6"/>
  <c r="AG9" i="6"/>
  <c r="AG13" i="6"/>
  <c r="AG8" i="6"/>
  <c r="AH110" i="6"/>
  <c r="AH20" i="6"/>
  <c r="AO7" i="5"/>
  <c r="AP7" i="5" s="1"/>
  <c r="AO17" i="5"/>
  <c r="AP17" i="5" s="1"/>
  <c r="AL17" i="5"/>
  <c r="AM17" i="5" s="1"/>
  <c r="AO8" i="5"/>
  <c r="AP8" i="5" s="1"/>
  <c r="AO9" i="5"/>
  <c r="AP9" i="5" s="1"/>
  <c r="AL9" i="5"/>
  <c r="AM9" i="5" s="1"/>
  <c r="AO10" i="5"/>
  <c r="AP10" i="5" s="1"/>
  <c r="AL16" i="5"/>
  <c r="AM16" i="5" s="1"/>
  <c r="AO16" i="5"/>
  <c r="AP16" i="5" s="1"/>
  <c r="AL15" i="5"/>
  <c r="AM15" i="5" s="1"/>
  <c r="AO19" i="5"/>
  <c r="AP19" i="5" s="1"/>
  <c r="AL19" i="5"/>
  <c r="AM19" i="5" s="1"/>
  <c r="AG18" i="4"/>
  <c r="AG14" i="4"/>
  <c r="AG10" i="4"/>
  <c r="AG17" i="4"/>
  <c r="AG16" i="4"/>
  <c r="AG12" i="4"/>
  <c r="AG8" i="4"/>
  <c r="AG19" i="4"/>
  <c r="AG13" i="4"/>
  <c r="AG11" i="4"/>
  <c r="AG9" i="4"/>
  <c r="AG7" i="4"/>
  <c r="AG15" i="4"/>
  <c r="AH20" i="4"/>
  <c r="BE20" i="4"/>
  <c r="AZ20" i="4"/>
  <c r="BA20" i="4" s="1"/>
  <c r="BU20" i="4" s="1"/>
  <c r="BU21" i="4" s="1"/>
  <c r="BC20" i="4"/>
  <c r="BD20" i="4" s="1"/>
  <c r="BG20" i="4"/>
  <c r="AL11" i="5" l="1"/>
  <c r="AM11" i="5" s="1"/>
  <c r="AL18" i="5"/>
  <c r="AM18" i="5" s="1"/>
  <c r="AR45" i="4"/>
  <c r="AT45" i="4" s="1"/>
  <c r="AR50" i="4"/>
  <c r="AT50" i="4" s="1"/>
  <c r="AS45" i="4"/>
  <c r="AU45" i="4" s="1"/>
  <c r="AN47" i="4"/>
  <c r="AR47" i="4"/>
  <c r="AT47" i="4" s="1"/>
  <c r="AL12" i="5"/>
  <c r="AM12" i="5" s="1"/>
  <c r="AN12" i="5" s="1"/>
  <c r="AL13" i="5"/>
  <c r="AM13" i="5" s="1"/>
  <c r="AS13" i="5" s="1"/>
  <c r="AU13" i="5" s="1"/>
  <c r="AR48" i="4"/>
  <c r="AT48" i="4" s="1"/>
  <c r="AN46" i="4"/>
  <c r="AR46" i="4"/>
  <c r="AT46" i="4" s="1"/>
  <c r="AL51" i="4"/>
  <c r="AM51" i="4" s="1"/>
  <c r="AT53" i="4" s="1"/>
  <c r="AO77" i="3"/>
  <c r="AP77" i="3" s="1"/>
  <c r="AK43" i="3"/>
  <c r="AK38" i="3"/>
  <c r="AK74" i="3"/>
  <c r="AK75" i="3"/>
  <c r="AK59" i="3"/>
  <c r="AS74" i="3"/>
  <c r="AU74" i="3" s="1"/>
  <c r="AR74" i="3"/>
  <c r="AT74" i="3" s="1"/>
  <c r="AN74" i="3"/>
  <c r="AK73" i="3"/>
  <c r="AL77" i="3"/>
  <c r="AM77" i="3" s="1"/>
  <c r="AM73" i="3"/>
  <c r="AS75" i="3"/>
  <c r="AU75" i="3" s="1"/>
  <c r="AR75" i="3"/>
  <c r="AT75" i="3" s="1"/>
  <c r="AN75" i="3"/>
  <c r="AK61" i="3"/>
  <c r="AK46" i="3"/>
  <c r="AK41" i="3"/>
  <c r="AK39" i="3"/>
  <c r="AK40" i="3"/>
  <c r="AK37" i="3"/>
  <c r="AK62" i="3"/>
  <c r="AK60" i="3"/>
  <c r="AK58" i="3"/>
  <c r="AK44" i="3"/>
  <c r="AK45" i="3"/>
  <c r="AK42" i="3"/>
  <c r="AS62" i="3"/>
  <c r="AU62" i="3" s="1"/>
  <c r="AR62" i="3"/>
  <c r="AT62" i="3" s="1"/>
  <c r="AN62" i="3"/>
  <c r="AL63" i="3"/>
  <c r="AM63" i="3" s="1"/>
  <c r="AS61" i="3"/>
  <c r="AU61" i="3" s="1"/>
  <c r="AR61" i="3"/>
  <c r="AT61" i="3" s="1"/>
  <c r="AN61" i="3"/>
  <c r="AS59" i="3"/>
  <c r="AU59" i="3" s="1"/>
  <c r="AR59" i="3"/>
  <c r="AT59" i="3" s="1"/>
  <c r="AN59" i="3"/>
  <c r="AR60" i="3"/>
  <c r="AT60" i="3" s="1"/>
  <c r="AN60" i="3"/>
  <c r="AS60" i="3"/>
  <c r="AU60" i="3" s="1"/>
  <c r="AS58" i="3"/>
  <c r="AU58" i="3" s="1"/>
  <c r="AN58" i="3"/>
  <c r="AR58" i="3"/>
  <c r="AT58" i="3" s="1"/>
  <c r="AR39" i="3"/>
  <c r="AT39" i="3" s="1"/>
  <c r="AN39" i="3"/>
  <c r="AS39" i="3"/>
  <c r="AU39" i="3" s="1"/>
  <c r="AS46" i="3"/>
  <c r="AU46" i="3" s="1"/>
  <c r="AR46" i="3"/>
  <c r="AT46" i="3" s="1"/>
  <c r="AN46" i="3"/>
  <c r="AS40" i="3"/>
  <c r="AU40" i="3" s="1"/>
  <c r="AR40" i="3"/>
  <c r="AT40" i="3" s="1"/>
  <c r="AN40" i="3"/>
  <c r="AS43" i="3"/>
  <c r="AU43" i="3" s="1"/>
  <c r="AR43" i="3"/>
  <c r="AT43" i="3" s="1"/>
  <c r="AN43" i="3"/>
  <c r="AS41" i="3"/>
  <c r="AU41" i="3" s="1"/>
  <c r="AR41" i="3"/>
  <c r="AT41" i="3" s="1"/>
  <c r="AN41" i="3"/>
  <c r="AS45" i="3"/>
  <c r="AU45" i="3" s="1"/>
  <c r="AR45" i="3"/>
  <c r="AT45" i="3" s="1"/>
  <c r="AN45" i="3"/>
  <c r="AR37" i="3"/>
  <c r="AT37" i="3" s="1"/>
  <c r="AS37" i="3"/>
  <c r="AU37" i="3" s="1"/>
  <c r="AN37" i="3"/>
  <c r="AL47" i="3"/>
  <c r="AM47" i="3" s="1"/>
  <c r="AM36" i="3"/>
  <c r="AS38" i="3"/>
  <c r="AU38" i="3" s="1"/>
  <c r="AN38" i="3"/>
  <c r="AR38" i="3"/>
  <c r="AT38" i="3" s="1"/>
  <c r="AR44" i="3"/>
  <c r="AT44" i="3" s="1"/>
  <c r="AN44" i="3"/>
  <c r="AS44" i="3"/>
  <c r="AU44" i="3" s="1"/>
  <c r="AR42" i="3"/>
  <c r="AT42" i="3" s="1"/>
  <c r="AN42" i="3"/>
  <c r="AS42" i="3"/>
  <c r="AU42" i="3" s="1"/>
  <c r="AK36" i="3"/>
  <c r="AK45" i="4"/>
  <c r="AK50" i="4"/>
  <c r="AO51" i="4"/>
  <c r="AP51" i="4" s="1"/>
  <c r="AK46" i="4"/>
  <c r="AK47" i="4"/>
  <c r="AK49" i="4"/>
  <c r="AK30" i="4"/>
  <c r="AK33" i="4"/>
  <c r="AK31" i="4"/>
  <c r="AK34" i="4"/>
  <c r="AK32" i="4"/>
  <c r="BQ35" i="4"/>
  <c r="BT35" i="4" s="1"/>
  <c r="BW35" i="4" s="1"/>
  <c r="BW36" i="4" s="1"/>
  <c r="AS34" i="4"/>
  <c r="AU34" i="4" s="1"/>
  <c r="AR34" i="4"/>
  <c r="AT34" i="4" s="1"/>
  <c r="AN34" i="4"/>
  <c r="AR31" i="4"/>
  <c r="AT31" i="4" s="1"/>
  <c r="AN31" i="4"/>
  <c r="AS31" i="4"/>
  <c r="AU31" i="4" s="1"/>
  <c r="AS33" i="4"/>
  <c r="AU33" i="4" s="1"/>
  <c r="AR33" i="4"/>
  <c r="AT33" i="4" s="1"/>
  <c r="AN33" i="4"/>
  <c r="AR32" i="4"/>
  <c r="AT32" i="4" s="1"/>
  <c r="AN32" i="4"/>
  <c r="AS32" i="4"/>
  <c r="AU32" i="4" s="1"/>
  <c r="AS30" i="4"/>
  <c r="AU30" i="4" s="1"/>
  <c r="AR30" i="4"/>
  <c r="AT30" i="4" s="1"/>
  <c r="AN30" i="4"/>
  <c r="AL35" i="4"/>
  <c r="AM35" i="4" s="1"/>
  <c r="AJ20" i="5"/>
  <c r="AO20" i="5" s="1"/>
  <c r="AP20" i="5" s="1"/>
  <c r="AO14" i="5"/>
  <c r="AP14" i="5" s="1"/>
  <c r="AS14" i="5" s="1"/>
  <c r="AU14" i="5" s="1"/>
  <c r="AK16" i="5"/>
  <c r="AK49" i="5"/>
  <c r="AU51" i="5"/>
  <c r="AS49" i="5"/>
  <c r="AU49" i="5" s="1"/>
  <c r="AT51" i="5"/>
  <c r="AR49" i="5"/>
  <c r="AT49" i="5" s="1"/>
  <c r="AN49" i="5"/>
  <c r="AS36" i="5"/>
  <c r="AU36" i="5" s="1"/>
  <c r="AR36" i="5"/>
  <c r="AT36" i="5" s="1"/>
  <c r="AN36" i="5"/>
  <c r="AR33" i="5"/>
  <c r="AT33" i="5" s="1"/>
  <c r="AN33" i="5"/>
  <c r="AS33" i="5"/>
  <c r="AU33" i="5" s="1"/>
  <c r="AR34" i="5"/>
  <c r="AT34" i="5" s="1"/>
  <c r="AN34" i="5"/>
  <c r="AS34" i="5"/>
  <c r="AU34" i="5" s="1"/>
  <c r="AK31" i="5"/>
  <c r="AK30" i="5"/>
  <c r="AS32" i="5"/>
  <c r="AU32" i="5" s="1"/>
  <c r="AR32" i="5"/>
  <c r="AT32" i="5" s="1"/>
  <c r="AN32" i="5"/>
  <c r="AK35" i="5"/>
  <c r="AR31" i="5"/>
  <c r="AT31" i="5" s="1"/>
  <c r="AN31" i="5"/>
  <c r="AS31" i="5"/>
  <c r="AU31" i="5" s="1"/>
  <c r="AR30" i="5"/>
  <c r="AT30" i="5" s="1"/>
  <c r="AS30" i="5"/>
  <c r="AU30" i="5" s="1"/>
  <c r="AN30" i="5"/>
  <c r="AK32" i="5"/>
  <c r="AK34" i="5"/>
  <c r="AR35" i="5"/>
  <c r="AT35" i="5" s="1"/>
  <c r="AN35" i="5"/>
  <c r="AS35" i="5"/>
  <c r="AU35" i="5" s="1"/>
  <c r="AK36" i="5"/>
  <c r="AL37" i="5"/>
  <c r="AM37" i="5" s="1"/>
  <c r="AK33" i="5"/>
  <c r="AK45" i="6"/>
  <c r="AK44" i="6"/>
  <c r="AK47" i="6"/>
  <c r="BN110" i="6"/>
  <c r="BN122" i="6"/>
  <c r="BO122" i="6" s="1"/>
  <c r="BP122" i="6" s="1"/>
  <c r="BS122" i="6" s="1"/>
  <c r="BV122" i="6" s="1"/>
  <c r="BV123" i="6" s="1"/>
  <c r="AS47" i="6"/>
  <c r="AU47" i="6" s="1"/>
  <c r="AR47" i="6"/>
  <c r="AT47" i="6" s="1"/>
  <c r="AN47" i="6"/>
  <c r="AS46" i="6"/>
  <c r="AU46" i="6" s="1"/>
  <c r="AN46" i="6"/>
  <c r="AR46" i="6"/>
  <c r="AT46" i="6" s="1"/>
  <c r="AL48" i="6"/>
  <c r="AM48" i="6" s="1"/>
  <c r="AS44" i="6"/>
  <c r="AU44" i="6" s="1"/>
  <c r="AN44" i="6"/>
  <c r="AR44" i="6"/>
  <c r="AT44" i="6" s="1"/>
  <c r="AK46" i="6"/>
  <c r="AS45" i="6"/>
  <c r="AU45" i="6" s="1"/>
  <c r="AN45" i="6"/>
  <c r="AR45" i="6"/>
  <c r="AT45" i="6" s="1"/>
  <c r="AU38" i="6"/>
  <c r="AS36" i="6"/>
  <c r="AU36" i="6" s="1"/>
  <c r="AT38" i="6"/>
  <c r="AR36" i="6"/>
  <c r="AT36" i="6" s="1"/>
  <c r="AN36" i="6"/>
  <c r="AK36" i="6"/>
  <c r="AK32" i="7"/>
  <c r="AT34" i="7"/>
  <c r="AR32" i="7"/>
  <c r="AT32" i="7" s="1"/>
  <c r="AN32" i="7"/>
  <c r="AU34" i="7"/>
  <c r="AS32" i="7"/>
  <c r="AU32" i="7" s="1"/>
  <c r="AK22" i="8"/>
  <c r="AS23" i="8"/>
  <c r="AU23" i="8" s="1"/>
  <c r="AR23" i="8"/>
  <c r="AT23" i="8" s="1"/>
  <c r="AN23" i="8"/>
  <c r="AK23" i="8"/>
  <c r="AK25" i="8" s="1"/>
  <c r="AR24" i="8"/>
  <c r="AT24" i="8" s="1"/>
  <c r="AN24" i="8"/>
  <c r="AS24" i="8"/>
  <c r="AU24" i="8" s="1"/>
  <c r="AL25" i="8"/>
  <c r="AM25" i="8" s="1"/>
  <c r="AM22" i="8"/>
  <c r="BN12" i="8"/>
  <c r="BO12" i="8" s="1"/>
  <c r="BP12" i="8" s="1"/>
  <c r="BS12" i="8" s="1"/>
  <c r="BV12" i="8" s="1"/>
  <c r="BV13" i="8" s="1"/>
  <c r="AK13" i="5"/>
  <c r="AK14" i="5"/>
  <c r="AK19" i="5"/>
  <c r="AK12" i="5"/>
  <c r="AK10" i="5"/>
  <c r="AK9" i="5"/>
  <c r="AK8" i="5"/>
  <c r="BN20" i="4"/>
  <c r="BO20" i="4" s="1"/>
  <c r="BP20" i="4" s="1"/>
  <c r="BS20" i="4" s="1"/>
  <c r="BV20" i="4" s="1"/>
  <c r="BV21" i="4" s="1"/>
  <c r="AH13" i="3"/>
  <c r="AJ13" i="3" s="1"/>
  <c r="AH14" i="3"/>
  <c r="AJ14" i="3" s="1"/>
  <c r="AH21" i="3"/>
  <c r="AJ21" i="3" s="1"/>
  <c r="AH8" i="3"/>
  <c r="AJ8" i="3" s="1"/>
  <c r="AH18" i="3"/>
  <c r="AJ18" i="3" s="1"/>
  <c r="AH20" i="3"/>
  <c r="AJ20" i="3" s="1"/>
  <c r="AH16" i="3"/>
  <c r="AJ16" i="3" s="1"/>
  <c r="AH15" i="3"/>
  <c r="AJ15" i="3" s="1"/>
  <c r="AH17" i="3"/>
  <c r="AJ17" i="3" s="1"/>
  <c r="AH10" i="3"/>
  <c r="AJ10" i="3" s="1"/>
  <c r="AH12" i="3"/>
  <c r="AJ12" i="3" s="1"/>
  <c r="AH22" i="3"/>
  <c r="AJ22" i="3" s="1"/>
  <c r="AH19" i="3"/>
  <c r="AJ19" i="3" s="1"/>
  <c r="AH24" i="3"/>
  <c r="AJ24" i="3" s="1"/>
  <c r="AH23" i="3"/>
  <c r="AJ23" i="3" s="1"/>
  <c r="AH7" i="3"/>
  <c r="AJ7" i="3" s="1"/>
  <c r="AH11" i="3"/>
  <c r="AJ11" i="3" s="1"/>
  <c r="AH9" i="3"/>
  <c r="AJ9" i="3" s="1"/>
  <c r="BC25" i="3"/>
  <c r="BD25" i="3" s="1"/>
  <c r="BE25" i="3"/>
  <c r="AZ25" i="3"/>
  <c r="BA25" i="3" s="1"/>
  <c r="BU25" i="3" s="1"/>
  <c r="BU26" i="3" s="1"/>
  <c r="BG25" i="3"/>
  <c r="AG14" i="3"/>
  <c r="AG21" i="3"/>
  <c r="AG19" i="3"/>
  <c r="AG11" i="3"/>
  <c r="AG22" i="3"/>
  <c r="AG24" i="3"/>
  <c r="AG18" i="3"/>
  <c r="AG12" i="3"/>
  <c r="AG15" i="3"/>
  <c r="AG13" i="3"/>
  <c r="AG9" i="3"/>
  <c r="AG16" i="3"/>
  <c r="AG17" i="3"/>
  <c r="AG10" i="3"/>
  <c r="AG23" i="3"/>
  <c r="AG20" i="3"/>
  <c r="AG8" i="3"/>
  <c r="AG7" i="3"/>
  <c r="AO8" i="8"/>
  <c r="AP8" i="8" s="1"/>
  <c r="AL8" i="8"/>
  <c r="AM8" i="8" s="1"/>
  <c r="AL11" i="8"/>
  <c r="AM11" i="8" s="1"/>
  <c r="AO11" i="8"/>
  <c r="AP11" i="8" s="1"/>
  <c r="AL9" i="8"/>
  <c r="AM9" i="8" s="1"/>
  <c r="AO9" i="8"/>
  <c r="AP9" i="8" s="1"/>
  <c r="AL7" i="8"/>
  <c r="AJ12" i="8"/>
  <c r="AO12" i="8" s="1"/>
  <c r="AP12" i="8" s="1"/>
  <c r="AO7" i="8"/>
  <c r="AP7" i="8" s="1"/>
  <c r="AL10" i="8"/>
  <c r="AM10" i="8" s="1"/>
  <c r="AO10" i="8"/>
  <c r="AP10" i="8" s="1"/>
  <c r="BN16" i="7"/>
  <c r="AH15" i="7"/>
  <c r="AJ15" i="7" s="1"/>
  <c r="AH11" i="7"/>
  <c r="AJ11" i="7" s="1"/>
  <c r="AH7" i="7"/>
  <c r="AJ7" i="7" s="1"/>
  <c r="AH14" i="7"/>
  <c r="AJ14" i="7" s="1"/>
  <c r="AH9" i="7"/>
  <c r="AJ9" i="7" s="1"/>
  <c r="AH13" i="7"/>
  <c r="AJ13" i="7" s="1"/>
  <c r="AH8" i="7"/>
  <c r="AJ8" i="7" s="1"/>
  <c r="AH12" i="7"/>
  <c r="AJ12" i="7" s="1"/>
  <c r="AH10" i="7"/>
  <c r="AJ10" i="7" s="1"/>
  <c r="BP16" i="7"/>
  <c r="BS16" i="7" s="1"/>
  <c r="BV16" i="7" s="1"/>
  <c r="BV17" i="7" s="1"/>
  <c r="BQ16" i="7"/>
  <c r="BT16" i="7" s="1"/>
  <c r="BW16" i="7" s="1"/>
  <c r="BW17" i="7" s="1"/>
  <c r="BP110" i="6"/>
  <c r="BS110" i="6" s="1"/>
  <c r="BV110" i="6" s="1"/>
  <c r="BV111" i="6" s="1"/>
  <c r="BQ110" i="6"/>
  <c r="BT110" i="6" s="1"/>
  <c r="BW110" i="6" s="1"/>
  <c r="BW111" i="6" s="1"/>
  <c r="AH14" i="6"/>
  <c r="AJ14" i="6" s="1"/>
  <c r="AH10" i="6"/>
  <c r="AJ10" i="6" s="1"/>
  <c r="AH17" i="6"/>
  <c r="AJ17" i="6" s="1"/>
  <c r="AH13" i="6"/>
  <c r="AJ13" i="6" s="1"/>
  <c r="AH19" i="6"/>
  <c r="AJ19" i="6" s="1"/>
  <c r="AH15" i="6"/>
  <c r="AJ15" i="6" s="1"/>
  <c r="AH11" i="6"/>
  <c r="AJ11" i="6" s="1"/>
  <c r="AH18" i="6"/>
  <c r="AJ18" i="6" s="1"/>
  <c r="AH9" i="6"/>
  <c r="AJ9" i="6" s="1"/>
  <c r="AH12" i="6"/>
  <c r="AJ12" i="6" s="1"/>
  <c r="AH8" i="6"/>
  <c r="AJ8" i="6" s="1"/>
  <c r="AH16" i="6"/>
  <c r="AJ16" i="6" s="1"/>
  <c r="AH7" i="6"/>
  <c r="AJ7" i="6" s="1"/>
  <c r="AH121" i="6"/>
  <c r="AJ121" i="6" s="1"/>
  <c r="AH117" i="6"/>
  <c r="AJ117" i="6" s="1"/>
  <c r="AH120" i="6"/>
  <c r="AJ120" i="6" s="1"/>
  <c r="AH119" i="6"/>
  <c r="AJ119" i="6" s="1"/>
  <c r="AH118" i="6"/>
  <c r="AJ118" i="6" s="1"/>
  <c r="BN20" i="6"/>
  <c r="BO20" i="6" s="1"/>
  <c r="BP20" i="6" s="1"/>
  <c r="BS20" i="6" s="1"/>
  <c r="BV20" i="6" s="1"/>
  <c r="BV21" i="6" s="1"/>
  <c r="AH109" i="6"/>
  <c r="AJ109" i="6" s="1"/>
  <c r="AH103" i="6"/>
  <c r="AJ103" i="6" s="1"/>
  <c r="AH108" i="6"/>
  <c r="AJ108" i="6" s="1"/>
  <c r="AH107" i="6"/>
  <c r="AJ107" i="6" s="1"/>
  <c r="AH106" i="6"/>
  <c r="AJ106" i="6" s="1"/>
  <c r="AH102" i="6"/>
  <c r="AJ102" i="6" s="1"/>
  <c r="AH105" i="6"/>
  <c r="AJ105" i="6" s="1"/>
  <c r="AH101" i="6"/>
  <c r="AJ101" i="6" s="1"/>
  <c r="AH104" i="6"/>
  <c r="AJ104" i="6" s="1"/>
  <c r="AS18" i="5"/>
  <c r="AU18" i="5" s="1"/>
  <c r="AR18" i="5"/>
  <c r="AT18" i="5" s="1"/>
  <c r="AN18" i="5"/>
  <c r="AM7" i="5"/>
  <c r="AS16" i="5"/>
  <c r="AU16" i="5" s="1"/>
  <c r="AN16" i="5"/>
  <c r="AR16" i="5"/>
  <c r="AT16" i="5" s="1"/>
  <c r="AS9" i="5"/>
  <c r="AU9" i="5" s="1"/>
  <c r="AN9" i="5"/>
  <c r="AR9" i="5"/>
  <c r="AT9" i="5" s="1"/>
  <c r="AS17" i="5"/>
  <c r="AU17" i="5" s="1"/>
  <c r="AN17" i="5"/>
  <c r="AR17" i="5"/>
  <c r="AT17" i="5" s="1"/>
  <c r="AS15" i="5"/>
  <c r="AU15" i="5" s="1"/>
  <c r="AR15" i="5"/>
  <c r="AT15" i="5" s="1"/>
  <c r="AN15" i="5"/>
  <c r="AR10" i="5"/>
  <c r="AT10" i="5" s="1"/>
  <c r="AN10" i="5"/>
  <c r="AS10" i="5"/>
  <c r="AU10" i="5" s="1"/>
  <c r="AR19" i="5"/>
  <c r="AT19" i="5" s="1"/>
  <c r="AN19" i="5"/>
  <c r="AS19" i="5"/>
  <c r="AU19" i="5" s="1"/>
  <c r="AS8" i="5"/>
  <c r="AU8" i="5" s="1"/>
  <c r="AN8" i="5"/>
  <c r="AR8" i="5"/>
  <c r="AT8" i="5" s="1"/>
  <c r="AK17" i="5"/>
  <c r="AK7" i="5"/>
  <c r="AR12" i="5"/>
  <c r="AT12" i="5" s="1"/>
  <c r="AN14" i="5"/>
  <c r="AS11" i="5"/>
  <c r="AU11" i="5" s="1"/>
  <c r="AN11" i="5"/>
  <c r="AR11" i="5"/>
  <c r="AT11" i="5" s="1"/>
  <c r="AH17" i="4"/>
  <c r="AJ17" i="4" s="1"/>
  <c r="AH13" i="4"/>
  <c r="AJ13" i="4" s="1"/>
  <c r="AH9" i="4"/>
  <c r="AJ9" i="4" s="1"/>
  <c r="AH16" i="4"/>
  <c r="AJ16" i="4" s="1"/>
  <c r="AH18" i="4"/>
  <c r="AJ18" i="4" s="1"/>
  <c r="AH19" i="4"/>
  <c r="AJ19" i="4" s="1"/>
  <c r="AH11" i="4"/>
  <c r="AJ11" i="4" s="1"/>
  <c r="AH7" i="4"/>
  <c r="AJ7" i="4" s="1"/>
  <c r="AH15" i="4"/>
  <c r="AJ15" i="4" s="1"/>
  <c r="AH8" i="4"/>
  <c r="AJ8" i="4" s="1"/>
  <c r="AH12" i="4"/>
  <c r="AJ12" i="4" s="1"/>
  <c r="AH10" i="4"/>
  <c r="AJ10" i="4" s="1"/>
  <c r="AH14" i="4"/>
  <c r="AJ14" i="4" s="1"/>
  <c r="AS12" i="5" l="1"/>
  <c r="AU12" i="5" s="1"/>
  <c r="AK11" i="5"/>
  <c r="AR13" i="5"/>
  <c r="AT13" i="5" s="1"/>
  <c r="AN13" i="5"/>
  <c r="AL20" i="5"/>
  <c r="AM20" i="5" s="1"/>
  <c r="AS20" i="5" s="1"/>
  <c r="AU20" i="5" s="1"/>
  <c r="AK15" i="5"/>
  <c r="AR14" i="5"/>
  <c r="AT14" i="5" s="1"/>
  <c r="AK18" i="5"/>
  <c r="BQ20" i="4"/>
  <c r="BT20" i="4" s="1"/>
  <c r="BW20" i="4" s="1"/>
  <c r="BW21" i="4" s="1"/>
  <c r="AU53" i="4"/>
  <c r="AN51" i="4"/>
  <c r="AR51" i="4"/>
  <c r="AT51" i="4" s="1"/>
  <c r="AU79" i="3"/>
  <c r="AS77" i="3"/>
  <c r="AU77" i="3" s="1"/>
  <c r="AT79" i="3"/>
  <c r="AR77" i="3"/>
  <c r="AT77" i="3" s="1"/>
  <c r="AN77" i="3"/>
  <c r="AK77" i="3"/>
  <c r="AS73" i="3"/>
  <c r="AU73" i="3" s="1"/>
  <c r="AR73" i="3"/>
  <c r="AT73" i="3" s="1"/>
  <c r="AN73" i="3"/>
  <c r="AK63" i="3"/>
  <c r="BN25" i="3"/>
  <c r="BO25" i="3" s="1"/>
  <c r="AU65" i="3"/>
  <c r="AS63" i="3"/>
  <c r="AU63" i="3" s="1"/>
  <c r="AT65" i="3"/>
  <c r="AR63" i="3"/>
  <c r="AT63" i="3" s="1"/>
  <c r="AN63" i="3"/>
  <c r="AS36" i="3"/>
  <c r="AU36" i="3" s="1"/>
  <c r="AN36" i="3"/>
  <c r="AR36" i="3"/>
  <c r="AT36" i="3" s="1"/>
  <c r="AU49" i="3"/>
  <c r="AS47" i="3"/>
  <c r="AU47" i="3" s="1"/>
  <c r="AT49" i="3"/>
  <c r="AR47" i="3"/>
  <c r="AT47" i="3" s="1"/>
  <c r="AN47" i="3"/>
  <c r="AK47" i="3"/>
  <c r="AK7" i="8"/>
  <c r="AK10" i="8"/>
  <c r="AS51" i="4"/>
  <c r="AU51" i="4" s="1"/>
  <c r="AK51" i="4"/>
  <c r="AK35" i="4"/>
  <c r="AU37" i="4"/>
  <c r="AS35" i="4"/>
  <c r="AU35" i="4" s="1"/>
  <c r="AT37" i="4"/>
  <c r="AR35" i="4"/>
  <c r="AT35" i="4" s="1"/>
  <c r="AN35" i="4"/>
  <c r="AK20" i="5"/>
  <c r="AU39" i="5"/>
  <c r="AS37" i="5"/>
  <c r="AU37" i="5" s="1"/>
  <c r="AT39" i="5"/>
  <c r="AN37" i="5"/>
  <c r="AR37" i="5"/>
  <c r="AT37" i="5" s="1"/>
  <c r="AK37" i="5"/>
  <c r="BQ122" i="6"/>
  <c r="BT122" i="6" s="1"/>
  <c r="BW122" i="6" s="1"/>
  <c r="BW123" i="6" s="1"/>
  <c r="AK48" i="6"/>
  <c r="BQ20" i="6"/>
  <c r="BT20" i="6" s="1"/>
  <c r="BW20" i="6" s="1"/>
  <c r="BW21" i="6" s="1"/>
  <c r="AU50" i="6"/>
  <c r="AS48" i="6"/>
  <c r="AU48" i="6" s="1"/>
  <c r="AT50" i="6"/>
  <c r="AR48" i="6"/>
  <c r="AT48" i="6" s="1"/>
  <c r="AN48" i="6"/>
  <c r="BQ12" i="8"/>
  <c r="BT12" i="8" s="1"/>
  <c r="BW12" i="8" s="1"/>
  <c r="BW13" i="8" s="1"/>
  <c r="AU27" i="8"/>
  <c r="AS25" i="8"/>
  <c r="AU25" i="8" s="1"/>
  <c r="AT27" i="8"/>
  <c r="AR25" i="8"/>
  <c r="AT25" i="8" s="1"/>
  <c r="AN25" i="8"/>
  <c r="AS22" i="8"/>
  <c r="AU22" i="8" s="1"/>
  <c r="AR22" i="8"/>
  <c r="AT22" i="8" s="1"/>
  <c r="AN22" i="8"/>
  <c r="AL22" i="3"/>
  <c r="AM22" i="3" s="1"/>
  <c r="AO22" i="3"/>
  <c r="AP22" i="3" s="1"/>
  <c r="AO15" i="3"/>
  <c r="AP15" i="3" s="1"/>
  <c r="AL15" i="3"/>
  <c r="AM15" i="3" s="1"/>
  <c r="BP25" i="3"/>
  <c r="BS25" i="3" s="1"/>
  <c r="BV25" i="3" s="1"/>
  <c r="BV26" i="3" s="1"/>
  <c r="BQ25" i="3"/>
  <c r="BT25" i="3" s="1"/>
  <c r="BW25" i="3" s="1"/>
  <c r="BW26" i="3" s="1"/>
  <c r="AO12" i="3"/>
  <c r="AP12" i="3" s="1"/>
  <c r="AL12" i="3"/>
  <c r="AM12" i="3" s="1"/>
  <c r="AO21" i="3"/>
  <c r="AP21" i="3" s="1"/>
  <c r="AL21" i="3"/>
  <c r="AM21" i="3" s="1"/>
  <c r="AO9" i="3"/>
  <c r="AP9" i="3" s="1"/>
  <c r="AL9" i="3"/>
  <c r="AM9" i="3" s="1"/>
  <c r="AO24" i="3"/>
  <c r="AP24" i="3" s="1"/>
  <c r="AL24" i="3"/>
  <c r="AM24" i="3" s="1"/>
  <c r="AL10" i="3"/>
  <c r="AM10" i="3" s="1"/>
  <c r="AO10" i="3"/>
  <c r="AP10" i="3" s="1"/>
  <c r="AL20" i="3"/>
  <c r="AM20" i="3" s="1"/>
  <c r="AO20" i="3"/>
  <c r="AP20" i="3" s="1"/>
  <c r="AO14" i="3"/>
  <c r="AP14" i="3" s="1"/>
  <c r="AL14" i="3"/>
  <c r="AM14" i="3" s="1"/>
  <c r="AJ25" i="3"/>
  <c r="AK9" i="3" s="1"/>
  <c r="AO7" i="3"/>
  <c r="AP7" i="3" s="1"/>
  <c r="AL7" i="3"/>
  <c r="AO8" i="3"/>
  <c r="AP8" i="3" s="1"/>
  <c r="AL8" i="3"/>
  <c r="AM8" i="3" s="1"/>
  <c r="AO23" i="3"/>
  <c r="AP23" i="3" s="1"/>
  <c r="AL23" i="3"/>
  <c r="AM23" i="3" s="1"/>
  <c r="AO16" i="3"/>
  <c r="AP16" i="3" s="1"/>
  <c r="AL16" i="3"/>
  <c r="AM16" i="3" s="1"/>
  <c r="AO11" i="3"/>
  <c r="AP11" i="3" s="1"/>
  <c r="AL11" i="3"/>
  <c r="AM11" i="3" s="1"/>
  <c r="AO19" i="3"/>
  <c r="AP19" i="3" s="1"/>
  <c r="AL19" i="3"/>
  <c r="AM19" i="3" s="1"/>
  <c r="AL17" i="3"/>
  <c r="AM17" i="3" s="1"/>
  <c r="AO17" i="3"/>
  <c r="AP17" i="3" s="1"/>
  <c r="AL18" i="3"/>
  <c r="AM18" i="3" s="1"/>
  <c r="AO18" i="3"/>
  <c r="AP18" i="3" s="1"/>
  <c r="AO13" i="3"/>
  <c r="AP13" i="3" s="1"/>
  <c r="AL13" i="3"/>
  <c r="AM13" i="3" s="1"/>
  <c r="AS11" i="8"/>
  <c r="AU11" i="8" s="1"/>
  <c r="AR11" i="8"/>
  <c r="AT11" i="8" s="1"/>
  <c r="AN11" i="8"/>
  <c r="AS8" i="8"/>
  <c r="AU8" i="8" s="1"/>
  <c r="AR8" i="8"/>
  <c r="AT8" i="8" s="1"/>
  <c r="AN8" i="8"/>
  <c r="AS10" i="8"/>
  <c r="AU10" i="8" s="1"/>
  <c r="AR10" i="8"/>
  <c r="AT10" i="8" s="1"/>
  <c r="AN10" i="8"/>
  <c r="AK9" i="8"/>
  <c r="AK11" i="8"/>
  <c r="AK8" i="8"/>
  <c r="AM7" i="8"/>
  <c r="AL12" i="8"/>
  <c r="AM12" i="8" s="1"/>
  <c r="AR9" i="8"/>
  <c r="AT9" i="8" s="1"/>
  <c r="AN9" i="8"/>
  <c r="AS9" i="8"/>
  <c r="AU9" i="8" s="1"/>
  <c r="AO12" i="7"/>
  <c r="AP12" i="7" s="1"/>
  <c r="AL12" i="7"/>
  <c r="AM12" i="7" s="1"/>
  <c r="AO14" i="7"/>
  <c r="AP14" i="7" s="1"/>
  <c r="AL14" i="7"/>
  <c r="AM14" i="7" s="1"/>
  <c r="AO9" i="7"/>
  <c r="AP9" i="7" s="1"/>
  <c r="AL9" i="7"/>
  <c r="AM9" i="7" s="1"/>
  <c r="AO8" i="7"/>
  <c r="AP8" i="7" s="1"/>
  <c r="AL8" i="7"/>
  <c r="AM8" i="7" s="1"/>
  <c r="AJ16" i="7"/>
  <c r="AO16" i="7" s="1"/>
  <c r="AP16" i="7" s="1"/>
  <c r="AL7" i="7"/>
  <c r="AO7" i="7"/>
  <c r="AP7" i="7" s="1"/>
  <c r="AL10" i="7"/>
  <c r="AM10" i="7" s="1"/>
  <c r="AO10" i="7"/>
  <c r="AP10" i="7" s="1"/>
  <c r="AL15" i="7"/>
  <c r="AM15" i="7" s="1"/>
  <c r="AO15" i="7"/>
  <c r="AP15" i="7" s="1"/>
  <c r="AO13" i="7"/>
  <c r="AP13" i="7" s="1"/>
  <c r="AL13" i="7"/>
  <c r="AM13" i="7" s="1"/>
  <c r="AL11" i="7"/>
  <c r="AM11" i="7" s="1"/>
  <c r="AO11" i="7"/>
  <c r="AP11" i="7" s="1"/>
  <c r="AO105" i="6"/>
  <c r="AP105" i="6" s="1"/>
  <c r="AL105" i="6"/>
  <c r="AM105" i="6" s="1"/>
  <c r="AO108" i="6"/>
  <c r="AP108" i="6" s="1"/>
  <c r="AL108" i="6"/>
  <c r="AM108" i="6" s="1"/>
  <c r="AL120" i="6"/>
  <c r="AM120" i="6" s="1"/>
  <c r="AO120" i="6"/>
  <c r="AP120" i="6" s="1"/>
  <c r="AL8" i="6"/>
  <c r="AM8" i="6" s="1"/>
  <c r="AO8" i="6"/>
  <c r="AP8" i="6" s="1"/>
  <c r="AO11" i="6"/>
  <c r="AP11" i="6" s="1"/>
  <c r="AL11" i="6"/>
  <c r="AM11" i="6" s="1"/>
  <c r="AO17" i="6"/>
  <c r="AP17" i="6" s="1"/>
  <c r="AL17" i="6"/>
  <c r="AM17" i="6" s="1"/>
  <c r="AL102" i="6"/>
  <c r="AM102" i="6" s="1"/>
  <c r="AO102" i="6"/>
  <c r="AP102" i="6" s="1"/>
  <c r="AL103" i="6"/>
  <c r="AM103" i="6" s="1"/>
  <c r="AO103" i="6"/>
  <c r="AP103" i="6" s="1"/>
  <c r="AL117" i="6"/>
  <c r="AJ122" i="6"/>
  <c r="AO122" i="6" s="1"/>
  <c r="AP122" i="6" s="1"/>
  <c r="AO117" i="6"/>
  <c r="AP117" i="6" s="1"/>
  <c r="AO12" i="6"/>
  <c r="AP12" i="6" s="1"/>
  <c r="AL12" i="6"/>
  <c r="AM12" i="6" s="1"/>
  <c r="AO15" i="6"/>
  <c r="AP15" i="6" s="1"/>
  <c r="AL15" i="6"/>
  <c r="AM15" i="6" s="1"/>
  <c r="AL10" i="6"/>
  <c r="AM10" i="6" s="1"/>
  <c r="AO10" i="6"/>
  <c r="AP10" i="6" s="1"/>
  <c r="AO104" i="6"/>
  <c r="AP104" i="6" s="1"/>
  <c r="AL104" i="6"/>
  <c r="AM104" i="6" s="1"/>
  <c r="AL106" i="6"/>
  <c r="AM106" i="6" s="1"/>
  <c r="AO106" i="6"/>
  <c r="AP106" i="6" s="1"/>
  <c r="AL109" i="6"/>
  <c r="AM109" i="6" s="1"/>
  <c r="AO109" i="6"/>
  <c r="AP109" i="6" s="1"/>
  <c r="AO118" i="6"/>
  <c r="AP118" i="6" s="1"/>
  <c r="AL118" i="6"/>
  <c r="AM118" i="6" s="1"/>
  <c r="AL121" i="6"/>
  <c r="AM121" i="6" s="1"/>
  <c r="AO121" i="6"/>
  <c r="AP121" i="6" s="1"/>
  <c r="AJ20" i="6"/>
  <c r="AO20" i="6" s="1"/>
  <c r="AP20" i="6" s="1"/>
  <c r="AO7" i="6"/>
  <c r="AP7" i="6" s="1"/>
  <c r="AL7" i="6"/>
  <c r="AL9" i="6"/>
  <c r="AM9" i="6" s="1"/>
  <c r="AO9" i="6"/>
  <c r="AP9" i="6" s="1"/>
  <c r="AO19" i="6"/>
  <c r="AP19" i="6" s="1"/>
  <c r="AL19" i="6"/>
  <c r="AM19" i="6" s="1"/>
  <c r="AL14" i="6"/>
  <c r="AM14" i="6" s="1"/>
  <c r="AO14" i="6"/>
  <c r="AP14" i="6" s="1"/>
  <c r="AJ110" i="6"/>
  <c r="AO110" i="6" s="1"/>
  <c r="AP110" i="6" s="1"/>
  <c r="AO101" i="6"/>
  <c r="AP101" i="6" s="1"/>
  <c r="AL101" i="6"/>
  <c r="AO107" i="6"/>
  <c r="AP107" i="6" s="1"/>
  <c r="AL107" i="6"/>
  <c r="AM107" i="6" s="1"/>
  <c r="AL119" i="6"/>
  <c r="AM119" i="6" s="1"/>
  <c r="AO119" i="6"/>
  <c r="AP119" i="6" s="1"/>
  <c r="AO16" i="6"/>
  <c r="AP16" i="6" s="1"/>
  <c r="AL16" i="6"/>
  <c r="AM16" i="6" s="1"/>
  <c r="AO18" i="6"/>
  <c r="AP18" i="6" s="1"/>
  <c r="AL18" i="6"/>
  <c r="AM18" i="6" s="1"/>
  <c r="AL13" i="6"/>
  <c r="AM13" i="6" s="1"/>
  <c r="AO13" i="6"/>
  <c r="AP13" i="6" s="1"/>
  <c r="AN20" i="5"/>
  <c r="AS7" i="5"/>
  <c r="AU7" i="5" s="1"/>
  <c r="AN7" i="5"/>
  <c r="AR7" i="5"/>
  <c r="AT7" i="5" s="1"/>
  <c r="AL15" i="4"/>
  <c r="AM15" i="4" s="1"/>
  <c r="AO15" i="4"/>
  <c r="AP15" i="4" s="1"/>
  <c r="AL17" i="4"/>
  <c r="AM17" i="4" s="1"/>
  <c r="AO17" i="4"/>
  <c r="AP17" i="4" s="1"/>
  <c r="AO10" i="4"/>
  <c r="AP10" i="4" s="1"/>
  <c r="AL10" i="4"/>
  <c r="AM10" i="4" s="1"/>
  <c r="AO7" i="4"/>
  <c r="AP7" i="4" s="1"/>
  <c r="AL7" i="4"/>
  <c r="AJ20" i="4"/>
  <c r="AO20" i="4" s="1"/>
  <c r="AP20" i="4" s="1"/>
  <c r="AL16" i="4"/>
  <c r="AM16" i="4" s="1"/>
  <c r="AO16" i="4"/>
  <c r="AP16" i="4" s="1"/>
  <c r="AL12" i="4"/>
  <c r="AM12" i="4" s="1"/>
  <c r="AO12" i="4"/>
  <c r="AP12" i="4" s="1"/>
  <c r="AO11" i="4"/>
  <c r="AP11" i="4" s="1"/>
  <c r="AL11" i="4"/>
  <c r="AM11" i="4" s="1"/>
  <c r="AL9" i="4"/>
  <c r="AM9" i="4" s="1"/>
  <c r="AO9" i="4"/>
  <c r="AP9" i="4" s="1"/>
  <c r="AO14" i="4"/>
  <c r="AP14" i="4" s="1"/>
  <c r="AL14" i="4"/>
  <c r="AM14" i="4" s="1"/>
  <c r="AO18" i="4"/>
  <c r="AP18" i="4" s="1"/>
  <c r="AK18" i="4"/>
  <c r="AL18" i="4"/>
  <c r="AM18" i="4" s="1"/>
  <c r="AL8" i="4"/>
  <c r="AM8" i="4" s="1"/>
  <c r="AO8" i="4"/>
  <c r="AP8" i="4" s="1"/>
  <c r="AO19" i="4"/>
  <c r="AP19" i="4" s="1"/>
  <c r="AL19" i="4"/>
  <c r="AM19" i="4" s="1"/>
  <c r="AL13" i="4"/>
  <c r="AM13" i="4" s="1"/>
  <c r="AO13" i="4"/>
  <c r="AP13" i="4" s="1"/>
  <c r="AR20" i="5" l="1"/>
  <c r="AT20" i="5" s="1"/>
  <c r="AU22" i="5"/>
  <c r="AT22" i="5"/>
  <c r="AK12" i="8"/>
  <c r="AK13" i="3"/>
  <c r="AK18" i="3"/>
  <c r="AK19" i="3"/>
  <c r="AK11" i="3"/>
  <c r="AK8" i="3"/>
  <c r="AK14" i="3"/>
  <c r="AK24" i="3"/>
  <c r="AK8" i="4"/>
  <c r="AK13" i="4"/>
  <c r="AK19" i="4"/>
  <c r="AK11" i="4"/>
  <c r="AK14" i="4"/>
  <c r="AK12" i="4"/>
  <c r="AK9" i="4"/>
  <c r="AK16" i="4"/>
  <c r="AK7" i="4"/>
  <c r="AK13" i="6"/>
  <c r="AK18" i="6"/>
  <c r="AK121" i="6"/>
  <c r="AK118" i="6"/>
  <c r="AK107" i="6"/>
  <c r="AK15" i="7"/>
  <c r="AK10" i="7"/>
  <c r="AK19" i="6"/>
  <c r="AK9" i="6"/>
  <c r="AK14" i="6"/>
  <c r="AK16" i="6"/>
  <c r="AK7" i="6"/>
  <c r="AK119" i="6"/>
  <c r="AK117" i="6"/>
  <c r="AK17" i="4"/>
  <c r="AK15" i="4"/>
  <c r="AS17" i="3"/>
  <c r="AU17" i="3" s="1"/>
  <c r="AN17" i="3"/>
  <c r="AR17" i="3"/>
  <c r="AT17" i="3" s="1"/>
  <c r="AR11" i="3"/>
  <c r="AT11" i="3" s="1"/>
  <c r="AN11" i="3"/>
  <c r="AS11" i="3"/>
  <c r="AU11" i="3" s="1"/>
  <c r="AN16" i="3"/>
  <c r="AS16" i="3"/>
  <c r="AU16" i="3" s="1"/>
  <c r="AR16" i="3"/>
  <c r="AT16" i="3" s="1"/>
  <c r="AR8" i="3"/>
  <c r="AT8" i="3" s="1"/>
  <c r="AS8" i="3"/>
  <c r="AU8" i="3" s="1"/>
  <c r="AN8" i="3"/>
  <c r="AL25" i="3"/>
  <c r="AM25" i="3" s="1"/>
  <c r="AM7" i="3"/>
  <c r="AS20" i="3"/>
  <c r="AU20" i="3" s="1"/>
  <c r="AN20" i="3"/>
  <c r="AR20" i="3"/>
  <c r="AT20" i="3" s="1"/>
  <c r="AR21" i="3"/>
  <c r="AT21" i="3" s="1"/>
  <c r="AS21" i="3"/>
  <c r="AU21" i="3" s="1"/>
  <c r="AN21" i="3"/>
  <c r="AN18" i="3"/>
  <c r="AS18" i="3"/>
  <c r="AU18" i="3" s="1"/>
  <c r="AR18" i="3"/>
  <c r="AT18" i="3" s="1"/>
  <c r="AR19" i="3"/>
  <c r="AT19" i="3" s="1"/>
  <c r="AS19" i="3"/>
  <c r="AU19" i="3" s="1"/>
  <c r="AN19" i="3"/>
  <c r="AR24" i="3"/>
  <c r="AT24" i="3" s="1"/>
  <c r="AS24" i="3"/>
  <c r="AU24" i="3" s="1"/>
  <c r="AN24" i="3"/>
  <c r="AS13" i="3"/>
  <c r="AU13" i="3" s="1"/>
  <c r="AN13" i="3"/>
  <c r="AR13" i="3"/>
  <c r="AT13" i="3" s="1"/>
  <c r="AN23" i="3"/>
  <c r="AR23" i="3"/>
  <c r="AT23" i="3" s="1"/>
  <c r="AS23" i="3"/>
  <c r="AU23" i="3" s="1"/>
  <c r="AO25" i="3"/>
  <c r="AP25" i="3" s="1"/>
  <c r="AK23" i="3"/>
  <c r="AK17" i="3"/>
  <c r="AK20" i="3"/>
  <c r="AS10" i="3"/>
  <c r="AU10" i="3" s="1"/>
  <c r="AR10" i="3"/>
  <c r="AT10" i="3" s="1"/>
  <c r="AN10" i="3"/>
  <c r="AK15" i="3"/>
  <c r="AK12" i="3"/>
  <c r="AS22" i="3"/>
  <c r="AU22" i="3" s="1"/>
  <c r="AR22" i="3"/>
  <c r="AT22" i="3" s="1"/>
  <c r="AN22" i="3"/>
  <c r="AK16" i="3"/>
  <c r="AK7" i="3"/>
  <c r="AN14" i="3"/>
  <c r="AR14" i="3"/>
  <c r="AT14" i="3" s="1"/>
  <c r="AS14" i="3"/>
  <c r="AU14" i="3" s="1"/>
  <c r="AK10" i="3"/>
  <c r="AN9" i="3"/>
  <c r="AS9" i="3"/>
  <c r="AU9" i="3" s="1"/>
  <c r="AR9" i="3"/>
  <c r="AT9" i="3" s="1"/>
  <c r="AK21" i="3"/>
  <c r="AR12" i="3"/>
  <c r="AT12" i="3" s="1"/>
  <c r="AN12" i="3"/>
  <c r="AS12" i="3"/>
  <c r="AU12" i="3" s="1"/>
  <c r="AN15" i="3"/>
  <c r="AS15" i="3"/>
  <c r="AU15" i="3" s="1"/>
  <c r="AR15" i="3"/>
  <c r="AT15" i="3" s="1"/>
  <c r="AK22" i="3"/>
  <c r="AU14" i="8"/>
  <c r="AS12" i="8"/>
  <c r="AU12" i="8" s="1"/>
  <c r="AT14" i="8"/>
  <c r="AR12" i="8"/>
  <c r="AT12" i="8" s="1"/>
  <c r="AN12" i="8"/>
  <c r="AS7" i="8"/>
  <c r="AU7" i="8" s="1"/>
  <c r="AR7" i="8"/>
  <c r="AT7" i="8" s="1"/>
  <c r="AN7" i="8"/>
  <c r="AS11" i="7"/>
  <c r="AU11" i="7" s="1"/>
  <c r="AN11" i="7"/>
  <c r="AR11" i="7"/>
  <c r="AT11" i="7" s="1"/>
  <c r="AS10" i="7"/>
  <c r="AU10" i="7" s="1"/>
  <c r="AN10" i="7"/>
  <c r="AR10" i="7"/>
  <c r="AT10" i="7" s="1"/>
  <c r="AK7" i="7"/>
  <c r="AS8" i="7"/>
  <c r="AU8" i="7" s="1"/>
  <c r="AR8" i="7"/>
  <c r="AT8" i="7" s="1"/>
  <c r="AN8" i="7"/>
  <c r="AK14" i="7"/>
  <c r="AK12" i="7"/>
  <c r="AK13" i="7"/>
  <c r="AS15" i="7"/>
  <c r="AU15" i="7" s="1"/>
  <c r="AR15" i="7"/>
  <c r="AT15" i="7" s="1"/>
  <c r="AN15" i="7"/>
  <c r="AK8" i="7"/>
  <c r="AR9" i="7"/>
  <c r="AT9" i="7" s="1"/>
  <c r="AN9" i="7"/>
  <c r="AS9" i="7"/>
  <c r="AU9" i="7" s="1"/>
  <c r="AS14" i="7"/>
  <c r="AU14" i="7" s="1"/>
  <c r="AN14" i="7"/>
  <c r="AR14" i="7"/>
  <c r="AT14" i="7" s="1"/>
  <c r="AK11" i="7"/>
  <c r="AR13" i="7"/>
  <c r="AT13" i="7" s="1"/>
  <c r="AN13" i="7"/>
  <c r="AS13" i="7"/>
  <c r="AU13" i="7" s="1"/>
  <c r="AL16" i="7"/>
  <c r="AM16" i="7" s="1"/>
  <c r="AM7" i="7"/>
  <c r="AK9" i="7"/>
  <c r="AS12" i="7"/>
  <c r="AU12" i="7" s="1"/>
  <c r="AR12" i="7"/>
  <c r="AT12" i="7" s="1"/>
  <c r="AN12" i="7"/>
  <c r="AR13" i="6"/>
  <c r="AT13" i="6" s="1"/>
  <c r="AN13" i="6"/>
  <c r="AS13" i="6"/>
  <c r="AU13" i="6" s="1"/>
  <c r="AR16" i="6"/>
  <c r="AT16" i="6" s="1"/>
  <c r="AN16" i="6"/>
  <c r="AS16" i="6"/>
  <c r="AU16" i="6" s="1"/>
  <c r="AL110" i="6"/>
  <c r="AM110" i="6" s="1"/>
  <c r="AM101" i="6"/>
  <c r="AR19" i="6"/>
  <c r="AT19" i="6" s="1"/>
  <c r="AN19" i="6"/>
  <c r="AS19" i="6"/>
  <c r="AU19" i="6" s="1"/>
  <c r="AS9" i="6"/>
  <c r="AU9" i="6" s="1"/>
  <c r="AN9" i="6"/>
  <c r="AR9" i="6"/>
  <c r="AT9" i="6" s="1"/>
  <c r="AS118" i="6"/>
  <c r="AU118" i="6" s="1"/>
  <c r="AR118" i="6"/>
  <c r="AT118" i="6" s="1"/>
  <c r="AN118" i="6"/>
  <c r="AK106" i="6"/>
  <c r="AK104" i="6"/>
  <c r="AS15" i="6"/>
  <c r="AU15" i="6" s="1"/>
  <c r="AR15" i="6"/>
  <c r="AT15" i="6" s="1"/>
  <c r="AN15" i="6"/>
  <c r="AK12" i="6"/>
  <c r="AS102" i="6"/>
  <c r="AU102" i="6" s="1"/>
  <c r="AN102" i="6"/>
  <c r="AR102" i="6"/>
  <c r="AT102" i="6" s="1"/>
  <c r="AK17" i="6"/>
  <c r="AK120" i="6"/>
  <c r="AK108" i="6"/>
  <c r="AS18" i="6"/>
  <c r="AU18" i="6" s="1"/>
  <c r="AR18" i="6"/>
  <c r="AT18" i="6" s="1"/>
  <c r="AN18" i="6"/>
  <c r="AR119" i="6"/>
  <c r="AT119" i="6" s="1"/>
  <c r="AN119" i="6"/>
  <c r="AS119" i="6"/>
  <c r="AU119" i="6" s="1"/>
  <c r="AR107" i="6"/>
  <c r="AT107" i="6" s="1"/>
  <c r="AN107" i="6"/>
  <c r="AS107" i="6"/>
  <c r="AU107" i="6" s="1"/>
  <c r="AL20" i="6"/>
  <c r="AM20" i="6" s="1"/>
  <c r="AM7" i="6"/>
  <c r="AK109" i="6"/>
  <c r="AK10" i="6"/>
  <c r="AK15" i="6"/>
  <c r="AL122" i="6"/>
  <c r="AM122" i="6" s="1"/>
  <c r="AM117" i="6"/>
  <c r="AS103" i="6"/>
  <c r="AU103" i="6" s="1"/>
  <c r="AR103" i="6"/>
  <c r="AT103" i="6" s="1"/>
  <c r="AN103" i="6"/>
  <c r="AK8" i="6"/>
  <c r="AK101" i="6"/>
  <c r="AS14" i="6"/>
  <c r="AU14" i="6" s="1"/>
  <c r="AR14" i="6"/>
  <c r="AT14" i="6" s="1"/>
  <c r="AN14" i="6"/>
  <c r="AR106" i="6"/>
  <c r="AT106" i="6" s="1"/>
  <c r="AN106" i="6"/>
  <c r="AS106" i="6"/>
  <c r="AU106" i="6" s="1"/>
  <c r="AS11" i="6"/>
  <c r="AU11" i="6" s="1"/>
  <c r="AR11" i="6"/>
  <c r="AT11" i="6" s="1"/>
  <c r="AN11" i="6"/>
  <c r="AS120" i="6"/>
  <c r="AU120" i="6" s="1"/>
  <c r="AR120" i="6"/>
  <c r="AT120" i="6" s="1"/>
  <c r="AN120" i="6"/>
  <c r="AK105" i="6"/>
  <c r="AS121" i="6"/>
  <c r="AU121" i="6" s="1"/>
  <c r="AR121" i="6"/>
  <c r="AT121" i="6" s="1"/>
  <c r="AN121" i="6"/>
  <c r="AR109" i="6"/>
  <c r="AT109" i="6" s="1"/>
  <c r="AN109" i="6"/>
  <c r="AS109" i="6"/>
  <c r="AU109" i="6" s="1"/>
  <c r="AS104" i="6"/>
  <c r="AU104" i="6" s="1"/>
  <c r="AR104" i="6"/>
  <c r="AT104" i="6" s="1"/>
  <c r="AN104" i="6"/>
  <c r="AS10" i="6"/>
  <c r="AU10" i="6" s="1"/>
  <c r="AN10" i="6"/>
  <c r="AR10" i="6"/>
  <c r="AT10" i="6" s="1"/>
  <c r="AR12" i="6"/>
  <c r="AT12" i="6" s="1"/>
  <c r="AN12" i="6"/>
  <c r="AS12" i="6"/>
  <c r="AU12" i="6" s="1"/>
  <c r="AK103" i="6"/>
  <c r="AK102" i="6"/>
  <c r="AS17" i="6"/>
  <c r="AU17" i="6" s="1"/>
  <c r="AN17" i="6"/>
  <c r="AR17" i="6"/>
  <c r="AT17" i="6" s="1"/>
  <c r="AK11" i="6"/>
  <c r="AR8" i="6"/>
  <c r="AT8" i="6" s="1"/>
  <c r="AN8" i="6"/>
  <c r="AS8" i="6"/>
  <c r="AU8" i="6" s="1"/>
  <c r="AS108" i="6"/>
  <c r="AU108" i="6" s="1"/>
  <c r="AR108" i="6"/>
  <c r="AT108" i="6" s="1"/>
  <c r="AN108" i="6"/>
  <c r="AR105" i="6"/>
  <c r="AT105" i="6" s="1"/>
  <c r="AN105" i="6"/>
  <c r="AS105" i="6"/>
  <c r="AU105" i="6" s="1"/>
  <c r="AS16" i="4"/>
  <c r="AU16" i="4" s="1"/>
  <c r="AN16" i="4"/>
  <c r="AR16" i="4"/>
  <c r="AT16" i="4" s="1"/>
  <c r="AS13" i="4"/>
  <c r="AU13" i="4" s="1"/>
  <c r="AN13" i="4"/>
  <c r="AR13" i="4"/>
  <c r="AT13" i="4" s="1"/>
  <c r="AS14" i="4"/>
  <c r="AU14" i="4" s="1"/>
  <c r="AR14" i="4"/>
  <c r="AT14" i="4" s="1"/>
  <c r="AN14" i="4"/>
  <c r="AS10" i="4"/>
  <c r="AU10" i="4" s="1"/>
  <c r="AN10" i="4"/>
  <c r="AR10" i="4"/>
  <c r="AT10" i="4" s="1"/>
  <c r="AS8" i="4"/>
  <c r="AU8" i="4" s="1"/>
  <c r="AR8" i="4"/>
  <c r="AT8" i="4" s="1"/>
  <c r="AN8" i="4"/>
  <c r="AL20" i="4"/>
  <c r="AM20" i="4" s="1"/>
  <c r="AM7" i="4"/>
  <c r="AS17" i="4"/>
  <c r="AU17" i="4" s="1"/>
  <c r="AN17" i="4"/>
  <c r="AR17" i="4"/>
  <c r="AT17" i="4" s="1"/>
  <c r="AS9" i="4"/>
  <c r="AU9" i="4" s="1"/>
  <c r="AN9" i="4"/>
  <c r="AR9" i="4"/>
  <c r="AT9" i="4" s="1"/>
  <c r="AR19" i="4"/>
  <c r="AT19" i="4" s="1"/>
  <c r="AN19" i="4"/>
  <c r="AS19" i="4"/>
  <c r="AU19" i="4" s="1"/>
  <c r="AS18" i="4"/>
  <c r="AU18" i="4" s="1"/>
  <c r="AR18" i="4"/>
  <c r="AT18" i="4" s="1"/>
  <c r="AN18" i="4"/>
  <c r="AR11" i="4"/>
  <c r="AT11" i="4" s="1"/>
  <c r="AN11" i="4"/>
  <c r="AS11" i="4"/>
  <c r="AU11" i="4" s="1"/>
  <c r="AS12" i="4"/>
  <c r="AU12" i="4" s="1"/>
  <c r="AN12" i="4"/>
  <c r="AR12" i="4"/>
  <c r="AT12" i="4" s="1"/>
  <c r="AK10" i="4"/>
  <c r="AR15" i="4"/>
  <c r="AT15" i="4" s="1"/>
  <c r="AN15" i="4"/>
  <c r="AS15" i="4"/>
  <c r="AU15" i="4" s="1"/>
  <c r="AK20" i="4" l="1"/>
  <c r="AK122" i="6"/>
  <c r="AK20" i="6"/>
  <c r="AS7" i="3"/>
  <c r="AU7" i="3" s="1"/>
  <c r="AR7" i="3"/>
  <c r="AT7" i="3" s="1"/>
  <c r="AN7" i="3"/>
  <c r="AK25" i="3"/>
  <c r="AN25" i="3"/>
  <c r="AU27" i="3"/>
  <c r="AT27" i="3"/>
  <c r="AR25" i="3"/>
  <c r="AT25" i="3" s="1"/>
  <c r="AS25" i="3"/>
  <c r="AU25" i="3" s="1"/>
  <c r="AK16" i="7"/>
  <c r="AS7" i="7"/>
  <c r="AU7" i="7" s="1"/>
  <c r="AN7" i="7"/>
  <c r="AR7" i="7"/>
  <c r="AT7" i="7" s="1"/>
  <c r="AU18" i="7"/>
  <c r="AS16" i="7"/>
  <c r="AU16" i="7" s="1"/>
  <c r="AT18" i="7"/>
  <c r="AR16" i="7"/>
  <c r="AT16" i="7" s="1"/>
  <c r="AN16" i="7"/>
  <c r="AR101" i="6"/>
  <c r="AT101" i="6" s="1"/>
  <c r="AN101" i="6"/>
  <c r="AS101" i="6"/>
  <c r="AU101" i="6" s="1"/>
  <c r="AS7" i="6"/>
  <c r="AU7" i="6" s="1"/>
  <c r="AR7" i="6"/>
  <c r="AT7" i="6" s="1"/>
  <c r="AN7" i="6"/>
  <c r="AU112" i="6"/>
  <c r="AS110" i="6"/>
  <c r="AU110" i="6" s="1"/>
  <c r="AT112" i="6"/>
  <c r="AR110" i="6"/>
  <c r="AT110" i="6" s="1"/>
  <c r="AN110" i="6"/>
  <c r="AK110" i="6"/>
  <c r="AS117" i="6"/>
  <c r="AU117" i="6" s="1"/>
  <c r="AR117" i="6"/>
  <c r="AT117" i="6" s="1"/>
  <c r="AN117" i="6"/>
  <c r="AU22" i="6"/>
  <c r="AS20" i="6"/>
  <c r="AU20" i="6" s="1"/>
  <c r="AN20" i="6"/>
  <c r="AT22" i="6"/>
  <c r="AR20" i="6"/>
  <c r="AT20" i="6" s="1"/>
  <c r="AU124" i="6"/>
  <c r="AS122" i="6"/>
  <c r="AU122" i="6" s="1"/>
  <c r="AT124" i="6"/>
  <c r="AR122" i="6"/>
  <c r="AT122" i="6" s="1"/>
  <c r="AN122" i="6"/>
  <c r="AR7" i="4"/>
  <c r="AT7" i="4" s="1"/>
  <c r="AN7" i="4"/>
  <c r="AS7" i="4"/>
  <c r="AU7" i="4" s="1"/>
  <c r="AT22" i="4"/>
  <c r="AR20" i="4"/>
  <c r="AT20" i="4" s="1"/>
  <c r="AN20" i="4"/>
  <c r="AU22" i="4"/>
  <c r="AS20" i="4"/>
  <c r="AU20" i="4" s="1"/>
</calcChain>
</file>

<file path=xl/sharedStrings.xml><?xml version="1.0" encoding="utf-8"?>
<sst xmlns="http://schemas.openxmlformats.org/spreadsheetml/2006/main" count="2301" uniqueCount="149">
  <si>
    <t>Nº pacientes grupo intervención</t>
  </si>
  <si>
    <t>Nº pacientes grupo control</t>
  </si>
  <si>
    <t>Si evento</t>
  </si>
  <si>
    <t>No evento</t>
  </si>
  <si>
    <t>Total</t>
  </si>
  <si>
    <t>suma (wi * ln RRi)</t>
  </si>
  <si>
    <r>
      <t>RR</t>
    </r>
    <r>
      <rPr>
        <vertAlign val="subscript"/>
        <sz val="10"/>
        <rFont val="Calibri"/>
        <family val="2"/>
      </rPr>
      <t>comb</t>
    </r>
  </si>
  <si>
    <r>
      <t>EE del ln RR</t>
    </r>
    <r>
      <rPr>
        <vertAlign val="subscript"/>
        <sz val="10"/>
        <rFont val="Calibri"/>
        <family val="2"/>
      </rPr>
      <t>comb</t>
    </r>
  </si>
  <si>
    <t>Z α/2 (0,05)</t>
  </si>
  <si>
    <r>
      <t>ln LI IC = ln RR</t>
    </r>
    <r>
      <rPr>
        <vertAlign val="subscript"/>
        <sz val="10"/>
        <rFont val="Calibri"/>
        <family val="2"/>
      </rPr>
      <t>comb</t>
    </r>
    <r>
      <rPr>
        <sz val="10"/>
        <rFont val="Calibri"/>
        <family val="2"/>
      </rPr>
      <t xml:space="preserve"> - Z α/2 *EE</t>
    </r>
  </si>
  <si>
    <r>
      <t>ln LS IC = ln RR</t>
    </r>
    <r>
      <rPr>
        <vertAlign val="subscript"/>
        <sz val="10"/>
        <rFont val="Calibri"/>
        <family val="2"/>
      </rPr>
      <t>comb</t>
    </r>
    <r>
      <rPr>
        <sz val="10"/>
        <rFont val="Calibri"/>
        <family val="2"/>
      </rPr>
      <t xml:space="preserve"> + Z α/2 *EE</t>
    </r>
  </si>
  <si>
    <t>LI IC 95%</t>
  </si>
  <si>
    <t>LS IC 95%</t>
  </si>
  <si>
    <r>
      <t xml:space="preserve"> [ln(RRi) – ln(RR</t>
    </r>
    <r>
      <rPr>
        <vertAlign val="subscript"/>
        <sz val="10"/>
        <rFont val="Calibri"/>
        <family val="2"/>
      </rPr>
      <t>comb</t>
    </r>
    <r>
      <rPr>
        <sz val="10"/>
        <rFont val="Calibri"/>
        <family val="2"/>
      </rPr>
      <t xml:space="preserve"> )]</t>
    </r>
    <r>
      <rPr>
        <vertAlign val="superscript"/>
        <sz val="10"/>
        <rFont val="Calibri"/>
        <family val="2"/>
      </rPr>
      <t>2</t>
    </r>
  </si>
  <si>
    <t>k</t>
  </si>
  <si>
    <t xml:space="preserve"> [Q – (k-1)]</t>
  </si>
  <si>
    <r>
      <rPr>
        <i/>
        <sz val="10"/>
        <rFont val="Symbol"/>
        <family val="1"/>
        <charset val="2"/>
      </rPr>
      <t>t</t>
    </r>
    <r>
      <rPr>
        <i/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teórica</t>
    </r>
  </si>
  <si>
    <r>
      <rPr>
        <i/>
        <sz val="10"/>
        <rFont val="Symbol"/>
        <family val="1"/>
        <charset val="2"/>
      </rPr>
      <t>t</t>
    </r>
    <r>
      <rPr>
        <i/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a utilizar: 1) si Q &lt; k-1 =  0; 2) si no, =&gt; </t>
    </r>
    <r>
      <rPr>
        <i/>
        <sz val="10"/>
        <rFont val="Calibri"/>
        <family val="2"/>
      </rPr>
      <t>τ</t>
    </r>
    <r>
      <rPr>
        <i/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teórica</t>
    </r>
  </si>
  <si>
    <r>
      <t>ln(RR</t>
    </r>
    <r>
      <rPr>
        <vertAlign val="subscript"/>
        <sz val="10"/>
        <rFont val="Calibri"/>
        <family val="2"/>
      </rPr>
      <t>DL</t>
    </r>
    <r>
      <rPr>
        <sz val="10"/>
        <rFont val="Calibri"/>
        <family val="2"/>
      </rPr>
      <t>)</t>
    </r>
  </si>
  <si>
    <r>
      <t xml:space="preserve"> RR</t>
    </r>
    <r>
      <rPr>
        <vertAlign val="subscript"/>
        <sz val="10"/>
        <rFont val="Calibri"/>
        <family val="2"/>
      </rPr>
      <t>DL</t>
    </r>
  </si>
  <si>
    <r>
      <t>EE del ln RR</t>
    </r>
    <r>
      <rPr>
        <vertAlign val="subscript"/>
        <sz val="10"/>
        <rFont val="Calibri"/>
        <family val="2"/>
      </rPr>
      <t>DL</t>
    </r>
    <r>
      <rPr>
        <sz val="10"/>
        <rFont val="Calibri"/>
        <family val="2"/>
      </rPr>
      <t>= Raíz (var del ln RR</t>
    </r>
    <r>
      <rPr>
        <vertAlign val="subscript"/>
        <sz val="10"/>
        <rFont val="Calibri"/>
        <family val="2"/>
      </rPr>
      <t>DL</t>
    </r>
    <r>
      <rPr>
        <sz val="10"/>
        <rFont val="Calibri"/>
        <family val="2"/>
      </rPr>
      <t>)</t>
    </r>
  </si>
  <si>
    <r>
      <t>ln LI IC = ln RR</t>
    </r>
    <r>
      <rPr>
        <vertAlign val="subscript"/>
        <sz val="10"/>
        <rFont val="Calibri"/>
        <family val="2"/>
      </rPr>
      <t>DL</t>
    </r>
    <r>
      <rPr>
        <sz val="10"/>
        <rFont val="Calibri"/>
        <family val="2"/>
      </rPr>
      <t xml:space="preserve"> - Z α/2 *EE</t>
    </r>
  </si>
  <si>
    <r>
      <t>ln LS IC = ln RR</t>
    </r>
    <r>
      <rPr>
        <vertAlign val="subscript"/>
        <sz val="10"/>
        <rFont val="Calibri"/>
        <family val="2"/>
      </rPr>
      <t>DL</t>
    </r>
    <r>
      <rPr>
        <sz val="10"/>
        <rFont val="Calibri"/>
        <family val="2"/>
      </rPr>
      <t xml:space="preserve"> + Z α/2 *EE</t>
    </r>
  </si>
  <si>
    <r>
      <t>t</t>
    </r>
    <r>
      <rPr>
        <sz val="10"/>
        <rFont val="Calibri"/>
        <family val="2"/>
        <scheme val="minor"/>
      </rPr>
      <t xml:space="preserve"> teórica"= </t>
    </r>
    <r>
      <rPr>
        <i/>
        <sz val="10"/>
        <rFont val="Calibri"/>
        <family val="2"/>
        <scheme val="minor"/>
      </rPr>
      <t xml:space="preserve"> t</t>
    </r>
    <r>
      <rPr>
        <vertAlign val="subscript"/>
        <sz val="10"/>
        <rFont val="Calibri"/>
        <family val="2"/>
        <scheme val="minor"/>
      </rPr>
      <t>(k-2)- α/2)</t>
    </r>
    <r>
      <rPr>
        <sz val="10"/>
        <rFont val="Calibri"/>
        <family val="2"/>
        <scheme val="minor"/>
      </rPr>
      <t xml:space="preserve"> =</t>
    </r>
  </si>
  <si>
    <t>Intevalo de predicción al 95%</t>
  </si>
  <si>
    <t>Q</t>
  </si>
  <si>
    <r>
      <t>H</t>
    </r>
    <r>
      <rPr>
        <vertAlign val="superscript"/>
        <sz val="10"/>
        <rFont val="Calibri"/>
        <family val="2"/>
        <scheme val="minor"/>
      </rPr>
      <t>2</t>
    </r>
  </si>
  <si>
    <r>
      <t>ln H</t>
    </r>
    <r>
      <rPr>
        <vertAlign val="superscript"/>
        <sz val="10"/>
        <rFont val="Calibri"/>
        <family val="2"/>
        <scheme val="minor"/>
      </rPr>
      <t>2</t>
    </r>
  </si>
  <si>
    <t>ln Q</t>
  </si>
  <si>
    <t>ln k-1</t>
  </si>
  <si>
    <t>Raíz 2Q</t>
  </si>
  <si>
    <t>Raíz(2k-3)</t>
  </si>
  <si>
    <t>2(k-2)</t>
  </si>
  <si>
    <r>
      <t>3(k-2)</t>
    </r>
    <r>
      <rPr>
        <vertAlign val="superscript"/>
        <sz val="10"/>
        <rFont val="Calibri"/>
        <family val="2"/>
        <scheme val="minor"/>
      </rPr>
      <t>2</t>
    </r>
  </si>
  <si>
    <t>A</t>
  </si>
  <si>
    <t>B</t>
  </si>
  <si>
    <r>
      <t>1º EE[ln(H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)] si Q =&lt; K</t>
    </r>
  </si>
  <si>
    <r>
      <t>2º EE[ln(H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)]  sí Q  &gt; K</t>
    </r>
  </si>
  <si>
    <r>
      <t>EE[ln(H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)] que utilizo</t>
    </r>
  </si>
  <si>
    <r>
      <t>ln(H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) - 1,96 * EE[ln(H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)]</t>
    </r>
  </si>
  <si>
    <r>
      <t>ln(H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) + 1,96 * EE[ln(H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)]</t>
    </r>
  </si>
  <si>
    <r>
      <t>lím inferior IC de H</t>
    </r>
    <r>
      <rPr>
        <vertAlign val="superscript"/>
        <sz val="10"/>
        <rFont val="Calibri"/>
        <family val="2"/>
        <scheme val="minor"/>
      </rPr>
      <t>2</t>
    </r>
  </si>
  <si>
    <r>
      <t>lím superior IC de H</t>
    </r>
    <r>
      <rPr>
        <vertAlign val="superscript"/>
        <sz val="10"/>
        <rFont val="Calibri"/>
        <family val="2"/>
        <scheme val="minor"/>
      </rPr>
      <t>2</t>
    </r>
  </si>
  <si>
    <t xml:space="preserve">Como Q =&lt; k, Utilizar 1ª EE </t>
  </si>
  <si>
    <t xml:space="preserve">Interpretación </t>
  </si>
  <si>
    <r>
      <t>var del ln RR</t>
    </r>
    <r>
      <rPr>
        <vertAlign val="subscript"/>
        <sz val="10"/>
        <rFont val="Calibri"/>
        <family val="2"/>
      </rPr>
      <t>DL</t>
    </r>
    <r>
      <rPr>
        <sz val="10"/>
        <rFont val="Calibri"/>
        <family val="2"/>
      </rPr>
      <t xml:space="preserve"> = 1/w*</t>
    </r>
  </si>
  <si>
    <r>
      <t>[w</t>
    </r>
    <r>
      <rPr>
        <vertAlign val="subscript"/>
        <sz val="10"/>
        <rFont val="Calibri"/>
        <family val="2"/>
        <scheme val="minor"/>
      </rPr>
      <t>i</t>
    </r>
    <r>
      <rPr>
        <sz val="10"/>
        <rFont val="Calibri"/>
        <family val="2"/>
        <scheme val="minor"/>
      </rPr>
      <t>* x ln(RR</t>
    </r>
    <r>
      <rPr>
        <vertAlign val="subscript"/>
        <sz val="10"/>
        <rFont val="Calibri"/>
        <family val="2"/>
        <scheme val="minor"/>
      </rPr>
      <t>i</t>
    </r>
    <r>
      <rPr>
        <sz val="10"/>
        <rFont val="Calibri"/>
        <family val="2"/>
        <scheme val="minor"/>
      </rPr>
      <t>]</t>
    </r>
  </si>
  <si>
    <r>
      <t>[suma(w</t>
    </r>
    <r>
      <rPr>
        <vertAlign val="subscript"/>
        <sz val="10"/>
        <rFont val="Calibri"/>
        <family val="2"/>
        <scheme val="minor"/>
      </rPr>
      <t>i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)/ suma(wi)]</t>
    </r>
  </si>
  <si>
    <r>
      <t>s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= 1/w</t>
    </r>
    <r>
      <rPr>
        <vertAlign val="subscript"/>
        <sz val="10"/>
        <rFont val="Calibri"/>
        <family val="2"/>
        <scheme val="minor"/>
      </rPr>
      <t>i</t>
    </r>
  </si>
  <si>
    <r>
      <t>w</t>
    </r>
    <r>
      <rPr>
        <vertAlign val="subscript"/>
        <sz val="10"/>
        <rFont val="Calibri"/>
        <family val="2"/>
        <scheme val="minor"/>
      </rPr>
      <t>i</t>
    </r>
    <r>
      <rPr>
        <sz val="10"/>
        <rFont val="Calibri"/>
        <family val="2"/>
        <scheme val="minor"/>
      </rPr>
      <t>* = 1/ (</t>
    </r>
    <r>
      <rPr>
        <i/>
        <sz val="10"/>
        <rFont val="Symbol"/>
        <family val="1"/>
        <charset val="2"/>
      </rPr>
      <t>t</t>
    </r>
    <r>
      <rPr>
        <i/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+ s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)</t>
    </r>
  </si>
  <si>
    <r>
      <t>suma(w</t>
    </r>
    <r>
      <rPr>
        <vertAlign val="subscript"/>
        <sz val="10"/>
        <rFont val="Calibri"/>
        <family val="2"/>
        <scheme val="minor"/>
      </rPr>
      <t>i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)</t>
    </r>
  </si>
  <si>
    <r>
      <t>suma(w</t>
    </r>
    <r>
      <rPr>
        <vertAlign val="subscript"/>
        <sz val="10"/>
        <rFont val="Calibri"/>
        <family val="2"/>
        <scheme val="minor"/>
      </rPr>
      <t>i</t>
    </r>
    <r>
      <rPr>
        <sz val="10"/>
        <rFont val="Calibri"/>
        <family val="2"/>
        <scheme val="minor"/>
      </rPr>
      <t>)</t>
    </r>
  </si>
  <si>
    <r>
      <t>Q = Suma [ w</t>
    </r>
    <r>
      <rPr>
        <vertAlign val="subscript"/>
        <sz val="10"/>
        <rFont val="Calibri"/>
        <family val="2"/>
        <scheme val="minor"/>
      </rPr>
      <t>i</t>
    </r>
    <r>
      <rPr>
        <sz val="10"/>
        <rFont val="Calibri"/>
        <family val="2"/>
        <scheme val="minor"/>
      </rPr>
      <t xml:space="preserve"> x (ln RR</t>
    </r>
    <r>
      <rPr>
        <vertAlign val="subscript"/>
        <sz val="10"/>
        <rFont val="Calibri"/>
        <family val="2"/>
        <scheme val="minor"/>
      </rPr>
      <t>i</t>
    </r>
    <r>
      <rPr>
        <sz val="10"/>
        <rFont val="Calibri"/>
        <family val="2"/>
        <scheme val="minor"/>
      </rPr>
      <t xml:space="preserve"> – ln RR</t>
    </r>
    <r>
      <rPr>
        <vertAlign val="subscript"/>
        <sz val="10"/>
        <rFont val="Calibri"/>
        <family val="2"/>
        <scheme val="minor"/>
      </rPr>
      <t>comb</t>
    </r>
    <r>
      <rPr>
        <sz val="10"/>
        <rFont val="Calibri"/>
        <family val="2"/>
        <scheme val="minor"/>
      </rPr>
      <t xml:space="preserve"> )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]</t>
    </r>
  </si>
  <si>
    <r>
      <t>ln RR</t>
    </r>
    <r>
      <rPr>
        <vertAlign val="subscript"/>
        <sz val="10"/>
        <rFont val="Calibri"/>
        <family val="2"/>
      </rPr>
      <t>comb</t>
    </r>
    <r>
      <rPr>
        <sz val="10"/>
        <rFont val="Calibri"/>
        <family val="2"/>
      </rPr>
      <t>= suma (w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 xml:space="preserve"> * ln RR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 / suma (w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</t>
    </r>
  </si>
  <si>
    <r>
      <t>ln RR</t>
    </r>
    <r>
      <rPr>
        <vertAlign val="subscript"/>
        <sz val="10"/>
        <rFont val="Calibri"/>
        <family val="2"/>
        <scheme val="minor"/>
      </rPr>
      <t>i</t>
    </r>
  </si>
  <si>
    <r>
      <t>w</t>
    </r>
    <r>
      <rPr>
        <vertAlign val="subscript"/>
        <sz val="10"/>
        <rFont val="Calibri"/>
        <family val="2"/>
        <scheme val="minor"/>
      </rPr>
      <t>i</t>
    </r>
    <r>
      <rPr>
        <sz val="10"/>
        <rFont val="Calibri"/>
        <family val="2"/>
        <scheme val="minor"/>
      </rPr>
      <t xml:space="preserve"> = Peso =1/ varianza del ln RR</t>
    </r>
    <r>
      <rPr>
        <vertAlign val="subscript"/>
        <sz val="10"/>
        <rFont val="Calibri"/>
        <family val="2"/>
        <scheme val="minor"/>
      </rPr>
      <t>i</t>
    </r>
    <r>
      <rPr>
        <sz val="10"/>
        <rFont val="Calibri"/>
        <family val="2"/>
        <scheme val="minor"/>
      </rPr>
      <t xml:space="preserve"> </t>
    </r>
  </si>
  <si>
    <r>
      <t>s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= varianza del ln RR</t>
    </r>
    <r>
      <rPr>
        <vertAlign val="subscript"/>
        <sz val="10"/>
        <rFont val="Calibri"/>
        <family val="2"/>
        <scheme val="minor"/>
      </rPr>
      <t>i</t>
    </r>
  </si>
  <si>
    <r>
      <t>RR</t>
    </r>
    <r>
      <rPr>
        <vertAlign val="subscript"/>
        <sz val="10"/>
        <rFont val="Calibri"/>
        <family val="2"/>
        <scheme val="minor"/>
      </rPr>
      <t>i</t>
    </r>
  </si>
  <si>
    <r>
      <rPr>
        <i/>
        <sz val="12"/>
        <rFont val="Calibri"/>
        <family val="2"/>
        <scheme val="minor"/>
      </rPr>
      <t>I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teórica</t>
    </r>
  </si>
  <si>
    <r>
      <rPr>
        <i/>
        <sz val="10"/>
        <rFont val="Calibri"/>
        <family val="2"/>
        <scheme val="minor"/>
      </rPr>
      <t>I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a utilizar: 1) si Q &lt; k-1 =  0; 2) si no, =&gt; I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teórica </t>
    </r>
  </si>
  <si>
    <r>
      <t>%w</t>
    </r>
    <r>
      <rPr>
        <vertAlign val="subscript"/>
        <sz val="10"/>
        <rFont val="Calibri"/>
        <family val="2"/>
        <scheme val="minor"/>
      </rPr>
      <t>i</t>
    </r>
    <r>
      <rPr>
        <sz val="10"/>
        <rFont val="Calibri"/>
        <family val="2"/>
        <scheme val="minor"/>
      </rPr>
      <t>*/suma w</t>
    </r>
    <r>
      <rPr>
        <vertAlign val="subscript"/>
        <sz val="10"/>
        <rFont val="Calibri"/>
        <family val="2"/>
        <scheme val="minor"/>
      </rPr>
      <t>i</t>
    </r>
    <r>
      <rPr>
        <sz val="10"/>
        <rFont val="Calibri"/>
        <family val="2"/>
        <scheme val="minor"/>
      </rPr>
      <t>*</t>
    </r>
  </si>
  <si>
    <t>Variable buscada</t>
  </si>
  <si>
    <t>MODELO DE EFECTOS FIJOS, CON CADA PESO SEGÚN SU RESPECTIVO INVERSO DE LA VARIANZA</t>
  </si>
  <si>
    <t>MODELO DE EFECTOS ALEATORIOS, CON LOS PESOS SEGÚN DerSimonian-Laird</t>
  </si>
  <si>
    <t>ÍNDICE DE HETEROGENEIDAD</t>
  </si>
  <si>
    <t>METAANÁLISIS POR EL MÉTODO DE INVERSO DE LA VARIANZA</t>
  </si>
  <si>
    <t>Mortalidad por todas las causas</t>
  </si>
  <si>
    <t>Mort</t>
  </si>
  <si>
    <t>Mort CV</t>
  </si>
  <si>
    <t>IAM</t>
  </si>
  <si>
    <t>ACV</t>
  </si>
  <si>
    <t>InsfCard</t>
  </si>
  <si>
    <t>EnfRenTerm</t>
  </si>
  <si>
    <t>Enfermedad Renal Terminal</t>
  </si>
  <si>
    <t>Insuficiencia cardíaca</t>
  </si>
  <si>
    <t>Accidente cerebrovascular</t>
  </si>
  <si>
    <t>Infarto de miocardio</t>
  </si>
  <si>
    <t>Mortalidad cardiovascular</t>
  </si>
  <si>
    <t>9/ 237 vs 9/ 233, interpolado desde MA Xie</t>
  </si>
  <si>
    <t>19/ 6262 vs 35/ 12528</t>
  </si>
  <si>
    <t>12/ 237 vs 11/ 243</t>
  </si>
  <si>
    <t>8/ 2212 vs 7/ 2206</t>
  </si>
  <si>
    <t>3/ 557 vs 7/ 553</t>
  </si>
  <si>
    <t>83/ 2362 vs 90/ 2371 fatal + no fatal</t>
  </si>
  <si>
    <t>27/ 540 vs 23/ 554</t>
  </si>
  <si>
    <t>62/ 4678 vs  100/ 4683</t>
  </si>
  <si>
    <t>0/ 266 vs 0/ 263</t>
  </si>
  <si>
    <t>7/ 42 vs 2/ 35</t>
  </si>
  <si>
    <t>38/ 167 vs 37/ 169</t>
  </si>
  <si>
    <t>59/ 2362 vs 58/ 2371 efecto adverso</t>
  </si>
  <si>
    <t>193/ 4678 vs  117/ 4683</t>
  </si>
  <si>
    <t>20050318-ECA REIN2 1,6y, 53,9y BP137 FG35</t>
  </si>
  <si>
    <t>20100902-ECA AASK 3y, 54,5y BP154 FG47</t>
  </si>
  <si>
    <t>20050301-ECA MDRD 6,2y, 51,7y BP140 FG33</t>
  </si>
  <si>
    <t>268/432 vs 286/408</t>
  </si>
  <si>
    <t>19950930-ECA Toto 3,45y, 55,7y BP123 FG37,5 CV36</t>
  </si>
  <si>
    <t>19980613-ECA HOT 3,8y, 61,5y BP170 CV8</t>
  </si>
  <si>
    <t>20000430-ECA ABCD-H 5y, DM 58y BP155 cv53</t>
  </si>
  <si>
    <t>20020331-ECA ABCD-N 5y, DM 59y BP136 CV28</t>
  </si>
  <si>
    <t>20100429-ECA ACCORD 4,7y, DM 62,2y BP139 CV12</t>
  </si>
  <si>
    <t>20151126-ECA SPRINT 3,26y, 67,9y BP140 CV22</t>
  </si>
  <si>
    <t>20160224-ECA PAST 1y, TIAóACV 72y BP143 CV100</t>
  </si>
  <si>
    <t xml:space="preserve"> </t>
  </si>
  <si>
    <r>
      <t xml:space="preserve">RR </t>
    </r>
    <r>
      <rPr>
        <vertAlign val="subscript"/>
        <sz val="10"/>
        <rFont val="Calibri"/>
        <family val="2"/>
      </rPr>
      <t>comb</t>
    </r>
  </si>
  <si>
    <r>
      <t xml:space="preserve"> RR </t>
    </r>
    <r>
      <rPr>
        <vertAlign val="subscript"/>
        <sz val="10"/>
        <rFont val="Calibri"/>
        <family val="2"/>
      </rPr>
      <t>DL</t>
    </r>
  </si>
  <si>
    <r>
      <rPr>
        <i/>
        <sz val="10"/>
        <rFont val="Calibri"/>
        <family val="2"/>
        <scheme val="minor"/>
      </rPr>
      <t>I</t>
    </r>
    <r>
      <rPr>
        <i/>
        <vertAlign val="superscript"/>
        <sz val="10"/>
        <rFont val="Calibri"/>
        <family val="2"/>
        <scheme val="minor"/>
      </rPr>
      <t>2</t>
    </r>
    <r>
      <rPr>
        <i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a utilzar</t>
    </r>
  </si>
  <si>
    <t>Anal SG, CV +20 [Int vs Conv], =ACV</t>
  </si>
  <si>
    <t>Anal SG, CV+20 [Int vs Conv], =InsCard</t>
  </si>
  <si>
    <t>Anal SG, CV+20 [Int vs Conv], =IAM</t>
  </si>
  <si>
    <t>Anal SG, CV+20 [Int vs Conv], =MortCV</t>
  </si>
  <si>
    <t>Anal SG, CV+20 [Int vs Conv], =Mort</t>
  </si>
  <si>
    <t>Anal SG, DM 100 [Int vs Conv], =Mort</t>
  </si>
  <si>
    <t>Anal SG, FG -45 [Int vs Conv], =EnfRenTerm</t>
  </si>
  <si>
    <t>Anal SG, FG -45 [Int vs Conv], =Mort</t>
  </si>
  <si>
    <t>20081231-ECA JATOS 2y, 73,6y BP172 CV7</t>
  </si>
  <si>
    <t>20090815-ECA Cardio-sis 2y, 67y BP163 CV22</t>
  </si>
  <si>
    <t>Anal SG, DM 100 [Int vs Conv], -ACV</t>
  </si>
  <si>
    <r>
      <t xml:space="preserve">19950930-ECA Toto 3,45y, 55,7y BP123 FG38 CV36 </t>
    </r>
    <r>
      <rPr>
        <sz val="10"/>
        <color rgb="FF0070C0"/>
        <rFont val="Calibri"/>
        <family val="2"/>
        <scheme val="minor"/>
      </rPr>
      <t>(9)</t>
    </r>
  </si>
  <si>
    <r>
      <t xml:space="preserve">19980613-ECA HOT 3,8y, 61,5y BP170 CV8 </t>
    </r>
    <r>
      <rPr>
        <sz val="10"/>
        <color rgb="FF0070C0"/>
        <rFont val="Calibri"/>
        <family val="2"/>
        <scheme val="minor"/>
      </rPr>
      <t>(10)</t>
    </r>
  </si>
  <si>
    <r>
      <t xml:space="preserve">19990102-ECA UKPDS38 8,4y, DM 56y BP160 </t>
    </r>
    <r>
      <rPr>
        <sz val="10"/>
        <color rgb="FF0070C0"/>
        <rFont val="Calibri"/>
        <family val="2"/>
        <scheme val="minor"/>
      </rPr>
      <t>(11)</t>
    </r>
  </si>
  <si>
    <r>
      <t xml:space="preserve">20000430-ECA ABCD-H 5y, DM 58y BP155 CV53 </t>
    </r>
    <r>
      <rPr>
        <sz val="10"/>
        <color rgb="FF0070C0"/>
        <rFont val="Calibri"/>
        <family val="2"/>
        <scheme val="minor"/>
      </rPr>
      <t>(12)</t>
    </r>
  </si>
  <si>
    <r>
      <t xml:space="preserve">20020331-ECA ABCD-N 5y, DM 59y BP136 CV28 </t>
    </r>
    <r>
      <rPr>
        <sz val="10"/>
        <color rgb="FF0070C0"/>
        <rFont val="Calibri"/>
        <family val="2"/>
        <scheme val="minor"/>
      </rPr>
      <t>(13)</t>
    </r>
  </si>
  <si>
    <r>
      <t xml:space="preserve">20050301-ECA MDRD 6,2y, 51,7y BP140 FG33 </t>
    </r>
    <r>
      <rPr>
        <sz val="10"/>
        <color rgb="FF0070C0"/>
        <rFont val="Calibri"/>
        <family val="2"/>
        <scheme val="minor"/>
      </rPr>
      <t>(14)</t>
    </r>
  </si>
  <si>
    <r>
      <t xml:space="preserve">20050318-ECA REIN2 1,6y, 53,9y BP137 FG35 </t>
    </r>
    <r>
      <rPr>
        <sz val="10"/>
        <color rgb="FF0070C0"/>
        <rFont val="Calibri"/>
        <family val="2"/>
        <scheme val="minor"/>
      </rPr>
      <t>(15)</t>
    </r>
  </si>
  <si>
    <r>
      <t xml:space="preserve">20061231-ECA ABCD-2V 1,9y, DM 43,5y BP126 CV9 </t>
    </r>
    <r>
      <rPr>
        <sz val="10"/>
        <color rgb="FF0070C0"/>
        <rFont val="Calibri"/>
        <family val="2"/>
        <scheme val="minor"/>
      </rPr>
      <t>(16)</t>
    </r>
  </si>
  <si>
    <r>
      <t xml:space="preserve">20081231-ECA JATOS 2y, 73,6y BP172 CV7 </t>
    </r>
    <r>
      <rPr>
        <sz val="10"/>
        <color rgb="FF0070C0"/>
        <rFont val="Calibri"/>
        <family val="2"/>
        <scheme val="minor"/>
      </rPr>
      <t>(17)</t>
    </r>
  </si>
  <si>
    <r>
      <t xml:space="preserve">20090815-ECA Cardio-sis 2y, 67y BP163 CV22 </t>
    </r>
    <r>
      <rPr>
        <sz val="10"/>
        <color rgb="FF0070C0"/>
        <rFont val="Calibri"/>
        <family val="2"/>
        <scheme val="minor"/>
      </rPr>
      <t>(18)</t>
    </r>
  </si>
  <si>
    <r>
      <t xml:space="preserve">20100429-ECA ACCORD 4,7y, DM 62,2y BP139 CV12 </t>
    </r>
    <r>
      <rPr>
        <sz val="10"/>
        <color rgb="FF0070C0"/>
        <rFont val="Calibri"/>
        <family val="2"/>
        <scheme val="minor"/>
      </rPr>
      <t>(19)</t>
    </r>
  </si>
  <si>
    <r>
      <t xml:space="preserve">20100610-ECA VALISH 3,07y, 76,1y BP169 CV34 </t>
    </r>
    <r>
      <rPr>
        <sz val="10"/>
        <color rgb="FF0070C0"/>
        <rFont val="Calibri"/>
        <family val="2"/>
        <scheme val="minor"/>
      </rPr>
      <t>(20)</t>
    </r>
  </si>
  <si>
    <r>
      <t xml:space="preserve">20100902-ECA AASK 3y, 54,5y BP154 FG47 </t>
    </r>
    <r>
      <rPr>
        <sz val="10"/>
        <color rgb="FF0070C0"/>
        <rFont val="Calibri"/>
        <family val="2"/>
        <scheme val="minor"/>
      </rPr>
      <t>(21)</t>
    </r>
  </si>
  <si>
    <r>
      <t xml:space="preserve">20121130-ECA HOMED 4,9y, 59,6y BP154 CV3 </t>
    </r>
    <r>
      <rPr>
        <sz val="10"/>
        <color rgb="FF0070C0"/>
        <rFont val="Calibri"/>
        <family val="2"/>
        <scheme val="minor"/>
      </rPr>
      <t>(22)</t>
    </r>
  </si>
  <si>
    <r>
      <t xml:space="preserve">20130630-ECA Wei 4y, 76,5y BP160 CV7 </t>
    </r>
    <r>
      <rPr>
        <sz val="10"/>
        <color rgb="FF0070C0"/>
        <rFont val="Calibri"/>
        <family val="2"/>
        <scheme val="minor"/>
      </rPr>
      <t>(23)</t>
    </r>
  </si>
  <si>
    <r>
      <t xml:space="preserve">20130810-ECA SPS3 3,7y, TIA 63y BP143 CV100 </t>
    </r>
    <r>
      <rPr>
        <sz val="10"/>
        <color rgb="FF0070C0"/>
        <rFont val="Calibri"/>
        <family val="2"/>
        <scheme val="minor"/>
      </rPr>
      <t>(24)</t>
    </r>
  </si>
  <si>
    <r>
      <t xml:space="preserve">20151126-ECA SPRINT 3,26y, 67,9y BP140 CV22 </t>
    </r>
    <r>
      <rPr>
        <sz val="10"/>
        <color rgb="FF0070C0"/>
        <rFont val="Calibri"/>
        <family val="2"/>
        <scheme val="minor"/>
      </rPr>
      <t>(25)</t>
    </r>
  </si>
  <si>
    <r>
      <t xml:space="preserve">20160224-ECA PAST 1y, TIAóACV 72y BP143 CV100 </t>
    </r>
    <r>
      <rPr>
        <sz val="10"/>
        <color rgb="FF0070C0"/>
        <rFont val="Calibri"/>
        <family val="2"/>
        <scheme val="minor"/>
      </rPr>
      <t>(26)</t>
    </r>
  </si>
  <si>
    <t>EA serious</t>
  </si>
  <si>
    <t>Hipotensión grave o que motiva hospitalización, atribuible al tratamiento</t>
  </si>
  <si>
    <t>Hipotensión</t>
  </si>
  <si>
    <r>
      <t xml:space="preserve">20130810-ECA SPS3 3,7y, TIA 63y BP143 CV100 </t>
    </r>
    <r>
      <rPr>
        <sz val="11"/>
        <color rgb="FF0070C0"/>
        <rFont val="Calibri"/>
        <family val="2"/>
        <scheme val="minor"/>
      </rPr>
      <t>(24)</t>
    </r>
  </si>
  <si>
    <t>Efectos adversos graves o que motivan hospitalización atribuibles al tratamiento</t>
  </si>
  <si>
    <t>Anal SG, EnfCV &lt; 20%, DM &lt; 100% y &gt; FG -45,  [Int vs Conv] = Mort</t>
  </si>
  <si>
    <t>Anal SG, EnfCV &lt; 20%, DM &lt; 100% y &gt; FG -45,  [Int vs Conv] = MortCV</t>
  </si>
  <si>
    <t>Anal SG, DM 100 [Int vs Conv], =IAM</t>
  </si>
  <si>
    <t>Anal SG, EnfCV &lt; 20%, DM &lt; 100% y &gt; FG -45,  [Int vs Conv] = IAM</t>
  </si>
  <si>
    <t>Anal SG, EnfCV &lt; 20%, DM &lt; 100% y &gt; FG -45,  [Int vs Conv] = ACV</t>
  </si>
  <si>
    <t>InsCard</t>
  </si>
  <si>
    <t>Anal SG, EnfCV &lt; 20%, DM &lt; 100% y &gt; FG -45,  [Int vs Conv] = InsCard</t>
  </si>
  <si>
    <t>Anal SG, DM 100 [Int vs Conv], =Mort CV</t>
  </si>
  <si>
    <t>Anal SG, FG -45 [Int vs Conv], =Mort 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</si>
</sst>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00\ _€_-;\-* #,##0.0000\ _€_-;_-* &quot;-&quot;??\ _€_-;_-@_-"/>
    <numFmt numFmtId="166" formatCode="0.000"/>
    <numFmt numFmtId="167" formatCode="_-* #,##0.000\ _€_-;\-* #,##0.000\ _€_-;_-* &quot;-&quot;??\ _€_-;_-@_-"/>
    <numFmt numFmtId="168" formatCode="0.0%"/>
    <numFmt numFmtId="169" formatCode="_-* #,##0.000\ _€_-;\-* #,##0.000\ _€_-;_-* &quot;-&quot;???\ _€_-;_-@_-"/>
    <numFmt numFmtId="170" formatCode="_-* #,##0.00000000\ _€_-;\-* #,##0.00000000\ _€_-;_-* &quot;-&quot;????????\ _€_-;_-@_-"/>
    <numFmt numFmtId="171" formatCode="0.00000000000000000000000000000000000000000000000000000000000000000000000000000000000000000"/>
    <numFmt numFmtId="172" formatCode="_-* #,##0.00000\ _€_-;\-* #,##0.00000\ _€_-;_-* &quot;-&quot;??\ _€_-;_-@_-"/>
    <numFmt numFmtId="173" formatCode="_-* #,##0.000000\ _€_-;\-* #,##0.000000\ _€_-;_-* &quot;-&quot;??\ _€_-;_-@_-"/>
    <numFmt numFmtId="174" formatCode="0.0000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vertAlign val="superscript"/>
      <sz val="10"/>
      <name val="Calibri"/>
      <family val="2"/>
    </font>
    <font>
      <sz val="10"/>
      <name val="Calibri"/>
      <family val="2"/>
    </font>
    <font>
      <vertAlign val="superscript"/>
      <sz val="10"/>
      <name val="Calibri"/>
      <family val="2"/>
      <scheme val="minor"/>
    </font>
    <font>
      <i/>
      <sz val="10"/>
      <name val="Calibri"/>
      <family val="2"/>
      <scheme val="minor"/>
    </font>
    <font>
      <i/>
      <vertAlign val="superscript"/>
      <sz val="10"/>
      <name val="Calibri"/>
      <family val="2"/>
      <scheme val="minor"/>
    </font>
    <font>
      <i/>
      <sz val="10"/>
      <name val="Symbol"/>
      <family val="1"/>
      <charset val="2"/>
    </font>
    <font>
      <b/>
      <i/>
      <sz val="10"/>
      <name val="Calibri"/>
      <family val="2"/>
      <scheme val="minor"/>
    </font>
    <font>
      <i/>
      <sz val="10"/>
      <color indexed="10"/>
      <name val="Calibri"/>
      <family val="2"/>
      <scheme val="minor"/>
    </font>
    <font>
      <vertAlign val="subscript"/>
      <sz val="10"/>
      <name val="Calibri"/>
      <family val="2"/>
    </font>
    <font>
      <sz val="10"/>
      <name val="Calibri"/>
      <family val="1"/>
      <charset val="2"/>
      <scheme val="minor"/>
    </font>
    <font>
      <sz val="8"/>
      <name val="Calibri"/>
      <family val="2"/>
      <scheme val="minor"/>
    </font>
    <font>
      <vertAlign val="subscript"/>
      <sz val="10"/>
      <name val="Calibri"/>
      <family val="2"/>
      <scheme val="minor"/>
    </font>
    <font>
      <i/>
      <sz val="10"/>
      <name val="Calibri"/>
      <family val="2"/>
    </font>
    <font>
      <i/>
      <vertAlign val="superscript"/>
      <sz val="10"/>
      <name val="Calibri"/>
      <family val="2"/>
    </font>
    <font>
      <b/>
      <sz val="10"/>
      <color indexed="5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9"/>
      <color theme="0" tint="-0.34998626667073579"/>
      <name val="Calibri"/>
      <family val="2"/>
    </font>
    <font>
      <i/>
      <sz val="9"/>
      <color theme="0" tint="-0.34998626667073579"/>
      <name val="Calibri"/>
      <family val="2"/>
    </font>
    <font>
      <sz val="10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7030A0"/>
      <name val="Calibri"/>
      <family val="2"/>
      <scheme val="minor"/>
    </font>
    <font>
      <sz val="10"/>
      <color rgb="FFFF0066"/>
      <name val="Calibri"/>
      <family val="2"/>
      <scheme val="minor"/>
    </font>
    <font>
      <sz val="10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3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8">
    <xf numFmtId="0" fontId="0" fillId="0" borderId="0" xfId="0"/>
    <xf numFmtId="0" fontId="2" fillId="0" borderId="0" xfId="0" applyFont="1"/>
    <xf numFmtId="43" fontId="2" fillId="0" borderId="0" xfId="1" applyFont="1" applyAlignment="1">
      <alignment horizontal="center"/>
    </xf>
    <xf numFmtId="0" fontId="2" fillId="0" borderId="0" xfId="0" applyFont="1" applyFill="1"/>
    <xf numFmtId="0" fontId="2" fillId="0" borderId="0" xfId="0" applyFont="1" applyBorder="1"/>
    <xf numFmtId="0" fontId="2" fillId="0" borderId="0" xfId="0" applyFont="1" applyFill="1" applyBorder="1"/>
    <xf numFmtId="0" fontId="7" fillId="0" borderId="0" xfId="0" applyFont="1" applyBorder="1" applyAlignment="1">
      <alignment horizontal="center"/>
    </xf>
    <xf numFmtId="165" fontId="2" fillId="0" borderId="0" xfId="1" applyNumberFormat="1" applyFont="1" applyBorder="1"/>
    <xf numFmtId="0" fontId="3" fillId="0" borderId="0" xfId="0" applyFont="1"/>
    <xf numFmtId="0" fontId="11" fillId="0" borderId="0" xfId="0" applyFont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43" fontId="2" fillId="2" borderId="5" xfId="1" applyFont="1" applyFill="1" applyBorder="1"/>
    <xf numFmtId="167" fontId="2" fillId="0" borderId="5" xfId="1" applyNumberFormat="1" applyFont="1" applyBorder="1" applyAlignment="1">
      <alignment vertical="center"/>
    </xf>
    <xf numFmtId="164" fontId="2" fillId="0" borderId="5" xfId="0" applyNumberFormat="1" applyFont="1" applyBorder="1"/>
    <xf numFmtId="2" fontId="2" fillId="0" borderId="5" xfId="1" applyNumberFormat="1" applyFont="1" applyBorder="1" applyAlignment="1">
      <alignment horizontal="center"/>
    </xf>
    <xf numFmtId="2" fontId="2" fillId="2" borderId="5" xfId="1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 vertical="center"/>
    </xf>
    <xf numFmtId="43" fontId="2" fillId="0" borderId="5" xfId="1" applyNumberFormat="1" applyFont="1" applyFill="1" applyBorder="1"/>
    <xf numFmtId="43" fontId="2" fillId="0" borderId="5" xfId="1" applyFont="1" applyFill="1" applyBorder="1"/>
    <xf numFmtId="43" fontId="2" fillId="0" borderId="5" xfId="1" applyFont="1" applyBorder="1"/>
    <xf numFmtId="0" fontId="2" fillId="0" borderId="5" xfId="0" applyFont="1" applyBorder="1" applyAlignment="1">
      <alignment horizontal="center"/>
    </xf>
    <xf numFmtId="43" fontId="2" fillId="0" borderId="5" xfId="1" applyFont="1" applyBorder="1" applyAlignment="1">
      <alignment horizontal="center"/>
    </xf>
    <xf numFmtId="164" fontId="2" fillId="0" borderId="5" xfId="1" applyNumberFormat="1" applyFont="1" applyBorder="1"/>
    <xf numFmtId="2" fontId="2" fillId="0" borderId="5" xfId="0" applyNumberFormat="1" applyFont="1" applyBorder="1"/>
    <xf numFmtId="43" fontId="3" fillId="2" borderId="5" xfId="1" applyFont="1" applyFill="1" applyBorder="1"/>
    <xf numFmtId="164" fontId="3" fillId="0" borderId="5" xfId="0" applyNumberFormat="1" applyFont="1" applyFill="1" applyBorder="1"/>
    <xf numFmtId="168" fontId="3" fillId="0" borderId="5" xfId="0" applyNumberFormat="1" applyFont="1" applyFill="1" applyBorder="1"/>
    <xf numFmtId="2" fontId="3" fillId="0" borderId="5" xfId="1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2" fontId="3" fillId="2" borderId="5" xfId="1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 vertical="center"/>
    </xf>
    <xf numFmtId="43" fontId="3" fillId="0" borderId="0" xfId="1" applyFont="1" applyFill="1" applyBorder="1"/>
    <xf numFmtId="0" fontId="3" fillId="0" borderId="5" xfId="0" applyFont="1" applyFill="1" applyBorder="1"/>
    <xf numFmtId="43" fontId="3" fillId="0" borderId="5" xfId="0" applyNumberFormat="1" applyFont="1" applyFill="1" applyBorder="1"/>
    <xf numFmtId="0" fontId="3" fillId="0" borderId="5" xfId="0" applyFont="1" applyFill="1" applyBorder="1" applyAlignment="1">
      <alignment horizontal="center"/>
    </xf>
    <xf numFmtId="2" fontId="3" fillId="0" borderId="5" xfId="0" applyNumberFormat="1" applyFont="1" applyFill="1" applyBorder="1"/>
    <xf numFmtId="43" fontId="3" fillId="0" borderId="5" xfId="1" applyFont="1" applyFill="1" applyBorder="1" applyAlignment="1">
      <alignment horizontal="center"/>
    </xf>
    <xf numFmtId="169" fontId="3" fillId="0" borderId="5" xfId="0" applyNumberFormat="1" applyFont="1" applyFill="1" applyBorder="1"/>
    <xf numFmtId="43" fontId="3" fillId="0" borderId="5" xfId="1" applyFont="1" applyFill="1" applyBorder="1"/>
    <xf numFmtId="0" fontId="3" fillId="0" borderId="0" xfId="0" applyFont="1" applyFill="1" applyBorder="1"/>
    <xf numFmtId="170" fontId="2" fillId="0" borderId="0" xfId="0" applyNumberFormat="1" applyFont="1" applyFill="1" applyBorder="1"/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/>
    <xf numFmtId="43" fontId="18" fillId="0" borderId="0" xfId="1" applyFont="1" applyFill="1" applyBorder="1" applyAlignment="1">
      <alignment horizontal="center"/>
    </xf>
    <xf numFmtId="171" fontId="2" fillId="0" borderId="0" xfId="0" applyNumberFormat="1" applyFont="1" applyFill="1" applyBorder="1"/>
    <xf numFmtId="43" fontId="2" fillId="0" borderId="0" xfId="0" applyNumberFormat="1" applyFont="1" applyFill="1" applyBorder="1"/>
    <xf numFmtId="165" fontId="2" fillId="0" borderId="0" xfId="0" applyNumberFormat="1" applyFont="1" applyFill="1" applyBorder="1"/>
    <xf numFmtId="0" fontId="19" fillId="3" borderId="7" xfId="0" applyFont="1" applyFill="1" applyBorder="1" applyAlignment="1">
      <alignment vertical="center"/>
    </xf>
    <xf numFmtId="0" fontId="20" fillId="3" borderId="8" xfId="0" applyFont="1" applyFill="1" applyBorder="1" applyAlignment="1">
      <alignment horizontal="right" vertical="center"/>
    </xf>
    <xf numFmtId="2" fontId="2" fillId="3" borderId="9" xfId="0" applyNumberFormat="1" applyFont="1" applyFill="1" applyBorder="1" applyAlignment="1">
      <alignment horizontal="center" vertical="center"/>
    </xf>
    <xf numFmtId="169" fontId="2" fillId="0" borderId="0" xfId="0" applyNumberFormat="1" applyFont="1" applyFill="1" applyBorder="1"/>
    <xf numFmtId="2" fontId="2" fillId="0" borderId="5" xfId="0" applyNumberFormat="1" applyFont="1" applyFill="1" applyBorder="1"/>
    <xf numFmtId="169" fontId="2" fillId="0" borderId="5" xfId="0" applyNumberFormat="1" applyFont="1" applyFill="1" applyBorder="1"/>
    <xf numFmtId="2" fontId="2" fillId="0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5" borderId="5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43" fontId="21" fillId="0" borderId="5" xfId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5" xfId="0" applyFont="1" applyFill="1" applyBorder="1"/>
    <xf numFmtId="2" fontId="3" fillId="5" borderId="5" xfId="1" applyNumberFormat="1" applyFont="1" applyFill="1" applyBorder="1" applyAlignment="1">
      <alignment horizontal="center"/>
    </xf>
    <xf numFmtId="43" fontId="3" fillId="6" borderId="5" xfId="1" applyNumberFormat="1" applyFont="1" applyFill="1" applyBorder="1"/>
    <xf numFmtId="43" fontId="3" fillId="7" borderId="5" xfId="1" applyFont="1" applyFill="1" applyBorder="1"/>
    <xf numFmtId="43" fontId="22" fillId="0" borderId="5" xfId="1" applyFont="1" applyFill="1" applyBorder="1" applyAlignment="1">
      <alignment horizontal="center"/>
    </xf>
    <xf numFmtId="43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2" fontId="3" fillId="0" borderId="5" xfId="1" applyNumberFormat="1" applyFont="1" applyFill="1" applyBorder="1"/>
    <xf numFmtId="2" fontId="3" fillId="0" borderId="5" xfId="1" applyNumberFormat="1" applyFont="1" applyBorder="1" applyAlignment="1">
      <alignment horizontal="center"/>
    </xf>
    <xf numFmtId="2" fontId="3" fillId="0" borderId="5" xfId="1" applyNumberFormat="1" applyFont="1" applyBorder="1"/>
    <xf numFmtId="2" fontId="3" fillId="0" borderId="5" xfId="0" applyNumberFormat="1" applyFont="1" applyBorder="1"/>
    <xf numFmtId="2" fontId="3" fillId="0" borderId="5" xfId="2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right"/>
    </xf>
    <xf numFmtId="9" fontId="3" fillId="5" borderId="5" xfId="0" applyNumberFormat="1" applyFont="1" applyFill="1" applyBorder="1" applyAlignment="1">
      <alignment horizontal="center"/>
    </xf>
    <xf numFmtId="9" fontId="3" fillId="6" borderId="5" xfId="0" applyNumberFormat="1" applyFont="1" applyFill="1" applyBorder="1" applyAlignment="1">
      <alignment horizontal="center"/>
    </xf>
    <xf numFmtId="9" fontId="3" fillId="7" borderId="5" xfId="2" applyNumberFormat="1" applyFont="1" applyFill="1" applyBorder="1" applyAlignment="1">
      <alignment horizontal="center"/>
    </xf>
    <xf numFmtId="0" fontId="2" fillId="0" borderId="7" xfId="0" applyFont="1" applyFill="1" applyBorder="1"/>
    <xf numFmtId="0" fontId="2" fillId="0" borderId="8" xfId="0" applyFont="1" applyBorder="1" applyAlignment="1">
      <alignment horizontal="right"/>
    </xf>
    <xf numFmtId="2" fontId="2" fillId="6" borderId="5" xfId="0" applyNumberFormat="1" applyFont="1" applyFill="1" applyBorder="1" applyAlignment="1">
      <alignment horizontal="center" vertical="center" wrapText="1"/>
    </xf>
    <xf numFmtId="2" fontId="2" fillId="7" borderId="5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Border="1"/>
    <xf numFmtId="43" fontId="2" fillId="0" borderId="0" xfId="1" applyFont="1" applyFill="1" applyBorder="1"/>
    <xf numFmtId="43" fontId="2" fillId="0" borderId="0" xfId="0" applyNumberFormat="1" applyFont="1"/>
    <xf numFmtId="173" fontId="2" fillId="0" borderId="0" xfId="1" applyNumberFormat="1" applyFont="1"/>
    <xf numFmtId="166" fontId="2" fillId="4" borderId="5" xfId="0" applyNumberFormat="1" applyFont="1" applyFill="1" applyBorder="1" applyAlignment="1">
      <alignment horizontal="center"/>
    </xf>
    <xf numFmtId="166" fontId="3" fillId="4" borderId="5" xfId="1" applyNumberFormat="1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/>
    <xf numFmtId="168" fontId="3" fillId="4" borderId="5" xfId="2" applyNumberFormat="1" applyFont="1" applyFill="1" applyBorder="1"/>
    <xf numFmtId="9" fontId="3" fillId="4" borderId="5" xfId="2" applyFont="1" applyFill="1" applyBorder="1" applyAlignment="1">
      <alignment horizontal="center"/>
    </xf>
    <xf numFmtId="0" fontId="23" fillId="4" borderId="5" xfId="0" applyFont="1" applyFill="1" applyBorder="1" applyAlignment="1">
      <alignment horizontal="center" vertical="center"/>
    </xf>
    <xf numFmtId="2" fontId="2" fillId="0" borderId="0" xfId="0" applyNumberFormat="1" applyFont="1" applyFill="1" applyBorder="1"/>
    <xf numFmtId="164" fontId="2" fillId="0" borderId="0" xfId="0" applyNumberFormat="1" applyFont="1" applyFill="1" applyBorder="1"/>
    <xf numFmtId="164" fontId="18" fillId="0" borderId="0" xfId="0" applyNumberFormat="1" applyFont="1" applyFill="1" applyBorder="1"/>
    <xf numFmtId="167" fontId="14" fillId="0" borderId="5" xfId="0" applyNumberFormat="1" applyFont="1" applyBorder="1"/>
    <xf numFmtId="168" fontId="7" fillId="0" borderId="5" xfId="2" applyNumberFormat="1" applyFont="1" applyBorder="1" applyAlignment="1">
      <alignment horizontal="center" vertical="center"/>
    </xf>
    <xf numFmtId="168" fontId="10" fillId="0" borderId="5" xfId="2" applyNumberFormat="1" applyFont="1" applyBorder="1" applyAlignment="1">
      <alignment horizontal="center" vertical="center"/>
    </xf>
    <xf numFmtId="165" fontId="3" fillId="5" borderId="5" xfId="1" applyNumberFormat="1" applyFont="1" applyFill="1" applyBorder="1"/>
    <xf numFmtId="174" fontId="3" fillId="6" borderId="5" xfId="0" applyNumberFormat="1" applyFont="1" applyFill="1" applyBorder="1" applyAlignment="1">
      <alignment horizontal="center" vertical="center" wrapText="1"/>
    </xf>
    <xf numFmtId="174" fontId="3" fillId="7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167" fontId="2" fillId="4" borderId="5" xfId="1" applyNumberFormat="1" applyFont="1" applyFill="1" applyBorder="1"/>
    <xf numFmtId="2" fontId="2" fillId="0" borderId="5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center" vertical="center" wrapText="1"/>
    </xf>
    <xf numFmtId="43" fontId="2" fillId="0" borderId="0" xfId="0" applyNumberFormat="1" applyFont="1" applyFill="1"/>
    <xf numFmtId="173" fontId="2" fillId="0" borderId="0" xfId="1" applyNumberFormat="1" applyFont="1" applyFill="1"/>
    <xf numFmtId="165" fontId="2" fillId="0" borderId="0" xfId="1" applyNumberFormat="1" applyFont="1" applyFill="1" applyBorder="1"/>
    <xf numFmtId="2" fontId="2" fillId="0" borderId="0" xfId="1" applyNumberFormat="1" applyFont="1" applyFill="1" applyBorder="1" applyAlignment="1">
      <alignment horizontal="center"/>
    </xf>
    <xf numFmtId="2" fontId="3" fillId="0" borderId="0" xfId="1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17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/>
    </xf>
    <xf numFmtId="43" fontId="2" fillId="0" borderId="1" xfId="1" applyFont="1" applyFill="1" applyBorder="1" applyAlignment="1">
      <alignment horizontal="center"/>
    </xf>
    <xf numFmtId="0" fontId="2" fillId="8" borderId="0" xfId="0" applyFont="1" applyFill="1" applyBorder="1" applyAlignment="1">
      <alignment vertical="center"/>
    </xf>
    <xf numFmtId="11" fontId="2" fillId="0" borderId="5" xfId="0" applyNumberFormat="1" applyFont="1" applyFill="1" applyBorder="1" applyAlignment="1">
      <alignment horizontal="center" vertical="center" wrapText="1"/>
    </xf>
    <xf numFmtId="11" fontId="2" fillId="0" borderId="5" xfId="1" applyNumberFormat="1" applyFont="1" applyFill="1" applyBorder="1"/>
    <xf numFmtId="0" fontId="2" fillId="1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8" fillId="9" borderId="1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43" fontId="3" fillId="5" borderId="5" xfId="1" applyNumberFormat="1" applyFont="1" applyFill="1" applyBorder="1"/>
    <xf numFmtId="2" fontId="3" fillId="6" borderId="5" xfId="0" applyNumberFormat="1" applyFont="1" applyFill="1" applyBorder="1" applyAlignment="1">
      <alignment horizontal="center" vertical="center" wrapText="1"/>
    </xf>
    <xf numFmtId="166" fontId="3" fillId="7" borderId="5" xfId="0" applyNumberFormat="1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horizontal="left" vertical="center"/>
    </xf>
    <xf numFmtId="0" fontId="31" fillId="0" borderId="5" xfId="0" applyFont="1" applyBorder="1" applyAlignment="1">
      <alignment horizontal="left" vertical="center"/>
    </xf>
    <xf numFmtId="0" fontId="32" fillId="0" borderId="5" xfId="0" applyFont="1" applyBorder="1" applyAlignment="1">
      <alignment horizontal="left" vertical="center"/>
    </xf>
    <xf numFmtId="0" fontId="30" fillId="0" borderId="5" xfId="0" applyFont="1" applyBorder="1" applyAlignment="1">
      <alignment horizontal="left" vertical="center"/>
    </xf>
    <xf numFmtId="0" fontId="33" fillId="0" borderId="5" xfId="0" applyFont="1" applyFill="1" applyBorder="1" applyAlignment="1">
      <alignment horizontal="left" vertical="center"/>
    </xf>
    <xf numFmtId="0" fontId="2" fillId="8" borderId="4" xfId="0" applyFont="1" applyFill="1" applyBorder="1" applyAlignment="1">
      <alignment vertical="center"/>
    </xf>
    <xf numFmtId="0" fontId="2" fillId="0" borderId="10" xfId="0" applyFont="1" applyBorder="1"/>
    <xf numFmtId="2" fontId="3" fillId="7" borderId="5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2" fontId="22" fillId="0" borderId="5" xfId="1" applyNumberFormat="1" applyFont="1" applyFill="1" applyBorder="1" applyAlignment="1">
      <alignment horizontal="center"/>
    </xf>
    <xf numFmtId="2" fontId="2" fillId="0" borderId="1" xfId="1" applyNumberFormat="1" applyFont="1" applyFill="1" applyBorder="1" applyAlignment="1">
      <alignment horizontal="center"/>
    </xf>
    <xf numFmtId="2" fontId="2" fillId="4" borderId="5" xfId="0" applyNumberFormat="1" applyFont="1" applyFill="1" applyBorder="1" applyAlignment="1">
      <alignment horizontal="center"/>
    </xf>
    <xf numFmtId="2" fontId="7" fillId="0" borderId="5" xfId="2" applyNumberFormat="1" applyFont="1" applyBorder="1" applyAlignment="1">
      <alignment horizontal="center" vertical="center"/>
    </xf>
    <xf numFmtId="2" fontId="21" fillId="0" borderId="5" xfId="1" applyNumberFormat="1" applyFont="1" applyFill="1" applyBorder="1" applyAlignment="1">
      <alignment horizontal="center"/>
    </xf>
    <xf numFmtId="2" fontId="2" fillId="0" borderId="5" xfId="1" applyNumberFormat="1" applyFont="1" applyFill="1" applyBorder="1" applyAlignment="1">
      <alignment horizontal="center"/>
    </xf>
    <xf numFmtId="2" fontId="2" fillId="4" borderId="5" xfId="1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/>
    </xf>
    <xf numFmtId="43" fontId="3" fillId="7" borderId="5" xfId="1" applyNumberFormat="1" applyFont="1" applyFill="1" applyBorder="1"/>
    <xf numFmtId="43" fontId="11" fillId="0" borderId="0" xfId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3" fontId="2" fillId="0" borderId="5" xfId="1" applyNumberFormat="1" applyFont="1" applyFill="1" applyBorder="1" applyAlignment="1">
      <alignment horizontal="center"/>
    </xf>
    <xf numFmtId="3" fontId="3" fillId="0" borderId="5" xfId="1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Border="1"/>
    <xf numFmtId="3" fontId="2" fillId="0" borderId="0" xfId="0" applyNumberFormat="1" applyFont="1" applyFill="1"/>
    <xf numFmtId="3" fontId="11" fillId="0" borderId="0" xfId="1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2" fillId="0" borderId="0" xfId="1" applyNumberFormat="1" applyFont="1" applyFill="1" applyBorder="1"/>
    <xf numFmtId="3" fontId="0" fillId="0" borderId="0" xfId="0" applyNumberFormat="1" applyFill="1"/>
    <xf numFmtId="2" fontId="2" fillId="0" borderId="5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3" fontId="2" fillId="0" borderId="5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43" fontId="3" fillId="0" borderId="5" xfId="1" applyNumberFormat="1" applyFont="1" applyFill="1" applyBorder="1"/>
    <xf numFmtId="43" fontId="22" fillId="0" borderId="5" xfId="1" applyNumberFormat="1" applyFont="1" applyFill="1" applyBorder="1" applyAlignment="1">
      <alignment horizontal="center"/>
    </xf>
    <xf numFmtId="2" fontId="2" fillId="0" borderId="5" xfId="1" applyNumberFormat="1" applyFont="1" applyFill="1" applyBorder="1"/>
    <xf numFmtId="0" fontId="2" fillId="0" borderId="0" xfId="0" applyFont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CCCC00"/>
      <color rgb="FFCCFF33"/>
      <color rgb="FFFF00FF"/>
      <color rgb="FF0000FF"/>
      <color rgb="FFFFFF99"/>
      <color rgb="FFFFCC66"/>
      <color rgb="FFFF9966"/>
      <color rgb="FFFFCC99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L215"/>
  <sheetViews>
    <sheetView tabSelected="1" zoomScaleNormal="100" workbookViewId="0"/>
  </sheetViews>
  <sheetFormatPr baseColWidth="10" defaultRowHeight="12.75"/>
  <cols>
    <col min="1" max="1" width="10.28515625" style="1" customWidth="1"/>
    <col min="2" max="2" width="45.7109375" style="1" customWidth="1"/>
    <col min="3" max="3" width="8.28515625" style="3" customWidth="1"/>
    <col min="4" max="4" width="9.7109375" style="3" customWidth="1"/>
    <col min="5" max="5" width="11.140625" style="3" customWidth="1"/>
    <col min="6" max="6" width="8.42578125" style="3" customWidth="1"/>
    <col min="7" max="7" width="10.140625" style="3" customWidth="1"/>
    <col min="8" max="8" width="10.5703125" style="3" customWidth="1"/>
    <col min="9" max="9" width="1.42578125" style="3" customWidth="1"/>
    <col min="10" max="10" width="1.7109375" style="1" customWidth="1"/>
    <col min="11" max="11" width="9.5703125" style="1" hidden="1" customWidth="1"/>
    <col min="12" max="12" width="10" style="1" hidden="1" customWidth="1"/>
    <col min="13" max="13" width="10.7109375" style="1" hidden="1" customWidth="1"/>
    <col min="14" max="14" width="8.5703125" style="1" hidden="1" customWidth="1"/>
    <col min="15" max="15" width="8.140625" style="1" hidden="1" customWidth="1"/>
    <col min="16" max="16" width="0" style="1" hidden="1" customWidth="1"/>
    <col min="17" max="17" width="10.140625" style="1" customWidth="1"/>
    <col min="18" max="18" width="6.5703125" style="1" hidden="1" customWidth="1"/>
    <col min="19" max="19" width="7.140625" style="1" hidden="1" customWidth="1"/>
    <col min="20" max="21" width="7.7109375" style="1" hidden="1" customWidth="1"/>
    <col min="22" max="22" width="9.140625" style="1" customWidth="1"/>
    <col min="23" max="23" width="9.42578125" style="1" customWidth="1"/>
    <col min="24" max="24" width="1.42578125" style="3" customWidth="1"/>
    <col min="25" max="25" width="1.7109375" style="5" customWidth="1"/>
    <col min="26" max="26" width="18.28515625" style="1" hidden="1" customWidth="1"/>
    <col min="27" max="27" width="21.85546875" style="1" hidden="1" customWidth="1"/>
    <col min="28" max="28" width="9.42578125" style="1" hidden="1" customWidth="1"/>
    <col min="29" max="29" width="11.7109375" style="1" hidden="1" customWidth="1"/>
    <col min="30" max="30" width="8.85546875" style="1" hidden="1" customWidth="1"/>
    <col min="31" max="31" width="10.5703125" style="1" hidden="1" customWidth="1"/>
    <col min="32" max="32" width="14.7109375" style="2" hidden="1" customWidth="1"/>
    <col min="33" max="34" width="11.7109375" style="1" hidden="1" customWidth="1"/>
    <col min="35" max="35" width="13.85546875" style="1" hidden="1" customWidth="1"/>
    <col min="36" max="37" width="11.140625" style="1" hidden="1" customWidth="1"/>
    <col min="38" max="38" width="16.7109375" style="1" hidden="1" customWidth="1"/>
    <col min="39" max="39" width="11.42578125" style="1" hidden="1" customWidth="1"/>
    <col min="40" max="40" width="13" style="1" customWidth="1"/>
    <col min="41" max="42" width="11.42578125" style="1" hidden="1" customWidth="1"/>
    <col min="43" max="43" width="9.140625" style="1" hidden="1" customWidth="1"/>
    <col min="44" max="44" width="11.42578125" style="1" customWidth="1"/>
    <col min="45" max="45" width="12.42578125" style="1" customWidth="1"/>
    <col min="46" max="46" width="10.7109375" style="1" customWidth="1"/>
    <col min="47" max="47" width="11.7109375" style="1" customWidth="1"/>
    <col min="48" max="48" width="1.85546875" style="3" customWidth="1"/>
    <col min="49" max="49" width="2" style="1" customWidth="1"/>
    <col min="50" max="53" width="0" style="1" hidden="1" customWidth="1"/>
    <col min="54" max="54" width="4.5703125" style="1" hidden="1" customWidth="1"/>
    <col min="55" max="57" width="0" style="1" hidden="1" customWidth="1"/>
    <col min="58" max="58" width="12.5703125" style="1" hidden="1" customWidth="1"/>
    <col min="59" max="64" width="0" style="1" hidden="1" customWidth="1"/>
    <col min="65" max="65" width="21" style="1" hidden="1" customWidth="1"/>
    <col min="66" max="66" width="19.85546875" style="1" hidden="1" customWidth="1"/>
    <col min="67" max="67" width="18.42578125" style="1" hidden="1" customWidth="1"/>
    <col min="68" max="68" width="20.140625" style="1" hidden="1" customWidth="1"/>
    <col min="69" max="69" width="20.5703125" style="1" hidden="1" customWidth="1"/>
    <col min="70" max="70" width="7.140625" style="1" hidden="1" customWidth="1"/>
    <col min="71" max="71" width="20" style="3" hidden="1" customWidth="1"/>
    <col min="72" max="72" width="19.28515625" style="3" hidden="1" customWidth="1"/>
    <col min="73" max="73" width="13" style="1" customWidth="1"/>
    <col min="74" max="75" width="12.28515625" style="1" customWidth="1"/>
    <col min="76" max="258" width="11.42578125" style="1"/>
    <col min="259" max="259" width="4.42578125" style="1" customWidth="1"/>
    <col min="260" max="260" width="11.42578125" style="1"/>
    <col min="261" max="261" width="8.28515625" style="1" customWidth="1"/>
    <col min="262" max="262" width="9.7109375" style="1" customWidth="1"/>
    <col min="263" max="263" width="11.140625" style="1" customWidth="1"/>
    <col min="264" max="264" width="8.42578125" style="1" customWidth="1"/>
    <col min="265" max="265" width="10.140625" style="1" customWidth="1"/>
    <col min="266" max="266" width="10.5703125" style="1" customWidth="1"/>
    <col min="267" max="267" width="7.28515625" style="1" customWidth="1"/>
    <col min="268" max="268" width="8.85546875" style="1" customWidth="1"/>
    <col min="269" max="269" width="13" style="1" customWidth="1"/>
    <col min="270" max="271" width="6.5703125" style="1" customWidth="1"/>
    <col min="272" max="272" width="8.5703125" style="1" customWidth="1"/>
    <col min="273" max="273" width="8.140625" style="1" customWidth="1"/>
    <col min="274" max="274" width="11.85546875" style="1" customWidth="1"/>
    <col min="275" max="275" width="6.85546875" style="1" customWidth="1"/>
    <col min="276" max="276" width="6.5703125" style="1" customWidth="1"/>
    <col min="277" max="277" width="7.140625" style="1" customWidth="1"/>
    <col min="278" max="279" width="7.7109375" style="1" customWidth="1"/>
    <col min="280" max="280" width="7.140625" style="1" customWidth="1"/>
    <col min="281" max="281" width="6.7109375" style="1" customWidth="1"/>
    <col min="282" max="282" width="5.42578125" style="1" customWidth="1"/>
    <col min="283" max="283" width="22.85546875" style="1" customWidth="1"/>
    <col min="284" max="284" width="21.85546875" style="1" customWidth="1"/>
    <col min="285" max="285" width="9.42578125" style="1" customWidth="1"/>
    <col min="286" max="286" width="11.7109375" style="1" customWidth="1"/>
    <col min="287" max="287" width="9.28515625" style="1" customWidth="1"/>
    <col min="288" max="288" width="10.5703125" style="1" customWidth="1"/>
    <col min="289" max="289" width="18.85546875" style="1" customWidth="1"/>
    <col min="290" max="291" width="11.7109375" style="1" customWidth="1"/>
    <col min="292" max="292" width="13.85546875" style="1" customWidth="1"/>
    <col min="293" max="293" width="19" style="1" customWidth="1"/>
    <col min="294" max="294" width="16.7109375" style="1" customWidth="1"/>
    <col min="295" max="295" width="11.42578125" style="1"/>
    <col min="296" max="296" width="13" style="1" customWidth="1"/>
    <col min="297" max="298" width="11.42578125" style="1"/>
    <col min="299" max="299" width="9.140625" style="1" customWidth="1"/>
    <col min="300" max="300" width="11.42578125" style="1"/>
    <col min="301" max="301" width="12.42578125" style="1" customWidth="1"/>
    <col min="302" max="303" width="10.7109375" style="1" customWidth="1"/>
    <col min="304" max="304" width="7" style="1" customWidth="1"/>
    <col min="305" max="308" width="11.42578125" style="1"/>
    <col min="309" max="309" width="4.5703125" style="1" customWidth="1"/>
    <col min="310" max="312" width="11.42578125" style="1"/>
    <col min="313" max="313" width="12.5703125" style="1" customWidth="1"/>
    <col min="314" max="319" width="11.42578125" style="1"/>
    <col min="320" max="320" width="21" style="1" customWidth="1"/>
    <col min="321" max="321" width="19.85546875" style="1" customWidth="1"/>
    <col min="322" max="322" width="18.42578125" style="1" customWidth="1"/>
    <col min="323" max="323" width="20.140625" style="1" customWidth="1"/>
    <col min="324" max="324" width="20.5703125" style="1" customWidth="1"/>
    <col min="325" max="325" width="7.140625" style="1" customWidth="1"/>
    <col min="326" max="326" width="20" style="1" customWidth="1"/>
    <col min="327" max="327" width="19.28515625" style="1" customWidth="1"/>
    <col min="328" max="328" width="16" style="1" customWidth="1"/>
    <col min="329" max="329" width="22.28515625" style="1" customWidth="1"/>
    <col min="330" max="330" width="22" style="1" customWidth="1"/>
    <col min="331" max="514" width="11.42578125" style="1"/>
    <col min="515" max="515" width="4.42578125" style="1" customWidth="1"/>
    <col min="516" max="516" width="11.42578125" style="1"/>
    <col min="517" max="517" width="8.28515625" style="1" customWidth="1"/>
    <col min="518" max="518" width="9.7109375" style="1" customWidth="1"/>
    <col min="519" max="519" width="11.140625" style="1" customWidth="1"/>
    <col min="520" max="520" width="8.42578125" style="1" customWidth="1"/>
    <col min="521" max="521" width="10.140625" style="1" customWidth="1"/>
    <col min="522" max="522" width="10.5703125" style="1" customWidth="1"/>
    <col min="523" max="523" width="7.28515625" style="1" customWidth="1"/>
    <col min="524" max="524" width="8.85546875" style="1" customWidth="1"/>
    <col min="525" max="525" width="13" style="1" customWidth="1"/>
    <col min="526" max="527" width="6.5703125" style="1" customWidth="1"/>
    <col min="528" max="528" width="8.5703125" style="1" customWidth="1"/>
    <col min="529" max="529" width="8.140625" style="1" customWidth="1"/>
    <col min="530" max="530" width="11.85546875" style="1" customWidth="1"/>
    <col min="531" max="531" width="6.85546875" style="1" customWidth="1"/>
    <col min="532" max="532" width="6.5703125" style="1" customWidth="1"/>
    <col min="533" max="533" width="7.140625" style="1" customWidth="1"/>
    <col min="534" max="535" width="7.7109375" style="1" customWidth="1"/>
    <col min="536" max="536" width="7.140625" style="1" customWidth="1"/>
    <col min="537" max="537" width="6.7109375" style="1" customWidth="1"/>
    <col min="538" max="538" width="5.42578125" style="1" customWidth="1"/>
    <col min="539" max="539" width="22.85546875" style="1" customWidth="1"/>
    <col min="540" max="540" width="21.85546875" style="1" customWidth="1"/>
    <col min="541" max="541" width="9.42578125" style="1" customWidth="1"/>
    <col min="542" max="542" width="11.7109375" style="1" customWidth="1"/>
    <col min="543" max="543" width="9.28515625" style="1" customWidth="1"/>
    <col min="544" max="544" width="10.5703125" style="1" customWidth="1"/>
    <col min="545" max="545" width="18.85546875" style="1" customWidth="1"/>
    <col min="546" max="547" width="11.7109375" style="1" customWidth="1"/>
    <col min="548" max="548" width="13.85546875" style="1" customWidth="1"/>
    <col min="549" max="549" width="19" style="1" customWidth="1"/>
    <col min="550" max="550" width="16.7109375" style="1" customWidth="1"/>
    <col min="551" max="551" width="11.42578125" style="1"/>
    <col min="552" max="552" width="13" style="1" customWidth="1"/>
    <col min="553" max="554" width="11.42578125" style="1"/>
    <col min="555" max="555" width="9.140625" style="1" customWidth="1"/>
    <col min="556" max="556" width="11.42578125" style="1"/>
    <col min="557" max="557" width="12.42578125" style="1" customWidth="1"/>
    <col min="558" max="559" width="10.7109375" style="1" customWidth="1"/>
    <col min="560" max="560" width="7" style="1" customWidth="1"/>
    <col min="561" max="564" width="11.42578125" style="1"/>
    <col min="565" max="565" width="4.5703125" style="1" customWidth="1"/>
    <col min="566" max="568" width="11.42578125" style="1"/>
    <col min="569" max="569" width="12.5703125" style="1" customWidth="1"/>
    <col min="570" max="575" width="11.42578125" style="1"/>
    <col min="576" max="576" width="21" style="1" customWidth="1"/>
    <col min="577" max="577" width="19.85546875" style="1" customWidth="1"/>
    <col min="578" max="578" width="18.42578125" style="1" customWidth="1"/>
    <col min="579" max="579" width="20.140625" style="1" customWidth="1"/>
    <col min="580" max="580" width="20.5703125" style="1" customWidth="1"/>
    <col min="581" max="581" width="7.140625" style="1" customWidth="1"/>
    <col min="582" max="582" width="20" style="1" customWidth="1"/>
    <col min="583" max="583" width="19.28515625" style="1" customWidth="1"/>
    <col min="584" max="584" width="16" style="1" customWidth="1"/>
    <col min="585" max="585" width="22.28515625" style="1" customWidth="1"/>
    <col min="586" max="586" width="22" style="1" customWidth="1"/>
    <col min="587" max="770" width="11.42578125" style="1"/>
    <col min="771" max="771" width="4.42578125" style="1" customWidth="1"/>
    <col min="772" max="772" width="11.42578125" style="1"/>
    <col min="773" max="773" width="8.28515625" style="1" customWidth="1"/>
    <col min="774" max="774" width="9.7109375" style="1" customWidth="1"/>
    <col min="775" max="775" width="11.140625" style="1" customWidth="1"/>
    <col min="776" max="776" width="8.42578125" style="1" customWidth="1"/>
    <col min="777" max="777" width="10.140625" style="1" customWidth="1"/>
    <col min="778" max="778" width="10.5703125" style="1" customWidth="1"/>
    <col min="779" max="779" width="7.28515625" style="1" customWidth="1"/>
    <col min="780" max="780" width="8.85546875" style="1" customWidth="1"/>
    <col min="781" max="781" width="13" style="1" customWidth="1"/>
    <col min="782" max="783" width="6.5703125" style="1" customWidth="1"/>
    <col min="784" max="784" width="8.5703125" style="1" customWidth="1"/>
    <col min="785" max="785" width="8.140625" style="1" customWidth="1"/>
    <col min="786" max="786" width="11.85546875" style="1" customWidth="1"/>
    <col min="787" max="787" width="6.85546875" style="1" customWidth="1"/>
    <col min="788" max="788" width="6.5703125" style="1" customWidth="1"/>
    <col min="789" max="789" width="7.140625" style="1" customWidth="1"/>
    <col min="790" max="791" width="7.7109375" style="1" customWidth="1"/>
    <col min="792" max="792" width="7.140625" style="1" customWidth="1"/>
    <col min="793" max="793" width="6.7109375" style="1" customWidth="1"/>
    <col min="794" max="794" width="5.42578125" style="1" customWidth="1"/>
    <col min="795" max="795" width="22.85546875" style="1" customWidth="1"/>
    <col min="796" max="796" width="21.85546875" style="1" customWidth="1"/>
    <col min="797" max="797" width="9.42578125" style="1" customWidth="1"/>
    <col min="798" max="798" width="11.7109375" style="1" customWidth="1"/>
    <col min="799" max="799" width="9.28515625" style="1" customWidth="1"/>
    <col min="800" max="800" width="10.5703125" style="1" customWidth="1"/>
    <col min="801" max="801" width="18.85546875" style="1" customWidth="1"/>
    <col min="802" max="803" width="11.7109375" style="1" customWidth="1"/>
    <col min="804" max="804" width="13.85546875" style="1" customWidth="1"/>
    <col min="805" max="805" width="19" style="1" customWidth="1"/>
    <col min="806" max="806" width="16.7109375" style="1" customWidth="1"/>
    <col min="807" max="807" width="11.42578125" style="1"/>
    <col min="808" max="808" width="13" style="1" customWidth="1"/>
    <col min="809" max="810" width="11.42578125" style="1"/>
    <col min="811" max="811" width="9.140625" style="1" customWidth="1"/>
    <col min="812" max="812" width="11.42578125" style="1"/>
    <col min="813" max="813" width="12.42578125" style="1" customWidth="1"/>
    <col min="814" max="815" width="10.7109375" style="1" customWidth="1"/>
    <col min="816" max="816" width="7" style="1" customWidth="1"/>
    <col min="817" max="820" width="11.42578125" style="1"/>
    <col min="821" max="821" width="4.5703125" style="1" customWidth="1"/>
    <col min="822" max="824" width="11.42578125" style="1"/>
    <col min="825" max="825" width="12.5703125" style="1" customWidth="1"/>
    <col min="826" max="831" width="11.42578125" style="1"/>
    <col min="832" max="832" width="21" style="1" customWidth="1"/>
    <col min="833" max="833" width="19.85546875" style="1" customWidth="1"/>
    <col min="834" max="834" width="18.42578125" style="1" customWidth="1"/>
    <col min="835" max="835" width="20.140625" style="1" customWidth="1"/>
    <col min="836" max="836" width="20.5703125" style="1" customWidth="1"/>
    <col min="837" max="837" width="7.140625" style="1" customWidth="1"/>
    <col min="838" max="838" width="20" style="1" customWidth="1"/>
    <col min="839" max="839" width="19.28515625" style="1" customWidth="1"/>
    <col min="840" max="840" width="16" style="1" customWidth="1"/>
    <col min="841" max="841" width="22.28515625" style="1" customWidth="1"/>
    <col min="842" max="842" width="22" style="1" customWidth="1"/>
    <col min="843" max="1026" width="11.42578125" style="1"/>
    <col min="1027" max="1027" width="4.42578125" style="1" customWidth="1"/>
    <col min="1028" max="1028" width="11.42578125" style="1"/>
    <col min="1029" max="1029" width="8.28515625" style="1" customWidth="1"/>
    <col min="1030" max="1030" width="9.7109375" style="1" customWidth="1"/>
    <col min="1031" max="1031" width="11.140625" style="1" customWidth="1"/>
    <col min="1032" max="1032" width="8.42578125" style="1" customWidth="1"/>
    <col min="1033" max="1033" width="10.140625" style="1" customWidth="1"/>
    <col min="1034" max="1034" width="10.5703125" style="1" customWidth="1"/>
    <col min="1035" max="1035" width="7.28515625" style="1" customWidth="1"/>
    <col min="1036" max="1036" width="8.85546875" style="1" customWidth="1"/>
    <col min="1037" max="1037" width="13" style="1" customWidth="1"/>
    <col min="1038" max="1039" width="6.5703125" style="1" customWidth="1"/>
    <col min="1040" max="1040" width="8.5703125" style="1" customWidth="1"/>
    <col min="1041" max="1041" width="8.140625" style="1" customWidth="1"/>
    <col min="1042" max="1042" width="11.85546875" style="1" customWidth="1"/>
    <col min="1043" max="1043" width="6.85546875" style="1" customWidth="1"/>
    <col min="1044" max="1044" width="6.5703125" style="1" customWidth="1"/>
    <col min="1045" max="1045" width="7.140625" style="1" customWidth="1"/>
    <col min="1046" max="1047" width="7.7109375" style="1" customWidth="1"/>
    <col min="1048" max="1048" width="7.140625" style="1" customWidth="1"/>
    <col min="1049" max="1049" width="6.7109375" style="1" customWidth="1"/>
    <col min="1050" max="1050" width="5.42578125" style="1" customWidth="1"/>
    <col min="1051" max="1051" width="22.85546875" style="1" customWidth="1"/>
    <col min="1052" max="1052" width="21.85546875" style="1" customWidth="1"/>
    <col min="1053" max="1053" width="9.42578125" style="1" customWidth="1"/>
    <col min="1054" max="1054" width="11.7109375" style="1" customWidth="1"/>
    <col min="1055" max="1055" width="9.28515625" style="1" customWidth="1"/>
    <col min="1056" max="1056" width="10.5703125" style="1" customWidth="1"/>
    <col min="1057" max="1057" width="18.85546875" style="1" customWidth="1"/>
    <col min="1058" max="1059" width="11.7109375" style="1" customWidth="1"/>
    <col min="1060" max="1060" width="13.85546875" style="1" customWidth="1"/>
    <col min="1061" max="1061" width="19" style="1" customWidth="1"/>
    <col min="1062" max="1062" width="16.7109375" style="1" customWidth="1"/>
    <col min="1063" max="1063" width="11.42578125" style="1"/>
    <col min="1064" max="1064" width="13" style="1" customWidth="1"/>
    <col min="1065" max="1066" width="11.42578125" style="1"/>
    <col min="1067" max="1067" width="9.140625" style="1" customWidth="1"/>
    <col min="1068" max="1068" width="11.42578125" style="1"/>
    <col min="1069" max="1069" width="12.42578125" style="1" customWidth="1"/>
    <col min="1070" max="1071" width="10.7109375" style="1" customWidth="1"/>
    <col min="1072" max="1072" width="7" style="1" customWidth="1"/>
    <col min="1073" max="1076" width="11.42578125" style="1"/>
    <col min="1077" max="1077" width="4.5703125" style="1" customWidth="1"/>
    <col min="1078" max="1080" width="11.42578125" style="1"/>
    <col min="1081" max="1081" width="12.5703125" style="1" customWidth="1"/>
    <col min="1082" max="1087" width="11.42578125" style="1"/>
    <col min="1088" max="1088" width="21" style="1" customWidth="1"/>
    <col min="1089" max="1089" width="19.85546875" style="1" customWidth="1"/>
    <col min="1090" max="1090" width="18.42578125" style="1" customWidth="1"/>
    <col min="1091" max="1091" width="20.140625" style="1" customWidth="1"/>
    <col min="1092" max="1092" width="20.5703125" style="1" customWidth="1"/>
    <col min="1093" max="1093" width="7.140625" style="1" customWidth="1"/>
    <col min="1094" max="1094" width="20" style="1" customWidth="1"/>
    <col min="1095" max="1095" width="19.28515625" style="1" customWidth="1"/>
    <col min="1096" max="1096" width="16" style="1" customWidth="1"/>
    <col min="1097" max="1097" width="22.28515625" style="1" customWidth="1"/>
    <col min="1098" max="1098" width="22" style="1" customWidth="1"/>
    <col min="1099" max="1282" width="11.42578125" style="1"/>
    <col min="1283" max="1283" width="4.42578125" style="1" customWidth="1"/>
    <col min="1284" max="1284" width="11.42578125" style="1"/>
    <col min="1285" max="1285" width="8.28515625" style="1" customWidth="1"/>
    <col min="1286" max="1286" width="9.7109375" style="1" customWidth="1"/>
    <col min="1287" max="1287" width="11.140625" style="1" customWidth="1"/>
    <col min="1288" max="1288" width="8.42578125" style="1" customWidth="1"/>
    <col min="1289" max="1289" width="10.140625" style="1" customWidth="1"/>
    <col min="1290" max="1290" width="10.5703125" style="1" customWidth="1"/>
    <col min="1291" max="1291" width="7.28515625" style="1" customWidth="1"/>
    <col min="1292" max="1292" width="8.85546875" style="1" customWidth="1"/>
    <col min="1293" max="1293" width="13" style="1" customWidth="1"/>
    <col min="1294" max="1295" width="6.5703125" style="1" customWidth="1"/>
    <col min="1296" max="1296" width="8.5703125" style="1" customWidth="1"/>
    <col min="1297" max="1297" width="8.140625" style="1" customWidth="1"/>
    <col min="1298" max="1298" width="11.85546875" style="1" customWidth="1"/>
    <col min="1299" max="1299" width="6.85546875" style="1" customWidth="1"/>
    <col min="1300" max="1300" width="6.5703125" style="1" customWidth="1"/>
    <col min="1301" max="1301" width="7.140625" style="1" customWidth="1"/>
    <col min="1302" max="1303" width="7.7109375" style="1" customWidth="1"/>
    <col min="1304" max="1304" width="7.140625" style="1" customWidth="1"/>
    <col min="1305" max="1305" width="6.7109375" style="1" customWidth="1"/>
    <col min="1306" max="1306" width="5.42578125" style="1" customWidth="1"/>
    <col min="1307" max="1307" width="22.85546875" style="1" customWidth="1"/>
    <col min="1308" max="1308" width="21.85546875" style="1" customWidth="1"/>
    <col min="1309" max="1309" width="9.42578125" style="1" customWidth="1"/>
    <col min="1310" max="1310" width="11.7109375" style="1" customWidth="1"/>
    <col min="1311" max="1311" width="9.28515625" style="1" customWidth="1"/>
    <col min="1312" max="1312" width="10.5703125" style="1" customWidth="1"/>
    <col min="1313" max="1313" width="18.85546875" style="1" customWidth="1"/>
    <col min="1314" max="1315" width="11.7109375" style="1" customWidth="1"/>
    <col min="1316" max="1316" width="13.85546875" style="1" customWidth="1"/>
    <col min="1317" max="1317" width="19" style="1" customWidth="1"/>
    <col min="1318" max="1318" width="16.7109375" style="1" customWidth="1"/>
    <col min="1319" max="1319" width="11.42578125" style="1"/>
    <col min="1320" max="1320" width="13" style="1" customWidth="1"/>
    <col min="1321" max="1322" width="11.42578125" style="1"/>
    <col min="1323" max="1323" width="9.140625" style="1" customWidth="1"/>
    <col min="1324" max="1324" width="11.42578125" style="1"/>
    <col min="1325" max="1325" width="12.42578125" style="1" customWidth="1"/>
    <col min="1326" max="1327" width="10.7109375" style="1" customWidth="1"/>
    <col min="1328" max="1328" width="7" style="1" customWidth="1"/>
    <col min="1329" max="1332" width="11.42578125" style="1"/>
    <col min="1333" max="1333" width="4.5703125" style="1" customWidth="1"/>
    <col min="1334" max="1336" width="11.42578125" style="1"/>
    <col min="1337" max="1337" width="12.5703125" style="1" customWidth="1"/>
    <col min="1338" max="1343" width="11.42578125" style="1"/>
    <col min="1344" max="1344" width="21" style="1" customWidth="1"/>
    <col min="1345" max="1345" width="19.85546875" style="1" customWidth="1"/>
    <col min="1346" max="1346" width="18.42578125" style="1" customWidth="1"/>
    <col min="1347" max="1347" width="20.140625" style="1" customWidth="1"/>
    <col min="1348" max="1348" width="20.5703125" style="1" customWidth="1"/>
    <col min="1349" max="1349" width="7.140625" style="1" customWidth="1"/>
    <col min="1350" max="1350" width="20" style="1" customWidth="1"/>
    <col min="1351" max="1351" width="19.28515625" style="1" customWidth="1"/>
    <col min="1352" max="1352" width="16" style="1" customWidth="1"/>
    <col min="1353" max="1353" width="22.28515625" style="1" customWidth="1"/>
    <col min="1354" max="1354" width="22" style="1" customWidth="1"/>
    <col min="1355" max="1538" width="11.42578125" style="1"/>
    <col min="1539" max="1539" width="4.42578125" style="1" customWidth="1"/>
    <col min="1540" max="1540" width="11.42578125" style="1"/>
    <col min="1541" max="1541" width="8.28515625" style="1" customWidth="1"/>
    <col min="1542" max="1542" width="9.7109375" style="1" customWidth="1"/>
    <col min="1543" max="1543" width="11.140625" style="1" customWidth="1"/>
    <col min="1544" max="1544" width="8.42578125" style="1" customWidth="1"/>
    <col min="1545" max="1545" width="10.140625" style="1" customWidth="1"/>
    <col min="1546" max="1546" width="10.5703125" style="1" customWidth="1"/>
    <col min="1547" max="1547" width="7.28515625" style="1" customWidth="1"/>
    <col min="1548" max="1548" width="8.85546875" style="1" customWidth="1"/>
    <col min="1549" max="1549" width="13" style="1" customWidth="1"/>
    <col min="1550" max="1551" width="6.5703125" style="1" customWidth="1"/>
    <col min="1552" max="1552" width="8.5703125" style="1" customWidth="1"/>
    <col min="1553" max="1553" width="8.140625" style="1" customWidth="1"/>
    <col min="1554" max="1554" width="11.85546875" style="1" customWidth="1"/>
    <col min="1555" max="1555" width="6.85546875" style="1" customWidth="1"/>
    <col min="1556" max="1556" width="6.5703125" style="1" customWidth="1"/>
    <col min="1557" max="1557" width="7.140625" style="1" customWidth="1"/>
    <col min="1558" max="1559" width="7.7109375" style="1" customWidth="1"/>
    <col min="1560" max="1560" width="7.140625" style="1" customWidth="1"/>
    <col min="1561" max="1561" width="6.7109375" style="1" customWidth="1"/>
    <col min="1562" max="1562" width="5.42578125" style="1" customWidth="1"/>
    <col min="1563" max="1563" width="22.85546875" style="1" customWidth="1"/>
    <col min="1564" max="1564" width="21.85546875" style="1" customWidth="1"/>
    <col min="1565" max="1565" width="9.42578125" style="1" customWidth="1"/>
    <col min="1566" max="1566" width="11.7109375" style="1" customWidth="1"/>
    <col min="1567" max="1567" width="9.28515625" style="1" customWidth="1"/>
    <col min="1568" max="1568" width="10.5703125" style="1" customWidth="1"/>
    <col min="1569" max="1569" width="18.85546875" style="1" customWidth="1"/>
    <col min="1570" max="1571" width="11.7109375" style="1" customWidth="1"/>
    <col min="1572" max="1572" width="13.85546875" style="1" customWidth="1"/>
    <col min="1573" max="1573" width="19" style="1" customWidth="1"/>
    <col min="1574" max="1574" width="16.7109375" style="1" customWidth="1"/>
    <col min="1575" max="1575" width="11.42578125" style="1"/>
    <col min="1576" max="1576" width="13" style="1" customWidth="1"/>
    <col min="1577" max="1578" width="11.42578125" style="1"/>
    <col min="1579" max="1579" width="9.140625" style="1" customWidth="1"/>
    <col min="1580" max="1580" width="11.42578125" style="1"/>
    <col min="1581" max="1581" width="12.42578125" style="1" customWidth="1"/>
    <col min="1582" max="1583" width="10.7109375" style="1" customWidth="1"/>
    <col min="1584" max="1584" width="7" style="1" customWidth="1"/>
    <col min="1585" max="1588" width="11.42578125" style="1"/>
    <col min="1589" max="1589" width="4.5703125" style="1" customWidth="1"/>
    <col min="1590" max="1592" width="11.42578125" style="1"/>
    <col min="1593" max="1593" width="12.5703125" style="1" customWidth="1"/>
    <col min="1594" max="1599" width="11.42578125" style="1"/>
    <col min="1600" max="1600" width="21" style="1" customWidth="1"/>
    <col min="1601" max="1601" width="19.85546875" style="1" customWidth="1"/>
    <col min="1602" max="1602" width="18.42578125" style="1" customWidth="1"/>
    <col min="1603" max="1603" width="20.140625" style="1" customWidth="1"/>
    <col min="1604" max="1604" width="20.5703125" style="1" customWidth="1"/>
    <col min="1605" max="1605" width="7.140625" style="1" customWidth="1"/>
    <col min="1606" max="1606" width="20" style="1" customWidth="1"/>
    <col min="1607" max="1607" width="19.28515625" style="1" customWidth="1"/>
    <col min="1608" max="1608" width="16" style="1" customWidth="1"/>
    <col min="1609" max="1609" width="22.28515625" style="1" customWidth="1"/>
    <col min="1610" max="1610" width="22" style="1" customWidth="1"/>
    <col min="1611" max="1794" width="11.42578125" style="1"/>
    <col min="1795" max="1795" width="4.42578125" style="1" customWidth="1"/>
    <col min="1796" max="1796" width="11.42578125" style="1"/>
    <col min="1797" max="1797" width="8.28515625" style="1" customWidth="1"/>
    <col min="1798" max="1798" width="9.7109375" style="1" customWidth="1"/>
    <col min="1799" max="1799" width="11.140625" style="1" customWidth="1"/>
    <col min="1800" max="1800" width="8.42578125" style="1" customWidth="1"/>
    <col min="1801" max="1801" width="10.140625" style="1" customWidth="1"/>
    <col min="1802" max="1802" width="10.5703125" style="1" customWidth="1"/>
    <col min="1803" max="1803" width="7.28515625" style="1" customWidth="1"/>
    <col min="1804" max="1804" width="8.85546875" style="1" customWidth="1"/>
    <col min="1805" max="1805" width="13" style="1" customWidth="1"/>
    <col min="1806" max="1807" width="6.5703125" style="1" customWidth="1"/>
    <col min="1808" max="1808" width="8.5703125" style="1" customWidth="1"/>
    <col min="1809" max="1809" width="8.140625" style="1" customWidth="1"/>
    <col min="1810" max="1810" width="11.85546875" style="1" customWidth="1"/>
    <col min="1811" max="1811" width="6.85546875" style="1" customWidth="1"/>
    <col min="1812" max="1812" width="6.5703125" style="1" customWidth="1"/>
    <col min="1813" max="1813" width="7.140625" style="1" customWidth="1"/>
    <col min="1814" max="1815" width="7.7109375" style="1" customWidth="1"/>
    <col min="1816" max="1816" width="7.140625" style="1" customWidth="1"/>
    <col min="1817" max="1817" width="6.7109375" style="1" customWidth="1"/>
    <col min="1818" max="1818" width="5.42578125" style="1" customWidth="1"/>
    <col min="1819" max="1819" width="22.85546875" style="1" customWidth="1"/>
    <col min="1820" max="1820" width="21.85546875" style="1" customWidth="1"/>
    <col min="1821" max="1821" width="9.42578125" style="1" customWidth="1"/>
    <col min="1822" max="1822" width="11.7109375" style="1" customWidth="1"/>
    <col min="1823" max="1823" width="9.28515625" style="1" customWidth="1"/>
    <col min="1824" max="1824" width="10.5703125" style="1" customWidth="1"/>
    <col min="1825" max="1825" width="18.85546875" style="1" customWidth="1"/>
    <col min="1826" max="1827" width="11.7109375" style="1" customWidth="1"/>
    <col min="1828" max="1828" width="13.85546875" style="1" customWidth="1"/>
    <col min="1829" max="1829" width="19" style="1" customWidth="1"/>
    <col min="1830" max="1830" width="16.7109375" style="1" customWidth="1"/>
    <col min="1831" max="1831" width="11.42578125" style="1"/>
    <col min="1832" max="1832" width="13" style="1" customWidth="1"/>
    <col min="1833" max="1834" width="11.42578125" style="1"/>
    <col min="1835" max="1835" width="9.140625" style="1" customWidth="1"/>
    <col min="1836" max="1836" width="11.42578125" style="1"/>
    <col min="1837" max="1837" width="12.42578125" style="1" customWidth="1"/>
    <col min="1838" max="1839" width="10.7109375" style="1" customWidth="1"/>
    <col min="1840" max="1840" width="7" style="1" customWidth="1"/>
    <col min="1841" max="1844" width="11.42578125" style="1"/>
    <col min="1845" max="1845" width="4.5703125" style="1" customWidth="1"/>
    <col min="1846" max="1848" width="11.42578125" style="1"/>
    <col min="1849" max="1849" width="12.5703125" style="1" customWidth="1"/>
    <col min="1850" max="1855" width="11.42578125" style="1"/>
    <col min="1856" max="1856" width="21" style="1" customWidth="1"/>
    <col min="1857" max="1857" width="19.85546875" style="1" customWidth="1"/>
    <col min="1858" max="1858" width="18.42578125" style="1" customWidth="1"/>
    <col min="1859" max="1859" width="20.140625" style="1" customWidth="1"/>
    <col min="1860" max="1860" width="20.5703125" style="1" customWidth="1"/>
    <col min="1861" max="1861" width="7.140625" style="1" customWidth="1"/>
    <col min="1862" max="1862" width="20" style="1" customWidth="1"/>
    <col min="1863" max="1863" width="19.28515625" style="1" customWidth="1"/>
    <col min="1864" max="1864" width="16" style="1" customWidth="1"/>
    <col min="1865" max="1865" width="22.28515625" style="1" customWidth="1"/>
    <col min="1866" max="1866" width="22" style="1" customWidth="1"/>
    <col min="1867" max="2050" width="11.42578125" style="1"/>
    <col min="2051" max="2051" width="4.42578125" style="1" customWidth="1"/>
    <col min="2052" max="2052" width="11.42578125" style="1"/>
    <col min="2053" max="2053" width="8.28515625" style="1" customWidth="1"/>
    <col min="2054" max="2054" width="9.7109375" style="1" customWidth="1"/>
    <col min="2055" max="2055" width="11.140625" style="1" customWidth="1"/>
    <col min="2056" max="2056" width="8.42578125" style="1" customWidth="1"/>
    <col min="2057" max="2057" width="10.140625" style="1" customWidth="1"/>
    <col min="2058" max="2058" width="10.5703125" style="1" customWidth="1"/>
    <col min="2059" max="2059" width="7.28515625" style="1" customWidth="1"/>
    <col min="2060" max="2060" width="8.85546875" style="1" customWidth="1"/>
    <col min="2061" max="2061" width="13" style="1" customWidth="1"/>
    <col min="2062" max="2063" width="6.5703125" style="1" customWidth="1"/>
    <col min="2064" max="2064" width="8.5703125" style="1" customWidth="1"/>
    <col min="2065" max="2065" width="8.140625" style="1" customWidth="1"/>
    <col min="2066" max="2066" width="11.85546875" style="1" customWidth="1"/>
    <col min="2067" max="2067" width="6.85546875" style="1" customWidth="1"/>
    <col min="2068" max="2068" width="6.5703125" style="1" customWidth="1"/>
    <col min="2069" max="2069" width="7.140625" style="1" customWidth="1"/>
    <col min="2070" max="2071" width="7.7109375" style="1" customWidth="1"/>
    <col min="2072" max="2072" width="7.140625" style="1" customWidth="1"/>
    <col min="2073" max="2073" width="6.7109375" style="1" customWidth="1"/>
    <col min="2074" max="2074" width="5.42578125" style="1" customWidth="1"/>
    <col min="2075" max="2075" width="22.85546875" style="1" customWidth="1"/>
    <col min="2076" max="2076" width="21.85546875" style="1" customWidth="1"/>
    <col min="2077" max="2077" width="9.42578125" style="1" customWidth="1"/>
    <col min="2078" max="2078" width="11.7109375" style="1" customWidth="1"/>
    <col min="2079" max="2079" width="9.28515625" style="1" customWidth="1"/>
    <col min="2080" max="2080" width="10.5703125" style="1" customWidth="1"/>
    <col min="2081" max="2081" width="18.85546875" style="1" customWidth="1"/>
    <col min="2082" max="2083" width="11.7109375" style="1" customWidth="1"/>
    <col min="2084" max="2084" width="13.85546875" style="1" customWidth="1"/>
    <col min="2085" max="2085" width="19" style="1" customWidth="1"/>
    <col min="2086" max="2086" width="16.7109375" style="1" customWidth="1"/>
    <col min="2087" max="2087" width="11.42578125" style="1"/>
    <col min="2088" max="2088" width="13" style="1" customWidth="1"/>
    <col min="2089" max="2090" width="11.42578125" style="1"/>
    <col min="2091" max="2091" width="9.140625" style="1" customWidth="1"/>
    <col min="2092" max="2092" width="11.42578125" style="1"/>
    <col min="2093" max="2093" width="12.42578125" style="1" customWidth="1"/>
    <col min="2094" max="2095" width="10.7109375" style="1" customWidth="1"/>
    <col min="2096" max="2096" width="7" style="1" customWidth="1"/>
    <col min="2097" max="2100" width="11.42578125" style="1"/>
    <col min="2101" max="2101" width="4.5703125" style="1" customWidth="1"/>
    <col min="2102" max="2104" width="11.42578125" style="1"/>
    <col min="2105" max="2105" width="12.5703125" style="1" customWidth="1"/>
    <col min="2106" max="2111" width="11.42578125" style="1"/>
    <col min="2112" max="2112" width="21" style="1" customWidth="1"/>
    <col min="2113" max="2113" width="19.85546875" style="1" customWidth="1"/>
    <col min="2114" max="2114" width="18.42578125" style="1" customWidth="1"/>
    <col min="2115" max="2115" width="20.140625" style="1" customWidth="1"/>
    <col min="2116" max="2116" width="20.5703125" style="1" customWidth="1"/>
    <col min="2117" max="2117" width="7.140625" style="1" customWidth="1"/>
    <col min="2118" max="2118" width="20" style="1" customWidth="1"/>
    <col min="2119" max="2119" width="19.28515625" style="1" customWidth="1"/>
    <col min="2120" max="2120" width="16" style="1" customWidth="1"/>
    <col min="2121" max="2121" width="22.28515625" style="1" customWidth="1"/>
    <col min="2122" max="2122" width="22" style="1" customWidth="1"/>
    <col min="2123" max="2306" width="11.42578125" style="1"/>
    <col min="2307" max="2307" width="4.42578125" style="1" customWidth="1"/>
    <col min="2308" max="2308" width="11.42578125" style="1"/>
    <col min="2309" max="2309" width="8.28515625" style="1" customWidth="1"/>
    <col min="2310" max="2310" width="9.7109375" style="1" customWidth="1"/>
    <col min="2311" max="2311" width="11.140625" style="1" customWidth="1"/>
    <col min="2312" max="2312" width="8.42578125" style="1" customWidth="1"/>
    <col min="2313" max="2313" width="10.140625" style="1" customWidth="1"/>
    <col min="2314" max="2314" width="10.5703125" style="1" customWidth="1"/>
    <col min="2315" max="2315" width="7.28515625" style="1" customWidth="1"/>
    <col min="2316" max="2316" width="8.85546875" style="1" customWidth="1"/>
    <col min="2317" max="2317" width="13" style="1" customWidth="1"/>
    <col min="2318" max="2319" width="6.5703125" style="1" customWidth="1"/>
    <col min="2320" max="2320" width="8.5703125" style="1" customWidth="1"/>
    <col min="2321" max="2321" width="8.140625" style="1" customWidth="1"/>
    <col min="2322" max="2322" width="11.85546875" style="1" customWidth="1"/>
    <col min="2323" max="2323" width="6.85546875" style="1" customWidth="1"/>
    <col min="2324" max="2324" width="6.5703125" style="1" customWidth="1"/>
    <col min="2325" max="2325" width="7.140625" style="1" customWidth="1"/>
    <col min="2326" max="2327" width="7.7109375" style="1" customWidth="1"/>
    <col min="2328" max="2328" width="7.140625" style="1" customWidth="1"/>
    <col min="2329" max="2329" width="6.7109375" style="1" customWidth="1"/>
    <col min="2330" max="2330" width="5.42578125" style="1" customWidth="1"/>
    <col min="2331" max="2331" width="22.85546875" style="1" customWidth="1"/>
    <col min="2332" max="2332" width="21.85546875" style="1" customWidth="1"/>
    <col min="2333" max="2333" width="9.42578125" style="1" customWidth="1"/>
    <col min="2334" max="2334" width="11.7109375" style="1" customWidth="1"/>
    <col min="2335" max="2335" width="9.28515625" style="1" customWidth="1"/>
    <col min="2336" max="2336" width="10.5703125" style="1" customWidth="1"/>
    <col min="2337" max="2337" width="18.85546875" style="1" customWidth="1"/>
    <col min="2338" max="2339" width="11.7109375" style="1" customWidth="1"/>
    <col min="2340" max="2340" width="13.85546875" style="1" customWidth="1"/>
    <col min="2341" max="2341" width="19" style="1" customWidth="1"/>
    <col min="2342" max="2342" width="16.7109375" style="1" customWidth="1"/>
    <col min="2343" max="2343" width="11.42578125" style="1"/>
    <col min="2344" max="2344" width="13" style="1" customWidth="1"/>
    <col min="2345" max="2346" width="11.42578125" style="1"/>
    <col min="2347" max="2347" width="9.140625" style="1" customWidth="1"/>
    <col min="2348" max="2348" width="11.42578125" style="1"/>
    <col min="2349" max="2349" width="12.42578125" style="1" customWidth="1"/>
    <col min="2350" max="2351" width="10.7109375" style="1" customWidth="1"/>
    <col min="2352" max="2352" width="7" style="1" customWidth="1"/>
    <col min="2353" max="2356" width="11.42578125" style="1"/>
    <col min="2357" max="2357" width="4.5703125" style="1" customWidth="1"/>
    <col min="2358" max="2360" width="11.42578125" style="1"/>
    <col min="2361" max="2361" width="12.5703125" style="1" customWidth="1"/>
    <col min="2362" max="2367" width="11.42578125" style="1"/>
    <col min="2368" max="2368" width="21" style="1" customWidth="1"/>
    <col min="2369" max="2369" width="19.85546875" style="1" customWidth="1"/>
    <col min="2370" max="2370" width="18.42578125" style="1" customWidth="1"/>
    <col min="2371" max="2371" width="20.140625" style="1" customWidth="1"/>
    <col min="2372" max="2372" width="20.5703125" style="1" customWidth="1"/>
    <col min="2373" max="2373" width="7.140625" style="1" customWidth="1"/>
    <col min="2374" max="2374" width="20" style="1" customWidth="1"/>
    <col min="2375" max="2375" width="19.28515625" style="1" customWidth="1"/>
    <col min="2376" max="2376" width="16" style="1" customWidth="1"/>
    <col min="2377" max="2377" width="22.28515625" style="1" customWidth="1"/>
    <col min="2378" max="2378" width="22" style="1" customWidth="1"/>
    <col min="2379" max="2562" width="11.42578125" style="1"/>
    <col min="2563" max="2563" width="4.42578125" style="1" customWidth="1"/>
    <col min="2564" max="2564" width="11.42578125" style="1"/>
    <col min="2565" max="2565" width="8.28515625" style="1" customWidth="1"/>
    <col min="2566" max="2566" width="9.7109375" style="1" customWidth="1"/>
    <col min="2567" max="2567" width="11.140625" style="1" customWidth="1"/>
    <col min="2568" max="2568" width="8.42578125" style="1" customWidth="1"/>
    <col min="2569" max="2569" width="10.140625" style="1" customWidth="1"/>
    <col min="2570" max="2570" width="10.5703125" style="1" customWidth="1"/>
    <col min="2571" max="2571" width="7.28515625" style="1" customWidth="1"/>
    <col min="2572" max="2572" width="8.85546875" style="1" customWidth="1"/>
    <col min="2573" max="2573" width="13" style="1" customWidth="1"/>
    <col min="2574" max="2575" width="6.5703125" style="1" customWidth="1"/>
    <col min="2576" max="2576" width="8.5703125" style="1" customWidth="1"/>
    <col min="2577" max="2577" width="8.140625" style="1" customWidth="1"/>
    <col min="2578" max="2578" width="11.85546875" style="1" customWidth="1"/>
    <col min="2579" max="2579" width="6.85546875" style="1" customWidth="1"/>
    <col min="2580" max="2580" width="6.5703125" style="1" customWidth="1"/>
    <col min="2581" max="2581" width="7.140625" style="1" customWidth="1"/>
    <col min="2582" max="2583" width="7.7109375" style="1" customWidth="1"/>
    <col min="2584" max="2584" width="7.140625" style="1" customWidth="1"/>
    <col min="2585" max="2585" width="6.7109375" style="1" customWidth="1"/>
    <col min="2586" max="2586" width="5.42578125" style="1" customWidth="1"/>
    <col min="2587" max="2587" width="22.85546875" style="1" customWidth="1"/>
    <col min="2588" max="2588" width="21.85546875" style="1" customWidth="1"/>
    <col min="2589" max="2589" width="9.42578125" style="1" customWidth="1"/>
    <col min="2590" max="2590" width="11.7109375" style="1" customWidth="1"/>
    <col min="2591" max="2591" width="9.28515625" style="1" customWidth="1"/>
    <col min="2592" max="2592" width="10.5703125" style="1" customWidth="1"/>
    <col min="2593" max="2593" width="18.85546875" style="1" customWidth="1"/>
    <col min="2594" max="2595" width="11.7109375" style="1" customWidth="1"/>
    <col min="2596" max="2596" width="13.85546875" style="1" customWidth="1"/>
    <col min="2597" max="2597" width="19" style="1" customWidth="1"/>
    <col min="2598" max="2598" width="16.7109375" style="1" customWidth="1"/>
    <col min="2599" max="2599" width="11.42578125" style="1"/>
    <col min="2600" max="2600" width="13" style="1" customWidth="1"/>
    <col min="2601" max="2602" width="11.42578125" style="1"/>
    <col min="2603" max="2603" width="9.140625" style="1" customWidth="1"/>
    <col min="2604" max="2604" width="11.42578125" style="1"/>
    <col min="2605" max="2605" width="12.42578125" style="1" customWidth="1"/>
    <col min="2606" max="2607" width="10.7109375" style="1" customWidth="1"/>
    <col min="2608" max="2608" width="7" style="1" customWidth="1"/>
    <col min="2609" max="2612" width="11.42578125" style="1"/>
    <col min="2613" max="2613" width="4.5703125" style="1" customWidth="1"/>
    <col min="2614" max="2616" width="11.42578125" style="1"/>
    <col min="2617" max="2617" width="12.5703125" style="1" customWidth="1"/>
    <col min="2618" max="2623" width="11.42578125" style="1"/>
    <col min="2624" max="2624" width="21" style="1" customWidth="1"/>
    <col min="2625" max="2625" width="19.85546875" style="1" customWidth="1"/>
    <col min="2626" max="2626" width="18.42578125" style="1" customWidth="1"/>
    <col min="2627" max="2627" width="20.140625" style="1" customWidth="1"/>
    <col min="2628" max="2628" width="20.5703125" style="1" customWidth="1"/>
    <col min="2629" max="2629" width="7.140625" style="1" customWidth="1"/>
    <col min="2630" max="2630" width="20" style="1" customWidth="1"/>
    <col min="2631" max="2631" width="19.28515625" style="1" customWidth="1"/>
    <col min="2632" max="2632" width="16" style="1" customWidth="1"/>
    <col min="2633" max="2633" width="22.28515625" style="1" customWidth="1"/>
    <col min="2634" max="2634" width="22" style="1" customWidth="1"/>
    <col min="2635" max="2818" width="11.42578125" style="1"/>
    <col min="2819" max="2819" width="4.42578125" style="1" customWidth="1"/>
    <col min="2820" max="2820" width="11.42578125" style="1"/>
    <col min="2821" max="2821" width="8.28515625" style="1" customWidth="1"/>
    <col min="2822" max="2822" width="9.7109375" style="1" customWidth="1"/>
    <col min="2823" max="2823" width="11.140625" style="1" customWidth="1"/>
    <col min="2824" max="2824" width="8.42578125" style="1" customWidth="1"/>
    <col min="2825" max="2825" width="10.140625" style="1" customWidth="1"/>
    <col min="2826" max="2826" width="10.5703125" style="1" customWidth="1"/>
    <col min="2827" max="2827" width="7.28515625" style="1" customWidth="1"/>
    <col min="2828" max="2828" width="8.85546875" style="1" customWidth="1"/>
    <col min="2829" max="2829" width="13" style="1" customWidth="1"/>
    <col min="2830" max="2831" width="6.5703125" style="1" customWidth="1"/>
    <col min="2832" max="2832" width="8.5703125" style="1" customWidth="1"/>
    <col min="2833" max="2833" width="8.140625" style="1" customWidth="1"/>
    <col min="2834" max="2834" width="11.85546875" style="1" customWidth="1"/>
    <col min="2835" max="2835" width="6.85546875" style="1" customWidth="1"/>
    <col min="2836" max="2836" width="6.5703125" style="1" customWidth="1"/>
    <col min="2837" max="2837" width="7.140625" style="1" customWidth="1"/>
    <col min="2838" max="2839" width="7.7109375" style="1" customWidth="1"/>
    <col min="2840" max="2840" width="7.140625" style="1" customWidth="1"/>
    <col min="2841" max="2841" width="6.7109375" style="1" customWidth="1"/>
    <col min="2842" max="2842" width="5.42578125" style="1" customWidth="1"/>
    <col min="2843" max="2843" width="22.85546875" style="1" customWidth="1"/>
    <col min="2844" max="2844" width="21.85546875" style="1" customWidth="1"/>
    <col min="2845" max="2845" width="9.42578125" style="1" customWidth="1"/>
    <col min="2846" max="2846" width="11.7109375" style="1" customWidth="1"/>
    <col min="2847" max="2847" width="9.28515625" style="1" customWidth="1"/>
    <col min="2848" max="2848" width="10.5703125" style="1" customWidth="1"/>
    <col min="2849" max="2849" width="18.85546875" style="1" customWidth="1"/>
    <col min="2850" max="2851" width="11.7109375" style="1" customWidth="1"/>
    <col min="2852" max="2852" width="13.85546875" style="1" customWidth="1"/>
    <col min="2853" max="2853" width="19" style="1" customWidth="1"/>
    <col min="2854" max="2854" width="16.7109375" style="1" customWidth="1"/>
    <col min="2855" max="2855" width="11.42578125" style="1"/>
    <col min="2856" max="2856" width="13" style="1" customWidth="1"/>
    <col min="2857" max="2858" width="11.42578125" style="1"/>
    <col min="2859" max="2859" width="9.140625" style="1" customWidth="1"/>
    <col min="2860" max="2860" width="11.42578125" style="1"/>
    <col min="2861" max="2861" width="12.42578125" style="1" customWidth="1"/>
    <col min="2862" max="2863" width="10.7109375" style="1" customWidth="1"/>
    <col min="2864" max="2864" width="7" style="1" customWidth="1"/>
    <col min="2865" max="2868" width="11.42578125" style="1"/>
    <col min="2869" max="2869" width="4.5703125" style="1" customWidth="1"/>
    <col min="2870" max="2872" width="11.42578125" style="1"/>
    <col min="2873" max="2873" width="12.5703125" style="1" customWidth="1"/>
    <col min="2874" max="2879" width="11.42578125" style="1"/>
    <col min="2880" max="2880" width="21" style="1" customWidth="1"/>
    <col min="2881" max="2881" width="19.85546875" style="1" customWidth="1"/>
    <col min="2882" max="2882" width="18.42578125" style="1" customWidth="1"/>
    <col min="2883" max="2883" width="20.140625" style="1" customWidth="1"/>
    <col min="2884" max="2884" width="20.5703125" style="1" customWidth="1"/>
    <col min="2885" max="2885" width="7.140625" style="1" customWidth="1"/>
    <col min="2886" max="2886" width="20" style="1" customWidth="1"/>
    <col min="2887" max="2887" width="19.28515625" style="1" customWidth="1"/>
    <col min="2888" max="2888" width="16" style="1" customWidth="1"/>
    <col min="2889" max="2889" width="22.28515625" style="1" customWidth="1"/>
    <col min="2890" max="2890" width="22" style="1" customWidth="1"/>
    <col min="2891" max="3074" width="11.42578125" style="1"/>
    <col min="3075" max="3075" width="4.42578125" style="1" customWidth="1"/>
    <col min="3076" max="3076" width="11.42578125" style="1"/>
    <col min="3077" max="3077" width="8.28515625" style="1" customWidth="1"/>
    <col min="3078" max="3078" width="9.7109375" style="1" customWidth="1"/>
    <col min="3079" max="3079" width="11.140625" style="1" customWidth="1"/>
    <col min="3080" max="3080" width="8.42578125" style="1" customWidth="1"/>
    <col min="3081" max="3081" width="10.140625" style="1" customWidth="1"/>
    <col min="3082" max="3082" width="10.5703125" style="1" customWidth="1"/>
    <col min="3083" max="3083" width="7.28515625" style="1" customWidth="1"/>
    <col min="3084" max="3084" width="8.85546875" style="1" customWidth="1"/>
    <col min="3085" max="3085" width="13" style="1" customWidth="1"/>
    <col min="3086" max="3087" width="6.5703125" style="1" customWidth="1"/>
    <col min="3088" max="3088" width="8.5703125" style="1" customWidth="1"/>
    <col min="3089" max="3089" width="8.140625" style="1" customWidth="1"/>
    <col min="3090" max="3090" width="11.85546875" style="1" customWidth="1"/>
    <col min="3091" max="3091" width="6.85546875" style="1" customWidth="1"/>
    <col min="3092" max="3092" width="6.5703125" style="1" customWidth="1"/>
    <col min="3093" max="3093" width="7.140625" style="1" customWidth="1"/>
    <col min="3094" max="3095" width="7.7109375" style="1" customWidth="1"/>
    <col min="3096" max="3096" width="7.140625" style="1" customWidth="1"/>
    <col min="3097" max="3097" width="6.7109375" style="1" customWidth="1"/>
    <col min="3098" max="3098" width="5.42578125" style="1" customWidth="1"/>
    <col min="3099" max="3099" width="22.85546875" style="1" customWidth="1"/>
    <col min="3100" max="3100" width="21.85546875" style="1" customWidth="1"/>
    <col min="3101" max="3101" width="9.42578125" style="1" customWidth="1"/>
    <col min="3102" max="3102" width="11.7109375" style="1" customWidth="1"/>
    <col min="3103" max="3103" width="9.28515625" style="1" customWidth="1"/>
    <col min="3104" max="3104" width="10.5703125" style="1" customWidth="1"/>
    <col min="3105" max="3105" width="18.85546875" style="1" customWidth="1"/>
    <col min="3106" max="3107" width="11.7109375" style="1" customWidth="1"/>
    <col min="3108" max="3108" width="13.85546875" style="1" customWidth="1"/>
    <col min="3109" max="3109" width="19" style="1" customWidth="1"/>
    <col min="3110" max="3110" width="16.7109375" style="1" customWidth="1"/>
    <col min="3111" max="3111" width="11.42578125" style="1"/>
    <col min="3112" max="3112" width="13" style="1" customWidth="1"/>
    <col min="3113" max="3114" width="11.42578125" style="1"/>
    <col min="3115" max="3115" width="9.140625" style="1" customWidth="1"/>
    <col min="3116" max="3116" width="11.42578125" style="1"/>
    <col min="3117" max="3117" width="12.42578125" style="1" customWidth="1"/>
    <col min="3118" max="3119" width="10.7109375" style="1" customWidth="1"/>
    <col min="3120" max="3120" width="7" style="1" customWidth="1"/>
    <col min="3121" max="3124" width="11.42578125" style="1"/>
    <col min="3125" max="3125" width="4.5703125" style="1" customWidth="1"/>
    <col min="3126" max="3128" width="11.42578125" style="1"/>
    <col min="3129" max="3129" width="12.5703125" style="1" customWidth="1"/>
    <col min="3130" max="3135" width="11.42578125" style="1"/>
    <col min="3136" max="3136" width="21" style="1" customWidth="1"/>
    <col min="3137" max="3137" width="19.85546875" style="1" customWidth="1"/>
    <col min="3138" max="3138" width="18.42578125" style="1" customWidth="1"/>
    <col min="3139" max="3139" width="20.140625" style="1" customWidth="1"/>
    <col min="3140" max="3140" width="20.5703125" style="1" customWidth="1"/>
    <col min="3141" max="3141" width="7.140625" style="1" customWidth="1"/>
    <col min="3142" max="3142" width="20" style="1" customWidth="1"/>
    <col min="3143" max="3143" width="19.28515625" style="1" customWidth="1"/>
    <col min="3144" max="3144" width="16" style="1" customWidth="1"/>
    <col min="3145" max="3145" width="22.28515625" style="1" customWidth="1"/>
    <col min="3146" max="3146" width="22" style="1" customWidth="1"/>
    <col min="3147" max="3330" width="11.42578125" style="1"/>
    <col min="3331" max="3331" width="4.42578125" style="1" customWidth="1"/>
    <col min="3332" max="3332" width="11.42578125" style="1"/>
    <col min="3333" max="3333" width="8.28515625" style="1" customWidth="1"/>
    <col min="3334" max="3334" width="9.7109375" style="1" customWidth="1"/>
    <col min="3335" max="3335" width="11.140625" style="1" customWidth="1"/>
    <col min="3336" max="3336" width="8.42578125" style="1" customWidth="1"/>
    <col min="3337" max="3337" width="10.140625" style="1" customWidth="1"/>
    <col min="3338" max="3338" width="10.5703125" style="1" customWidth="1"/>
    <col min="3339" max="3339" width="7.28515625" style="1" customWidth="1"/>
    <col min="3340" max="3340" width="8.85546875" style="1" customWidth="1"/>
    <col min="3341" max="3341" width="13" style="1" customWidth="1"/>
    <col min="3342" max="3343" width="6.5703125" style="1" customWidth="1"/>
    <col min="3344" max="3344" width="8.5703125" style="1" customWidth="1"/>
    <col min="3345" max="3345" width="8.140625" style="1" customWidth="1"/>
    <col min="3346" max="3346" width="11.85546875" style="1" customWidth="1"/>
    <col min="3347" max="3347" width="6.85546875" style="1" customWidth="1"/>
    <col min="3348" max="3348" width="6.5703125" style="1" customWidth="1"/>
    <col min="3349" max="3349" width="7.140625" style="1" customWidth="1"/>
    <col min="3350" max="3351" width="7.7109375" style="1" customWidth="1"/>
    <col min="3352" max="3352" width="7.140625" style="1" customWidth="1"/>
    <col min="3353" max="3353" width="6.7109375" style="1" customWidth="1"/>
    <col min="3354" max="3354" width="5.42578125" style="1" customWidth="1"/>
    <col min="3355" max="3355" width="22.85546875" style="1" customWidth="1"/>
    <col min="3356" max="3356" width="21.85546875" style="1" customWidth="1"/>
    <col min="3357" max="3357" width="9.42578125" style="1" customWidth="1"/>
    <col min="3358" max="3358" width="11.7109375" style="1" customWidth="1"/>
    <col min="3359" max="3359" width="9.28515625" style="1" customWidth="1"/>
    <col min="3360" max="3360" width="10.5703125" style="1" customWidth="1"/>
    <col min="3361" max="3361" width="18.85546875" style="1" customWidth="1"/>
    <col min="3362" max="3363" width="11.7109375" style="1" customWidth="1"/>
    <col min="3364" max="3364" width="13.85546875" style="1" customWidth="1"/>
    <col min="3365" max="3365" width="19" style="1" customWidth="1"/>
    <col min="3366" max="3366" width="16.7109375" style="1" customWidth="1"/>
    <col min="3367" max="3367" width="11.42578125" style="1"/>
    <col min="3368" max="3368" width="13" style="1" customWidth="1"/>
    <col min="3369" max="3370" width="11.42578125" style="1"/>
    <col min="3371" max="3371" width="9.140625" style="1" customWidth="1"/>
    <col min="3372" max="3372" width="11.42578125" style="1"/>
    <col min="3373" max="3373" width="12.42578125" style="1" customWidth="1"/>
    <col min="3374" max="3375" width="10.7109375" style="1" customWidth="1"/>
    <col min="3376" max="3376" width="7" style="1" customWidth="1"/>
    <col min="3377" max="3380" width="11.42578125" style="1"/>
    <col min="3381" max="3381" width="4.5703125" style="1" customWidth="1"/>
    <col min="3382" max="3384" width="11.42578125" style="1"/>
    <col min="3385" max="3385" width="12.5703125" style="1" customWidth="1"/>
    <col min="3386" max="3391" width="11.42578125" style="1"/>
    <col min="3392" max="3392" width="21" style="1" customWidth="1"/>
    <col min="3393" max="3393" width="19.85546875" style="1" customWidth="1"/>
    <col min="3394" max="3394" width="18.42578125" style="1" customWidth="1"/>
    <col min="3395" max="3395" width="20.140625" style="1" customWidth="1"/>
    <col min="3396" max="3396" width="20.5703125" style="1" customWidth="1"/>
    <col min="3397" max="3397" width="7.140625" style="1" customWidth="1"/>
    <col min="3398" max="3398" width="20" style="1" customWidth="1"/>
    <col min="3399" max="3399" width="19.28515625" style="1" customWidth="1"/>
    <col min="3400" max="3400" width="16" style="1" customWidth="1"/>
    <col min="3401" max="3401" width="22.28515625" style="1" customWidth="1"/>
    <col min="3402" max="3402" width="22" style="1" customWidth="1"/>
    <col min="3403" max="3586" width="11.42578125" style="1"/>
    <col min="3587" max="3587" width="4.42578125" style="1" customWidth="1"/>
    <col min="3588" max="3588" width="11.42578125" style="1"/>
    <col min="3589" max="3589" width="8.28515625" style="1" customWidth="1"/>
    <col min="3590" max="3590" width="9.7109375" style="1" customWidth="1"/>
    <col min="3591" max="3591" width="11.140625" style="1" customWidth="1"/>
    <col min="3592" max="3592" width="8.42578125" style="1" customWidth="1"/>
    <col min="3593" max="3593" width="10.140625" style="1" customWidth="1"/>
    <col min="3594" max="3594" width="10.5703125" style="1" customWidth="1"/>
    <col min="3595" max="3595" width="7.28515625" style="1" customWidth="1"/>
    <col min="3596" max="3596" width="8.85546875" style="1" customWidth="1"/>
    <col min="3597" max="3597" width="13" style="1" customWidth="1"/>
    <col min="3598" max="3599" width="6.5703125" style="1" customWidth="1"/>
    <col min="3600" max="3600" width="8.5703125" style="1" customWidth="1"/>
    <col min="3601" max="3601" width="8.140625" style="1" customWidth="1"/>
    <col min="3602" max="3602" width="11.85546875" style="1" customWidth="1"/>
    <col min="3603" max="3603" width="6.85546875" style="1" customWidth="1"/>
    <col min="3604" max="3604" width="6.5703125" style="1" customWidth="1"/>
    <col min="3605" max="3605" width="7.140625" style="1" customWidth="1"/>
    <col min="3606" max="3607" width="7.7109375" style="1" customWidth="1"/>
    <col min="3608" max="3608" width="7.140625" style="1" customWidth="1"/>
    <col min="3609" max="3609" width="6.7109375" style="1" customWidth="1"/>
    <col min="3610" max="3610" width="5.42578125" style="1" customWidth="1"/>
    <col min="3611" max="3611" width="22.85546875" style="1" customWidth="1"/>
    <col min="3612" max="3612" width="21.85546875" style="1" customWidth="1"/>
    <col min="3613" max="3613" width="9.42578125" style="1" customWidth="1"/>
    <col min="3614" max="3614" width="11.7109375" style="1" customWidth="1"/>
    <col min="3615" max="3615" width="9.28515625" style="1" customWidth="1"/>
    <col min="3616" max="3616" width="10.5703125" style="1" customWidth="1"/>
    <col min="3617" max="3617" width="18.85546875" style="1" customWidth="1"/>
    <col min="3618" max="3619" width="11.7109375" style="1" customWidth="1"/>
    <col min="3620" max="3620" width="13.85546875" style="1" customWidth="1"/>
    <col min="3621" max="3621" width="19" style="1" customWidth="1"/>
    <col min="3622" max="3622" width="16.7109375" style="1" customWidth="1"/>
    <col min="3623" max="3623" width="11.42578125" style="1"/>
    <col min="3624" max="3624" width="13" style="1" customWidth="1"/>
    <col min="3625" max="3626" width="11.42578125" style="1"/>
    <col min="3627" max="3627" width="9.140625" style="1" customWidth="1"/>
    <col min="3628" max="3628" width="11.42578125" style="1"/>
    <col min="3629" max="3629" width="12.42578125" style="1" customWidth="1"/>
    <col min="3630" max="3631" width="10.7109375" style="1" customWidth="1"/>
    <col min="3632" max="3632" width="7" style="1" customWidth="1"/>
    <col min="3633" max="3636" width="11.42578125" style="1"/>
    <col min="3637" max="3637" width="4.5703125" style="1" customWidth="1"/>
    <col min="3638" max="3640" width="11.42578125" style="1"/>
    <col min="3641" max="3641" width="12.5703125" style="1" customWidth="1"/>
    <col min="3642" max="3647" width="11.42578125" style="1"/>
    <col min="3648" max="3648" width="21" style="1" customWidth="1"/>
    <col min="3649" max="3649" width="19.85546875" style="1" customWidth="1"/>
    <col min="3650" max="3650" width="18.42578125" style="1" customWidth="1"/>
    <col min="3651" max="3651" width="20.140625" style="1" customWidth="1"/>
    <col min="3652" max="3652" width="20.5703125" style="1" customWidth="1"/>
    <col min="3653" max="3653" width="7.140625" style="1" customWidth="1"/>
    <col min="3654" max="3654" width="20" style="1" customWidth="1"/>
    <col min="3655" max="3655" width="19.28515625" style="1" customWidth="1"/>
    <col min="3656" max="3656" width="16" style="1" customWidth="1"/>
    <col min="3657" max="3657" width="22.28515625" style="1" customWidth="1"/>
    <col min="3658" max="3658" width="22" style="1" customWidth="1"/>
    <col min="3659" max="3842" width="11.42578125" style="1"/>
    <col min="3843" max="3843" width="4.42578125" style="1" customWidth="1"/>
    <col min="3844" max="3844" width="11.42578125" style="1"/>
    <col min="3845" max="3845" width="8.28515625" style="1" customWidth="1"/>
    <col min="3846" max="3846" width="9.7109375" style="1" customWidth="1"/>
    <col min="3847" max="3847" width="11.140625" style="1" customWidth="1"/>
    <col min="3848" max="3848" width="8.42578125" style="1" customWidth="1"/>
    <col min="3849" max="3849" width="10.140625" style="1" customWidth="1"/>
    <col min="3850" max="3850" width="10.5703125" style="1" customWidth="1"/>
    <col min="3851" max="3851" width="7.28515625" style="1" customWidth="1"/>
    <col min="3852" max="3852" width="8.85546875" style="1" customWidth="1"/>
    <col min="3853" max="3853" width="13" style="1" customWidth="1"/>
    <col min="3854" max="3855" width="6.5703125" style="1" customWidth="1"/>
    <col min="3856" max="3856" width="8.5703125" style="1" customWidth="1"/>
    <col min="3857" max="3857" width="8.140625" style="1" customWidth="1"/>
    <col min="3858" max="3858" width="11.85546875" style="1" customWidth="1"/>
    <col min="3859" max="3859" width="6.85546875" style="1" customWidth="1"/>
    <col min="3860" max="3860" width="6.5703125" style="1" customWidth="1"/>
    <col min="3861" max="3861" width="7.140625" style="1" customWidth="1"/>
    <col min="3862" max="3863" width="7.7109375" style="1" customWidth="1"/>
    <col min="3864" max="3864" width="7.140625" style="1" customWidth="1"/>
    <col min="3865" max="3865" width="6.7109375" style="1" customWidth="1"/>
    <col min="3866" max="3866" width="5.42578125" style="1" customWidth="1"/>
    <col min="3867" max="3867" width="22.85546875" style="1" customWidth="1"/>
    <col min="3868" max="3868" width="21.85546875" style="1" customWidth="1"/>
    <col min="3869" max="3869" width="9.42578125" style="1" customWidth="1"/>
    <col min="3870" max="3870" width="11.7109375" style="1" customWidth="1"/>
    <col min="3871" max="3871" width="9.28515625" style="1" customWidth="1"/>
    <col min="3872" max="3872" width="10.5703125" style="1" customWidth="1"/>
    <col min="3873" max="3873" width="18.85546875" style="1" customWidth="1"/>
    <col min="3874" max="3875" width="11.7109375" style="1" customWidth="1"/>
    <col min="3876" max="3876" width="13.85546875" style="1" customWidth="1"/>
    <col min="3877" max="3877" width="19" style="1" customWidth="1"/>
    <col min="3878" max="3878" width="16.7109375" style="1" customWidth="1"/>
    <col min="3879" max="3879" width="11.42578125" style="1"/>
    <col min="3880" max="3880" width="13" style="1" customWidth="1"/>
    <col min="3881" max="3882" width="11.42578125" style="1"/>
    <col min="3883" max="3883" width="9.140625" style="1" customWidth="1"/>
    <col min="3884" max="3884" width="11.42578125" style="1"/>
    <col min="3885" max="3885" width="12.42578125" style="1" customWidth="1"/>
    <col min="3886" max="3887" width="10.7109375" style="1" customWidth="1"/>
    <col min="3888" max="3888" width="7" style="1" customWidth="1"/>
    <col min="3889" max="3892" width="11.42578125" style="1"/>
    <col min="3893" max="3893" width="4.5703125" style="1" customWidth="1"/>
    <col min="3894" max="3896" width="11.42578125" style="1"/>
    <col min="3897" max="3897" width="12.5703125" style="1" customWidth="1"/>
    <col min="3898" max="3903" width="11.42578125" style="1"/>
    <col min="3904" max="3904" width="21" style="1" customWidth="1"/>
    <col min="3905" max="3905" width="19.85546875" style="1" customWidth="1"/>
    <col min="3906" max="3906" width="18.42578125" style="1" customWidth="1"/>
    <col min="3907" max="3907" width="20.140625" style="1" customWidth="1"/>
    <col min="3908" max="3908" width="20.5703125" style="1" customWidth="1"/>
    <col min="3909" max="3909" width="7.140625" style="1" customWidth="1"/>
    <col min="3910" max="3910" width="20" style="1" customWidth="1"/>
    <col min="3911" max="3911" width="19.28515625" style="1" customWidth="1"/>
    <col min="3912" max="3912" width="16" style="1" customWidth="1"/>
    <col min="3913" max="3913" width="22.28515625" style="1" customWidth="1"/>
    <col min="3914" max="3914" width="22" style="1" customWidth="1"/>
    <col min="3915" max="4098" width="11.42578125" style="1"/>
    <col min="4099" max="4099" width="4.42578125" style="1" customWidth="1"/>
    <col min="4100" max="4100" width="11.42578125" style="1"/>
    <col min="4101" max="4101" width="8.28515625" style="1" customWidth="1"/>
    <col min="4102" max="4102" width="9.7109375" style="1" customWidth="1"/>
    <col min="4103" max="4103" width="11.140625" style="1" customWidth="1"/>
    <col min="4104" max="4104" width="8.42578125" style="1" customWidth="1"/>
    <col min="4105" max="4105" width="10.140625" style="1" customWidth="1"/>
    <col min="4106" max="4106" width="10.5703125" style="1" customWidth="1"/>
    <col min="4107" max="4107" width="7.28515625" style="1" customWidth="1"/>
    <col min="4108" max="4108" width="8.85546875" style="1" customWidth="1"/>
    <col min="4109" max="4109" width="13" style="1" customWidth="1"/>
    <col min="4110" max="4111" width="6.5703125" style="1" customWidth="1"/>
    <col min="4112" max="4112" width="8.5703125" style="1" customWidth="1"/>
    <col min="4113" max="4113" width="8.140625" style="1" customWidth="1"/>
    <col min="4114" max="4114" width="11.85546875" style="1" customWidth="1"/>
    <col min="4115" max="4115" width="6.85546875" style="1" customWidth="1"/>
    <col min="4116" max="4116" width="6.5703125" style="1" customWidth="1"/>
    <col min="4117" max="4117" width="7.140625" style="1" customWidth="1"/>
    <col min="4118" max="4119" width="7.7109375" style="1" customWidth="1"/>
    <col min="4120" max="4120" width="7.140625" style="1" customWidth="1"/>
    <col min="4121" max="4121" width="6.7109375" style="1" customWidth="1"/>
    <col min="4122" max="4122" width="5.42578125" style="1" customWidth="1"/>
    <col min="4123" max="4123" width="22.85546875" style="1" customWidth="1"/>
    <col min="4124" max="4124" width="21.85546875" style="1" customWidth="1"/>
    <col min="4125" max="4125" width="9.42578125" style="1" customWidth="1"/>
    <col min="4126" max="4126" width="11.7109375" style="1" customWidth="1"/>
    <col min="4127" max="4127" width="9.28515625" style="1" customWidth="1"/>
    <col min="4128" max="4128" width="10.5703125" style="1" customWidth="1"/>
    <col min="4129" max="4129" width="18.85546875" style="1" customWidth="1"/>
    <col min="4130" max="4131" width="11.7109375" style="1" customWidth="1"/>
    <col min="4132" max="4132" width="13.85546875" style="1" customWidth="1"/>
    <col min="4133" max="4133" width="19" style="1" customWidth="1"/>
    <col min="4134" max="4134" width="16.7109375" style="1" customWidth="1"/>
    <col min="4135" max="4135" width="11.42578125" style="1"/>
    <col min="4136" max="4136" width="13" style="1" customWidth="1"/>
    <col min="4137" max="4138" width="11.42578125" style="1"/>
    <col min="4139" max="4139" width="9.140625" style="1" customWidth="1"/>
    <col min="4140" max="4140" width="11.42578125" style="1"/>
    <col min="4141" max="4141" width="12.42578125" style="1" customWidth="1"/>
    <col min="4142" max="4143" width="10.7109375" style="1" customWidth="1"/>
    <col min="4144" max="4144" width="7" style="1" customWidth="1"/>
    <col min="4145" max="4148" width="11.42578125" style="1"/>
    <col min="4149" max="4149" width="4.5703125" style="1" customWidth="1"/>
    <col min="4150" max="4152" width="11.42578125" style="1"/>
    <col min="4153" max="4153" width="12.5703125" style="1" customWidth="1"/>
    <col min="4154" max="4159" width="11.42578125" style="1"/>
    <col min="4160" max="4160" width="21" style="1" customWidth="1"/>
    <col min="4161" max="4161" width="19.85546875" style="1" customWidth="1"/>
    <col min="4162" max="4162" width="18.42578125" style="1" customWidth="1"/>
    <col min="4163" max="4163" width="20.140625" style="1" customWidth="1"/>
    <col min="4164" max="4164" width="20.5703125" style="1" customWidth="1"/>
    <col min="4165" max="4165" width="7.140625" style="1" customWidth="1"/>
    <col min="4166" max="4166" width="20" style="1" customWidth="1"/>
    <col min="4167" max="4167" width="19.28515625" style="1" customWidth="1"/>
    <col min="4168" max="4168" width="16" style="1" customWidth="1"/>
    <col min="4169" max="4169" width="22.28515625" style="1" customWidth="1"/>
    <col min="4170" max="4170" width="22" style="1" customWidth="1"/>
    <col min="4171" max="4354" width="11.42578125" style="1"/>
    <col min="4355" max="4355" width="4.42578125" style="1" customWidth="1"/>
    <col min="4356" max="4356" width="11.42578125" style="1"/>
    <col min="4357" max="4357" width="8.28515625" style="1" customWidth="1"/>
    <col min="4358" max="4358" width="9.7109375" style="1" customWidth="1"/>
    <col min="4359" max="4359" width="11.140625" style="1" customWidth="1"/>
    <col min="4360" max="4360" width="8.42578125" style="1" customWidth="1"/>
    <col min="4361" max="4361" width="10.140625" style="1" customWidth="1"/>
    <col min="4362" max="4362" width="10.5703125" style="1" customWidth="1"/>
    <col min="4363" max="4363" width="7.28515625" style="1" customWidth="1"/>
    <col min="4364" max="4364" width="8.85546875" style="1" customWidth="1"/>
    <col min="4365" max="4365" width="13" style="1" customWidth="1"/>
    <col min="4366" max="4367" width="6.5703125" style="1" customWidth="1"/>
    <col min="4368" max="4368" width="8.5703125" style="1" customWidth="1"/>
    <col min="4369" max="4369" width="8.140625" style="1" customWidth="1"/>
    <col min="4370" max="4370" width="11.85546875" style="1" customWidth="1"/>
    <col min="4371" max="4371" width="6.85546875" style="1" customWidth="1"/>
    <col min="4372" max="4372" width="6.5703125" style="1" customWidth="1"/>
    <col min="4373" max="4373" width="7.140625" style="1" customWidth="1"/>
    <col min="4374" max="4375" width="7.7109375" style="1" customWidth="1"/>
    <col min="4376" max="4376" width="7.140625" style="1" customWidth="1"/>
    <col min="4377" max="4377" width="6.7109375" style="1" customWidth="1"/>
    <col min="4378" max="4378" width="5.42578125" style="1" customWidth="1"/>
    <col min="4379" max="4379" width="22.85546875" style="1" customWidth="1"/>
    <col min="4380" max="4380" width="21.85546875" style="1" customWidth="1"/>
    <col min="4381" max="4381" width="9.42578125" style="1" customWidth="1"/>
    <col min="4382" max="4382" width="11.7109375" style="1" customWidth="1"/>
    <col min="4383" max="4383" width="9.28515625" style="1" customWidth="1"/>
    <col min="4384" max="4384" width="10.5703125" style="1" customWidth="1"/>
    <col min="4385" max="4385" width="18.85546875" style="1" customWidth="1"/>
    <col min="4386" max="4387" width="11.7109375" style="1" customWidth="1"/>
    <col min="4388" max="4388" width="13.85546875" style="1" customWidth="1"/>
    <col min="4389" max="4389" width="19" style="1" customWidth="1"/>
    <col min="4390" max="4390" width="16.7109375" style="1" customWidth="1"/>
    <col min="4391" max="4391" width="11.42578125" style="1"/>
    <col min="4392" max="4392" width="13" style="1" customWidth="1"/>
    <col min="4393" max="4394" width="11.42578125" style="1"/>
    <col min="4395" max="4395" width="9.140625" style="1" customWidth="1"/>
    <col min="4396" max="4396" width="11.42578125" style="1"/>
    <col min="4397" max="4397" width="12.42578125" style="1" customWidth="1"/>
    <col min="4398" max="4399" width="10.7109375" style="1" customWidth="1"/>
    <col min="4400" max="4400" width="7" style="1" customWidth="1"/>
    <col min="4401" max="4404" width="11.42578125" style="1"/>
    <col min="4405" max="4405" width="4.5703125" style="1" customWidth="1"/>
    <col min="4406" max="4408" width="11.42578125" style="1"/>
    <col min="4409" max="4409" width="12.5703125" style="1" customWidth="1"/>
    <col min="4410" max="4415" width="11.42578125" style="1"/>
    <col min="4416" max="4416" width="21" style="1" customWidth="1"/>
    <col min="4417" max="4417" width="19.85546875" style="1" customWidth="1"/>
    <col min="4418" max="4418" width="18.42578125" style="1" customWidth="1"/>
    <col min="4419" max="4419" width="20.140625" style="1" customWidth="1"/>
    <col min="4420" max="4420" width="20.5703125" style="1" customWidth="1"/>
    <col min="4421" max="4421" width="7.140625" style="1" customWidth="1"/>
    <col min="4422" max="4422" width="20" style="1" customWidth="1"/>
    <col min="4423" max="4423" width="19.28515625" style="1" customWidth="1"/>
    <col min="4424" max="4424" width="16" style="1" customWidth="1"/>
    <col min="4425" max="4425" width="22.28515625" style="1" customWidth="1"/>
    <col min="4426" max="4426" width="22" style="1" customWidth="1"/>
    <col min="4427" max="4610" width="11.42578125" style="1"/>
    <col min="4611" max="4611" width="4.42578125" style="1" customWidth="1"/>
    <col min="4612" max="4612" width="11.42578125" style="1"/>
    <col min="4613" max="4613" width="8.28515625" style="1" customWidth="1"/>
    <col min="4614" max="4614" width="9.7109375" style="1" customWidth="1"/>
    <col min="4615" max="4615" width="11.140625" style="1" customWidth="1"/>
    <col min="4616" max="4616" width="8.42578125" style="1" customWidth="1"/>
    <col min="4617" max="4617" width="10.140625" style="1" customWidth="1"/>
    <col min="4618" max="4618" width="10.5703125" style="1" customWidth="1"/>
    <col min="4619" max="4619" width="7.28515625" style="1" customWidth="1"/>
    <col min="4620" max="4620" width="8.85546875" style="1" customWidth="1"/>
    <col min="4621" max="4621" width="13" style="1" customWidth="1"/>
    <col min="4622" max="4623" width="6.5703125" style="1" customWidth="1"/>
    <col min="4624" max="4624" width="8.5703125" style="1" customWidth="1"/>
    <col min="4625" max="4625" width="8.140625" style="1" customWidth="1"/>
    <col min="4626" max="4626" width="11.85546875" style="1" customWidth="1"/>
    <col min="4627" max="4627" width="6.85546875" style="1" customWidth="1"/>
    <col min="4628" max="4628" width="6.5703125" style="1" customWidth="1"/>
    <col min="4629" max="4629" width="7.140625" style="1" customWidth="1"/>
    <col min="4630" max="4631" width="7.7109375" style="1" customWidth="1"/>
    <col min="4632" max="4632" width="7.140625" style="1" customWidth="1"/>
    <col min="4633" max="4633" width="6.7109375" style="1" customWidth="1"/>
    <col min="4634" max="4634" width="5.42578125" style="1" customWidth="1"/>
    <col min="4635" max="4635" width="22.85546875" style="1" customWidth="1"/>
    <col min="4636" max="4636" width="21.85546875" style="1" customWidth="1"/>
    <col min="4637" max="4637" width="9.42578125" style="1" customWidth="1"/>
    <col min="4638" max="4638" width="11.7109375" style="1" customWidth="1"/>
    <col min="4639" max="4639" width="9.28515625" style="1" customWidth="1"/>
    <col min="4640" max="4640" width="10.5703125" style="1" customWidth="1"/>
    <col min="4641" max="4641" width="18.85546875" style="1" customWidth="1"/>
    <col min="4642" max="4643" width="11.7109375" style="1" customWidth="1"/>
    <col min="4644" max="4644" width="13.85546875" style="1" customWidth="1"/>
    <col min="4645" max="4645" width="19" style="1" customWidth="1"/>
    <col min="4646" max="4646" width="16.7109375" style="1" customWidth="1"/>
    <col min="4647" max="4647" width="11.42578125" style="1"/>
    <col min="4648" max="4648" width="13" style="1" customWidth="1"/>
    <col min="4649" max="4650" width="11.42578125" style="1"/>
    <col min="4651" max="4651" width="9.140625" style="1" customWidth="1"/>
    <col min="4652" max="4652" width="11.42578125" style="1"/>
    <col min="4653" max="4653" width="12.42578125" style="1" customWidth="1"/>
    <col min="4654" max="4655" width="10.7109375" style="1" customWidth="1"/>
    <col min="4656" max="4656" width="7" style="1" customWidth="1"/>
    <col min="4657" max="4660" width="11.42578125" style="1"/>
    <col min="4661" max="4661" width="4.5703125" style="1" customWidth="1"/>
    <col min="4662" max="4664" width="11.42578125" style="1"/>
    <col min="4665" max="4665" width="12.5703125" style="1" customWidth="1"/>
    <col min="4666" max="4671" width="11.42578125" style="1"/>
    <col min="4672" max="4672" width="21" style="1" customWidth="1"/>
    <col min="4673" max="4673" width="19.85546875" style="1" customWidth="1"/>
    <col min="4674" max="4674" width="18.42578125" style="1" customWidth="1"/>
    <col min="4675" max="4675" width="20.140625" style="1" customWidth="1"/>
    <col min="4676" max="4676" width="20.5703125" style="1" customWidth="1"/>
    <col min="4677" max="4677" width="7.140625" style="1" customWidth="1"/>
    <col min="4678" max="4678" width="20" style="1" customWidth="1"/>
    <col min="4679" max="4679" width="19.28515625" style="1" customWidth="1"/>
    <col min="4680" max="4680" width="16" style="1" customWidth="1"/>
    <col min="4681" max="4681" width="22.28515625" style="1" customWidth="1"/>
    <col min="4682" max="4682" width="22" style="1" customWidth="1"/>
    <col min="4683" max="4866" width="11.42578125" style="1"/>
    <col min="4867" max="4867" width="4.42578125" style="1" customWidth="1"/>
    <col min="4868" max="4868" width="11.42578125" style="1"/>
    <col min="4869" max="4869" width="8.28515625" style="1" customWidth="1"/>
    <col min="4870" max="4870" width="9.7109375" style="1" customWidth="1"/>
    <col min="4871" max="4871" width="11.140625" style="1" customWidth="1"/>
    <col min="4872" max="4872" width="8.42578125" style="1" customWidth="1"/>
    <col min="4873" max="4873" width="10.140625" style="1" customWidth="1"/>
    <col min="4874" max="4874" width="10.5703125" style="1" customWidth="1"/>
    <col min="4875" max="4875" width="7.28515625" style="1" customWidth="1"/>
    <col min="4876" max="4876" width="8.85546875" style="1" customWidth="1"/>
    <col min="4877" max="4877" width="13" style="1" customWidth="1"/>
    <col min="4878" max="4879" width="6.5703125" style="1" customWidth="1"/>
    <col min="4880" max="4880" width="8.5703125" style="1" customWidth="1"/>
    <col min="4881" max="4881" width="8.140625" style="1" customWidth="1"/>
    <col min="4882" max="4882" width="11.85546875" style="1" customWidth="1"/>
    <col min="4883" max="4883" width="6.85546875" style="1" customWidth="1"/>
    <col min="4884" max="4884" width="6.5703125" style="1" customWidth="1"/>
    <col min="4885" max="4885" width="7.140625" style="1" customWidth="1"/>
    <col min="4886" max="4887" width="7.7109375" style="1" customWidth="1"/>
    <col min="4888" max="4888" width="7.140625" style="1" customWidth="1"/>
    <col min="4889" max="4889" width="6.7109375" style="1" customWidth="1"/>
    <col min="4890" max="4890" width="5.42578125" style="1" customWidth="1"/>
    <col min="4891" max="4891" width="22.85546875" style="1" customWidth="1"/>
    <col min="4892" max="4892" width="21.85546875" style="1" customWidth="1"/>
    <col min="4893" max="4893" width="9.42578125" style="1" customWidth="1"/>
    <col min="4894" max="4894" width="11.7109375" style="1" customWidth="1"/>
    <col min="4895" max="4895" width="9.28515625" style="1" customWidth="1"/>
    <col min="4896" max="4896" width="10.5703125" style="1" customWidth="1"/>
    <col min="4897" max="4897" width="18.85546875" style="1" customWidth="1"/>
    <col min="4898" max="4899" width="11.7109375" style="1" customWidth="1"/>
    <col min="4900" max="4900" width="13.85546875" style="1" customWidth="1"/>
    <col min="4901" max="4901" width="19" style="1" customWidth="1"/>
    <col min="4902" max="4902" width="16.7109375" style="1" customWidth="1"/>
    <col min="4903" max="4903" width="11.42578125" style="1"/>
    <col min="4904" max="4904" width="13" style="1" customWidth="1"/>
    <col min="4905" max="4906" width="11.42578125" style="1"/>
    <col min="4907" max="4907" width="9.140625" style="1" customWidth="1"/>
    <col min="4908" max="4908" width="11.42578125" style="1"/>
    <col min="4909" max="4909" width="12.42578125" style="1" customWidth="1"/>
    <col min="4910" max="4911" width="10.7109375" style="1" customWidth="1"/>
    <col min="4912" max="4912" width="7" style="1" customWidth="1"/>
    <col min="4913" max="4916" width="11.42578125" style="1"/>
    <col min="4917" max="4917" width="4.5703125" style="1" customWidth="1"/>
    <col min="4918" max="4920" width="11.42578125" style="1"/>
    <col min="4921" max="4921" width="12.5703125" style="1" customWidth="1"/>
    <col min="4922" max="4927" width="11.42578125" style="1"/>
    <col min="4928" max="4928" width="21" style="1" customWidth="1"/>
    <col min="4929" max="4929" width="19.85546875" style="1" customWidth="1"/>
    <col min="4930" max="4930" width="18.42578125" style="1" customWidth="1"/>
    <col min="4931" max="4931" width="20.140625" style="1" customWidth="1"/>
    <col min="4932" max="4932" width="20.5703125" style="1" customWidth="1"/>
    <col min="4933" max="4933" width="7.140625" style="1" customWidth="1"/>
    <col min="4934" max="4934" width="20" style="1" customWidth="1"/>
    <col min="4935" max="4935" width="19.28515625" style="1" customWidth="1"/>
    <col min="4936" max="4936" width="16" style="1" customWidth="1"/>
    <col min="4937" max="4937" width="22.28515625" style="1" customWidth="1"/>
    <col min="4938" max="4938" width="22" style="1" customWidth="1"/>
    <col min="4939" max="5122" width="11.42578125" style="1"/>
    <col min="5123" max="5123" width="4.42578125" style="1" customWidth="1"/>
    <col min="5124" max="5124" width="11.42578125" style="1"/>
    <col min="5125" max="5125" width="8.28515625" style="1" customWidth="1"/>
    <col min="5126" max="5126" width="9.7109375" style="1" customWidth="1"/>
    <col min="5127" max="5127" width="11.140625" style="1" customWidth="1"/>
    <col min="5128" max="5128" width="8.42578125" style="1" customWidth="1"/>
    <col min="5129" max="5129" width="10.140625" style="1" customWidth="1"/>
    <col min="5130" max="5130" width="10.5703125" style="1" customWidth="1"/>
    <col min="5131" max="5131" width="7.28515625" style="1" customWidth="1"/>
    <col min="5132" max="5132" width="8.85546875" style="1" customWidth="1"/>
    <col min="5133" max="5133" width="13" style="1" customWidth="1"/>
    <col min="5134" max="5135" width="6.5703125" style="1" customWidth="1"/>
    <col min="5136" max="5136" width="8.5703125" style="1" customWidth="1"/>
    <col min="5137" max="5137" width="8.140625" style="1" customWidth="1"/>
    <col min="5138" max="5138" width="11.85546875" style="1" customWidth="1"/>
    <col min="5139" max="5139" width="6.85546875" style="1" customWidth="1"/>
    <col min="5140" max="5140" width="6.5703125" style="1" customWidth="1"/>
    <col min="5141" max="5141" width="7.140625" style="1" customWidth="1"/>
    <col min="5142" max="5143" width="7.7109375" style="1" customWidth="1"/>
    <col min="5144" max="5144" width="7.140625" style="1" customWidth="1"/>
    <col min="5145" max="5145" width="6.7109375" style="1" customWidth="1"/>
    <col min="5146" max="5146" width="5.42578125" style="1" customWidth="1"/>
    <col min="5147" max="5147" width="22.85546875" style="1" customWidth="1"/>
    <col min="5148" max="5148" width="21.85546875" style="1" customWidth="1"/>
    <col min="5149" max="5149" width="9.42578125" style="1" customWidth="1"/>
    <col min="5150" max="5150" width="11.7109375" style="1" customWidth="1"/>
    <col min="5151" max="5151" width="9.28515625" style="1" customWidth="1"/>
    <col min="5152" max="5152" width="10.5703125" style="1" customWidth="1"/>
    <col min="5153" max="5153" width="18.85546875" style="1" customWidth="1"/>
    <col min="5154" max="5155" width="11.7109375" style="1" customWidth="1"/>
    <col min="5156" max="5156" width="13.85546875" style="1" customWidth="1"/>
    <col min="5157" max="5157" width="19" style="1" customWidth="1"/>
    <col min="5158" max="5158" width="16.7109375" style="1" customWidth="1"/>
    <col min="5159" max="5159" width="11.42578125" style="1"/>
    <col min="5160" max="5160" width="13" style="1" customWidth="1"/>
    <col min="5161" max="5162" width="11.42578125" style="1"/>
    <col min="5163" max="5163" width="9.140625" style="1" customWidth="1"/>
    <col min="5164" max="5164" width="11.42578125" style="1"/>
    <col min="5165" max="5165" width="12.42578125" style="1" customWidth="1"/>
    <col min="5166" max="5167" width="10.7109375" style="1" customWidth="1"/>
    <col min="5168" max="5168" width="7" style="1" customWidth="1"/>
    <col min="5169" max="5172" width="11.42578125" style="1"/>
    <col min="5173" max="5173" width="4.5703125" style="1" customWidth="1"/>
    <col min="5174" max="5176" width="11.42578125" style="1"/>
    <col min="5177" max="5177" width="12.5703125" style="1" customWidth="1"/>
    <col min="5178" max="5183" width="11.42578125" style="1"/>
    <col min="5184" max="5184" width="21" style="1" customWidth="1"/>
    <col min="5185" max="5185" width="19.85546875" style="1" customWidth="1"/>
    <col min="5186" max="5186" width="18.42578125" style="1" customWidth="1"/>
    <col min="5187" max="5187" width="20.140625" style="1" customWidth="1"/>
    <col min="5188" max="5188" width="20.5703125" style="1" customWidth="1"/>
    <col min="5189" max="5189" width="7.140625" style="1" customWidth="1"/>
    <col min="5190" max="5190" width="20" style="1" customWidth="1"/>
    <col min="5191" max="5191" width="19.28515625" style="1" customWidth="1"/>
    <col min="5192" max="5192" width="16" style="1" customWidth="1"/>
    <col min="5193" max="5193" width="22.28515625" style="1" customWidth="1"/>
    <col min="5194" max="5194" width="22" style="1" customWidth="1"/>
    <col min="5195" max="5378" width="11.42578125" style="1"/>
    <col min="5379" max="5379" width="4.42578125" style="1" customWidth="1"/>
    <col min="5380" max="5380" width="11.42578125" style="1"/>
    <col min="5381" max="5381" width="8.28515625" style="1" customWidth="1"/>
    <col min="5382" max="5382" width="9.7109375" style="1" customWidth="1"/>
    <col min="5383" max="5383" width="11.140625" style="1" customWidth="1"/>
    <col min="5384" max="5384" width="8.42578125" style="1" customWidth="1"/>
    <col min="5385" max="5385" width="10.140625" style="1" customWidth="1"/>
    <col min="5386" max="5386" width="10.5703125" style="1" customWidth="1"/>
    <col min="5387" max="5387" width="7.28515625" style="1" customWidth="1"/>
    <col min="5388" max="5388" width="8.85546875" style="1" customWidth="1"/>
    <col min="5389" max="5389" width="13" style="1" customWidth="1"/>
    <col min="5390" max="5391" width="6.5703125" style="1" customWidth="1"/>
    <col min="5392" max="5392" width="8.5703125" style="1" customWidth="1"/>
    <col min="5393" max="5393" width="8.140625" style="1" customWidth="1"/>
    <col min="5394" max="5394" width="11.85546875" style="1" customWidth="1"/>
    <col min="5395" max="5395" width="6.85546875" style="1" customWidth="1"/>
    <col min="5396" max="5396" width="6.5703125" style="1" customWidth="1"/>
    <col min="5397" max="5397" width="7.140625" style="1" customWidth="1"/>
    <col min="5398" max="5399" width="7.7109375" style="1" customWidth="1"/>
    <col min="5400" max="5400" width="7.140625" style="1" customWidth="1"/>
    <col min="5401" max="5401" width="6.7109375" style="1" customWidth="1"/>
    <col min="5402" max="5402" width="5.42578125" style="1" customWidth="1"/>
    <col min="5403" max="5403" width="22.85546875" style="1" customWidth="1"/>
    <col min="5404" max="5404" width="21.85546875" style="1" customWidth="1"/>
    <col min="5405" max="5405" width="9.42578125" style="1" customWidth="1"/>
    <col min="5406" max="5406" width="11.7109375" style="1" customWidth="1"/>
    <col min="5407" max="5407" width="9.28515625" style="1" customWidth="1"/>
    <col min="5408" max="5408" width="10.5703125" style="1" customWidth="1"/>
    <col min="5409" max="5409" width="18.85546875" style="1" customWidth="1"/>
    <col min="5410" max="5411" width="11.7109375" style="1" customWidth="1"/>
    <col min="5412" max="5412" width="13.85546875" style="1" customWidth="1"/>
    <col min="5413" max="5413" width="19" style="1" customWidth="1"/>
    <col min="5414" max="5414" width="16.7109375" style="1" customWidth="1"/>
    <col min="5415" max="5415" width="11.42578125" style="1"/>
    <col min="5416" max="5416" width="13" style="1" customWidth="1"/>
    <col min="5417" max="5418" width="11.42578125" style="1"/>
    <col min="5419" max="5419" width="9.140625" style="1" customWidth="1"/>
    <col min="5420" max="5420" width="11.42578125" style="1"/>
    <col min="5421" max="5421" width="12.42578125" style="1" customWidth="1"/>
    <col min="5422" max="5423" width="10.7109375" style="1" customWidth="1"/>
    <col min="5424" max="5424" width="7" style="1" customWidth="1"/>
    <col min="5425" max="5428" width="11.42578125" style="1"/>
    <col min="5429" max="5429" width="4.5703125" style="1" customWidth="1"/>
    <col min="5430" max="5432" width="11.42578125" style="1"/>
    <col min="5433" max="5433" width="12.5703125" style="1" customWidth="1"/>
    <col min="5434" max="5439" width="11.42578125" style="1"/>
    <col min="5440" max="5440" width="21" style="1" customWidth="1"/>
    <col min="5441" max="5441" width="19.85546875" style="1" customWidth="1"/>
    <col min="5442" max="5442" width="18.42578125" style="1" customWidth="1"/>
    <col min="5443" max="5443" width="20.140625" style="1" customWidth="1"/>
    <col min="5444" max="5444" width="20.5703125" style="1" customWidth="1"/>
    <col min="5445" max="5445" width="7.140625" style="1" customWidth="1"/>
    <col min="5446" max="5446" width="20" style="1" customWidth="1"/>
    <col min="5447" max="5447" width="19.28515625" style="1" customWidth="1"/>
    <col min="5448" max="5448" width="16" style="1" customWidth="1"/>
    <col min="5449" max="5449" width="22.28515625" style="1" customWidth="1"/>
    <col min="5450" max="5450" width="22" style="1" customWidth="1"/>
    <col min="5451" max="5634" width="11.42578125" style="1"/>
    <col min="5635" max="5635" width="4.42578125" style="1" customWidth="1"/>
    <col min="5636" max="5636" width="11.42578125" style="1"/>
    <col min="5637" max="5637" width="8.28515625" style="1" customWidth="1"/>
    <col min="5638" max="5638" width="9.7109375" style="1" customWidth="1"/>
    <col min="5639" max="5639" width="11.140625" style="1" customWidth="1"/>
    <col min="5640" max="5640" width="8.42578125" style="1" customWidth="1"/>
    <col min="5641" max="5641" width="10.140625" style="1" customWidth="1"/>
    <col min="5642" max="5642" width="10.5703125" style="1" customWidth="1"/>
    <col min="5643" max="5643" width="7.28515625" style="1" customWidth="1"/>
    <col min="5644" max="5644" width="8.85546875" style="1" customWidth="1"/>
    <col min="5645" max="5645" width="13" style="1" customWidth="1"/>
    <col min="5646" max="5647" width="6.5703125" style="1" customWidth="1"/>
    <col min="5648" max="5648" width="8.5703125" style="1" customWidth="1"/>
    <col min="5649" max="5649" width="8.140625" style="1" customWidth="1"/>
    <col min="5650" max="5650" width="11.85546875" style="1" customWidth="1"/>
    <col min="5651" max="5651" width="6.85546875" style="1" customWidth="1"/>
    <col min="5652" max="5652" width="6.5703125" style="1" customWidth="1"/>
    <col min="5653" max="5653" width="7.140625" style="1" customWidth="1"/>
    <col min="5654" max="5655" width="7.7109375" style="1" customWidth="1"/>
    <col min="5656" max="5656" width="7.140625" style="1" customWidth="1"/>
    <col min="5657" max="5657" width="6.7109375" style="1" customWidth="1"/>
    <col min="5658" max="5658" width="5.42578125" style="1" customWidth="1"/>
    <col min="5659" max="5659" width="22.85546875" style="1" customWidth="1"/>
    <col min="5660" max="5660" width="21.85546875" style="1" customWidth="1"/>
    <col min="5661" max="5661" width="9.42578125" style="1" customWidth="1"/>
    <col min="5662" max="5662" width="11.7109375" style="1" customWidth="1"/>
    <col min="5663" max="5663" width="9.28515625" style="1" customWidth="1"/>
    <col min="5664" max="5664" width="10.5703125" style="1" customWidth="1"/>
    <col min="5665" max="5665" width="18.85546875" style="1" customWidth="1"/>
    <col min="5666" max="5667" width="11.7109375" style="1" customWidth="1"/>
    <col min="5668" max="5668" width="13.85546875" style="1" customWidth="1"/>
    <col min="5669" max="5669" width="19" style="1" customWidth="1"/>
    <col min="5670" max="5670" width="16.7109375" style="1" customWidth="1"/>
    <col min="5671" max="5671" width="11.42578125" style="1"/>
    <col min="5672" max="5672" width="13" style="1" customWidth="1"/>
    <col min="5673" max="5674" width="11.42578125" style="1"/>
    <col min="5675" max="5675" width="9.140625" style="1" customWidth="1"/>
    <col min="5676" max="5676" width="11.42578125" style="1"/>
    <col min="5677" max="5677" width="12.42578125" style="1" customWidth="1"/>
    <col min="5678" max="5679" width="10.7109375" style="1" customWidth="1"/>
    <col min="5680" max="5680" width="7" style="1" customWidth="1"/>
    <col min="5681" max="5684" width="11.42578125" style="1"/>
    <col min="5685" max="5685" width="4.5703125" style="1" customWidth="1"/>
    <col min="5686" max="5688" width="11.42578125" style="1"/>
    <col min="5689" max="5689" width="12.5703125" style="1" customWidth="1"/>
    <col min="5690" max="5695" width="11.42578125" style="1"/>
    <col min="5696" max="5696" width="21" style="1" customWidth="1"/>
    <col min="5697" max="5697" width="19.85546875" style="1" customWidth="1"/>
    <col min="5698" max="5698" width="18.42578125" style="1" customWidth="1"/>
    <col min="5699" max="5699" width="20.140625" style="1" customWidth="1"/>
    <col min="5700" max="5700" width="20.5703125" style="1" customWidth="1"/>
    <col min="5701" max="5701" width="7.140625" style="1" customWidth="1"/>
    <col min="5702" max="5702" width="20" style="1" customWidth="1"/>
    <col min="5703" max="5703" width="19.28515625" style="1" customWidth="1"/>
    <col min="5704" max="5704" width="16" style="1" customWidth="1"/>
    <col min="5705" max="5705" width="22.28515625" style="1" customWidth="1"/>
    <col min="5706" max="5706" width="22" style="1" customWidth="1"/>
    <col min="5707" max="5890" width="11.42578125" style="1"/>
    <col min="5891" max="5891" width="4.42578125" style="1" customWidth="1"/>
    <col min="5892" max="5892" width="11.42578125" style="1"/>
    <col min="5893" max="5893" width="8.28515625" style="1" customWidth="1"/>
    <col min="5894" max="5894" width="9.7109375" style="1" customWidth="1"/>
    <col min="5895" max="5895" width="11.140625" style="1" customWidth="1"/>
    <col min="5896" max="5896" width="8.42578125" style="1" customWidth="1"/>
    <col min="5897" max="5897" width="10.140625" style="1" customWidth="1"/>
    <col min="5898" max="5898" width="10.5703125" style="1" customWidth="1"/>
    <col min="5899" max="5899" width="7.28515625" style="1" customWidth="1"/>
    <col min="5900" max="5900" width="8.85546875" style="1" customWidth="1"/>
    <col min="5901" max="5901" width="13" style="1" customWidth="1"/>
    <col min="5902" max="5903" width="6.5703125" style="1" customWidth="1"/>
    <col min="5904" max="5904" width="8.5703125" style="1" customWidth="1"/>
    <col min="5905" max="5905" width="8.140625" style="1" customWidth="1"/>
    <col min="5906" max="5906" width="11.85546875" style="1" customWidth="1"/>
    <col min="5907" max="5907" width="6.85546875" style="1" customWidth="1"/>
    <col min="5908" max="5908" width="6.5703125" style="1" customWidth="1"/>
    <col min="5909" max="5909" width="7.140625" style="1" customWidth="1"/>
    <col min="5910" max="5911" width="7.7109375" style="1" customWidth="1"/>
    <col min="5912" max="5912" width="7.140625" style="1" customWidth="1"/>
    <col min="5913" max="5913" width="6.7109375" style="1" customWidth="1"/>
    <col min="5914" max="5914" width="5.42578125" style="1" customWidth="1"/>
    <col min="5915" max="5915" width="22.85546875" style="1" customWidth="1"/>
    <col min="5916" max="5916" width="21.85546875" style="1" customWidth="1"/>
    <col min="5917" max="5917" width="9.42578125" style="1" customWidth="1"/>
    <col min="5918" max="5918" width="11.7109375" style="1" customWidth="1"/>
    <col min="5919" max="5919" width="9.28515625" style="1" customWidth="1"/>
    <col min="5920" max="5920" width="10.5703125" style="1" customWidth="1"/>
    <col min="5921" max="5921" width="18.85546875" style="1" customWidth="1"/>
    <col min="5922" max="5923" width="11.7109375" style="1" customWidth="1"/>
    <col min="5924" max="5924" width="13.85546875" style="1" customWidth="1"/>
    <col min="5925" max="5925" width="19" style="1" customWidth="1"/>
    <col min="5926" max="5926" width="16.7109375" style="1" customWidth="1"/>
    <col min="5927" max="5927" width="11.42578125" style="1"/>
    <col min="5928" max="5928" width="13" style="1" customWidth="1"/>
    <col min="5929" max="5930" width="11.42578125" style="1"/>
    <col min="5931" max="5931" width="9.140625" style="1" customWidth="1"/>
    <col min="5932" max="5932" width="11.42578125" style="1"/>
    <col min="5933" max="5933" width="12.42578125" style="1" customWidth="1"/>
    <col min="5934" max="5935" width="10.7109375" style="1" customWidth="1"/>
    <col min="5936" max="5936" width="7" style="1" customWidth="1"/>
    <col min="5937" max="5940" width="11.42578125" style="1"/>
    <col min="5941" max="5941" width="4.5703125" style="1" customWidth="1"/>
    <col min="5942" max="5944" width="11.42578125" style="1"/>
    <col min="5945" max="5945" width="12.5703125" style="1" customWidth="1"/>
    <col min="5946" max="5951" width="11.42578125" style="1"/>
    <col min="5952" max="5952" width="21" style="1" customWidth="1"/>
    <col min="5953" max="5953" width="19.85546875" style="1" customWidth="1"/>
    <col min="5954" max="5954" width="18.42578125" style="1" customWidth="1"/>
    <col min="5955" max="5955" width="20.140625" style="1" customWidth="1"/>
    <col min="5956" max="5956" width="20.5703125" style="1" customWidth="1"/>
    <col min="5957" max="5957" width="7.140625" style="1" customWidth="1"/>
    <col min="5958" max="5958" width="20" style="1" customWidth="1"/>
    <col min="5959" max="5959" width="19.28515625" style="1" customWidth="1"/>
    <col min="5960" max="5960" width="16" style="1" customWidth="1"/>
    <col min="5961" max="5961" width="22.28515625" style="1" customWidth="1"/>
    <col min="5962" max="5962" width="22" style="1" customWidth="1"/>
    <col min="5963" max="6146" width="11.42578125" style="1"/>
    <col min="6147" max="6147" width="4.42578125" style="1" customWidth="1"/>
    <col min="6148" max="6148" width="11.42578125" style="1"/>
    <col min="6149" max="6149" width="8.28515625" style="1" customWidth="1"/>
    <col min="6150" max="6150" width="9.7109375" style="1" customWidth="1"/>
    <col min="6151" max="6151" width="11.140625" style="1" customWidth="1"/>
    <col min="6152" max="6152" width="8.42578125" style="1" customWidth="1"/>
    <col min="6153" max="6153" width="10.140625" style="1" customWidth="1"/>
    <col min="6154" max="6154" width="10.5703125" style="1" customWidth="1"/>
    <col min="6155" max="6155" width="7.28515625" style="1" customWidth="1"/>
    <col min="6156" max="6156" width="8.85546875" style="1" customWidth="1"/>
    <col min="6157" max="6157" width="13" style="1" customWidth="1"/>
    <col min="6158" max="6159" width="6.5703125" style="1" customWidth="1"/>
    <col min="6160" max="6160" width="8.5703125" style="1" customWidth="1"/>
    <col min="6161" max="6161" width="8.140625" style="1" customWidth="1"/>
    <col min="6162" max="6162" width="11.85546875" style="1" customWidth="1"/>
    <col min="6163" max="6163" width="6.85546875" style="1" customWidth="1"/>
    <col min="6164" max="6164" width="6.5703125" style="1" customWidth="1"/>
    <col min="6165" max="6165" width="7.140625" style="1" customWidth="1"/>
    <col min="6166" max="6167" width="7.7109375" style="1" customWidth="1"/>
    <col min="6168" max="6168" width="7.140625" style="1" customWidth="1"/>
    <col min="6169" max="6169" width="6.7109375" style="1" customWidth="1"/>
    <col min="6170" max="6170" width="5.42578125" style="1" customWidth="1"/>
    <col min="6171" max="6171" width="22.85546875" style="1" customWidth="1"/>
    <col min="6172" max="6172" width="21.85546875" style="1" customWidth="1"/>
    <col min="6173" max="6173" width="9.42578125" style="1" customWidth="1"/>
    <col min="6174" max="6174" width="11.7109375" style="1" customWidth="1"/>
    <col min="6175" max="6175" width="9.28515625" style="1" customWidth="1"/>
    <col min="6176" max="6176" width="10.5703125" style="1" customWidth="1"/>
    <col min="6177" max="6177" width="18.85546875" style="1" customWidth="1"/>
    <col min="6178" max="6179" width="11.7109375" style="1" customWidth="1"/>
    <col min="6180" max="6180" width="13.85546875" style="1" customWidth="1"/>
    <col min="6181" max="6181" width="19" style="1" customWidth="1"/>
    <col min="6182" max="6182" width="16.7109375" style="1" customWidth="1"/>
    <col min="6183" max="6183" width="11.42578125" style="1"/>
    <col min="6184" max="6184" width="13" style="1" customWidth="1"/>
    <col min="6185" max="6186" width="11.42578125" style="1"/>
    <col min="6187" max="6187" width="9.140625" style="1" customWidth="1"/>
    <col min="6188" max="6188" width="11.42578125" style="1"/>
    <col min="6189" max="6189" width="12.42578125" style="1" customWidth="1"/>
    <col min="6190" max="6191" width="10.7109375" style="1" customWidth="1"/>
    <col min="6192" max="6192" width="7" style="1" customWidth="1"/>
    <col min="6193" max="6196" width="11.42578125" style="1"/>
    <col min="6197" max="6197" width="4.5703125" style="1" customWidth="1"/>
    <col min="6198" max="6200" width="11.42578125" style="1"/>
    <col min="6201" max="6201" width="12.5703125" style="1" customWidth="1"/>
    <col min="6202" max="6207" width="11.42578125" style="1"/>
    <col min="6208" max="6208" width="21" style="1" customWidth="1"/>
    <col min="6209" max="6209" width="19.85546875" style="1" customWidth="1"/>
    <col min="6210" max="6210" width="18.42578125" style="1" customWidth="1"/>
    <col min="6211" max="6211" width="20.140625" style="1" customWidth="1"/>
    <col min="6212" max="6212" width="20.5703125" style="1" customWidth="1"/>
    <col min="6213" max="6213" width="7.140625" style="1" customWidth="1"/>
    <col min="6214" max="6214" width="20" style="1" customWidth="1"/>
    <col min="6215" max="6215" width="19.28515625" style="1" customWidth="1"/>
    <col min="6216" max="6216" width="16" style="1" customWidth="1"/>
    <col min="6217" max="6217" width="22.28515625" style="1" customWidth="1"/>
    <col min="6218" max="6218" width="22" style="1" customWidth="1"/>
    <col min="6219" max="6402" width="11.42578125" style="1"/>
    <col min="6403" max="6403" width="4.42578125" style="1" customWidth="1"/>
    <col min="6404" max="6404" width="11.42578125" style="1"/>
    <col min="6405" max="6405" width="8.28515625" style="1" customWidth="1"/>
    <col min="6406" max="6406" width="9.7109375" style="1" customWidth="1"/>
    <col min="6407" max="6407" width="11.140625" style="1" customWidth="1"/>
    <col min="6408" max="6408" width="8.42578125" style="1" customWidth="1"/>
    <col min="6409" max="6409" width="10.140625" style="1" customWidth="1"/>
    <col min="6410" max="6410" width="10.5703125" style="1" customWidth="1"/>
    <col min="6411" max="6411" width="7.28515625" style="1" customWidth="1"/>
    <col min="6412" max="6412" width="8.85546875" style="1" customWidth="1"/>
    <col min="6413" max="6413" width="13" style="1" customWidth="1"/>
    <col min="6414" max="6415" width="6.5703125" style="1" customWidth="1"/>
    <col min="6416" max="6416" width="8.5703125" style="1" customWidth="1"/>
    <col min="6417" max="6417" width="8.140625" style="1" customWidth="1"/>
    <col min="6418" max="6418" width="11.85546875" style="1" customWidth="1"/>
    <col min="6419" max="6419" width="6.85546875" style="1" customWidth="1"/>
    <col min="6420" max="6420" width="6.5703125" style="1" customWidth="1"/>
    <col min="6421" max="6421" width="7.140625" style="1" customWidth="1"/>
    <col min="6422" max="6423" width="7.7109375" style="1" customWidth="1"/>
    <col min="6424" max="6424" width="7.140625" style="1" customWidth="1"/>
    <col min="6425" max="6425" width="6.7109375" style="1" customWidth="1"/>
    <col min="6426" max="6426" width="5.42578125" style="1" customWidth="1"/>
    <col min="6427" max="6427" width="22.85546875" style="1" customWidth="1"/>
    <col min="6428" max="6428" width="21.85546875" style="1" customWidth="1"/>
    <col min="6429" max="6429" width="9.42578125" style="1" customWidth="1"/>
    <col min="6430" max="6430" width="11.7109375" style="1" customWidth="1"/>
    <col min="6431" max="6431" width="9.28515625" style="1" customWidth="1"/>
    <col min="6432" max="6432" width="10.5703125" style="1" customWidth="1"/>
    <col min="6433" max="6433" width="18.85546875" style="1" customWidth="1"/>
    <col min="6434" max="6435" width="11.7109375" style="1" customWidth="1"/>
    <col min="6436" max="6436" width="13.85546875" style="1" customWidth="1"/>
    <col min="6437" max="6437" width="19" style="1" customWidth="1"/>
    <col min="6438" max="6438" width="16.7109375" style="1" customWidth="1"/>
    <col min="6439" max="6439" width="11.42578125" style="1"/>
    <col min="6440" max="6440" width="13" style="1" customWidth="1"/>
    <col min="6441" max="6442" width="11.42578125" style="1"/>
    <col min="6443" max="6443" width="9.140625" style="1" customWidth="1"/>
    <col min="6444" max="6444" width="11.42578125" style="1"/>
    <col min="6445" max="6445" width="12.42578125" style="1" customWidth="1"/>
    <col min="6446" max="6447" width="10.7109375" style="1" customWidth="1"/>
    <col min="6448" max="6448" width="7" style="1" customWidth="1"/>
    <col min="6449" max="6452" width="11.42578125" style="1"/>
    <col min="6453" max="6453" width="4.5703125" style="1" customWidth="1"/>
    <col min="6454" max="6456" width="11.42578125" style="1"/>
    <col min="6457" max="6457" width="12.5703125" style="1" customWidth="1"/>
    <col min="6458" max="6463" width="11.42578125" style="1"/>
    <col min="6464" max="6464" width="21" style="1" customWidth="1"/>
    <col min="6465" max="6465" width="19.85546875" style="1" customWidth="1"/>
    <col min="6466" max="6466" width="18.42578125" style="1" customWidth="1"/>
    <col min="6467" max="6467" width="20.140625" style="1" customWidth="1"/>
    <col min="6468" max="6468" width="20.5703125" style="1" customWidth="1"/>
    <col min="6469" max="6469" width="7.140625" style="1" customWidth="1"/>
    <col min="6470" max="6470" width="20" style="1" customWidth="1"/>
    <col min="6471" max="6471" width="19.28515625" style="1" customWidth="1"/>
    <col min="6472" max="6472" width="16" style="1" customWidth="1"/>
    <col min="6473" max="6473" width="22.28515625" style="1" customWidth="1"/>
    <col min="6474" max="6474" width="22" style="1" customWidth="1"/>
    <col min="6475" max="6658" width="11.42578125" style="1"/>
    <col min="6659" max="6659" width="4.42578125" style="1" customWidth="1"/>
    <col min="6660" max="6660" width="11.42578125" style="1"/>
    <col min="6661" max="6661" width="8.28515625" style="1" customWidth="1"/>
    <col min="6662" max="6662" width="9.7109375" style="1" customWidth="1"/>
    <col min="6663" max="6663" width="11.140625" style="1" customWidth="1"/>
    <col min="6664" max="6664" width="8.42578125" style="1" customWidth="1"/>
    <col min="6665" max="6665" width="10.140625" style="1" customWidth="1"/>
    <col min="6666" max="6666" width="10.5703125" style="1" customWidth="1"/>
    <col min="6667" max="6667" width="7.28515625" style="1" customWidth="1"/>
    <col min="6668" max="6668" width="8.85546875" style="1" customWidth="1"/>
    <col min="6669" max="6669" width="13" style="1" customWidth="1"/>
    <col min="6670" max="6671" width="6.5703125" style="1" customWidth="1"/>
    <col min="6672" max="6672" width="8.5703125" style="1" customWidth="1"/>
    <col min="6673" max="6673" width="8.140625" style="1" customWidth="1"/>
    <col min="6674" max="6674" width="11.85546875" style="1" customWidth="1"/>
    <col min="6675" max="6675" width="6.85546875" style="1" customWidth="1"/>
    <col min="6676" max="6676" width="6.5703125" style="1" customWidth="1"/>
    <col min="6677" max="6677" width="7.140625" style="1" customWidth="1"/>
    <col min="6678" max="6679" width="7.7109375" style="1" customWidth="1"/>
    <col min="6680" max="6680" width="7.140625" style="1" customWidth="1"/>
    <col min="6681" max="6681" width="6.7109375" style="1" customWidth="1"/>
    <col min="6682" max="6682" width="5.42578125" style="1" customWidth="1"/>
    <col min="6683" max="6683" width="22.85546875" style="1" customWidth="1"/>
    <col min="6684" max="6684" width="21.85546875" style="1" customWidth="1"/>
    <col min="6685" max="6685" width="9.42578125" style="1" customWidth="1"/>
    <col min="6686" max="6686" width="11.7109375" style="1" customWidth="1"/>
    <col min="6687" max="6687" width="9.28515625" style="1" customWidth="1"/>
    <col min="6688" max="6688" width="10.5703125" style="1" customWidth="1"/>
    <col min="6689" max="6689" width="18.85546875" style="1" customWidth="1"/>
    <col min="6690" max="6691" width="11.7109375" style="1" customWidth="1"/>
    <col min="6692" max="6692" width="13.85546875" style="1" customWidth="1"/>
    <col min="6693" max="6693" width="19" style="1" customWidth="1"/>
    <col min="6694" max="6694" width="16.7109375" style="1" customWidth="1"/>
    <col min="6695" max="6695" width="11.42578125" style="1"/>
    <col min="6696" max="6696" width="13" style="1" customWidth="1"/>
    <col min="6697" max="6698" width="11.42578125" style="1"/>
    <col min="6699" max="6699" width="9.140625" style="1" customWidth="1"/>
    <col min="6700" max="6700" width="11.42578125" style="1"/>
    <col min="6701" max="6701" width="12.42578125" style="1" customWidth="1"/>
    <col min="6702" max="6703" width="10.7109375" style="1" customWidth="1"/>
    <col min="6704" max="6704" width="7" style="1" customWidth="1"/>
    <col min="6705" max="6708" width="11.42578125" style="1"/>
    <col min="6709" max="6709" width="4.5703125" style="1" customWidth="1"/>
    <col min="6710" max="6712" width="11.42578125" style="1"/>
    <col min="6713" max="6713" width="12.5703125" style="1" customWidth="1"/>
    <col min="6714" max="6719" width="11.42578125" style="1"/>
    <col min="6720" max="6720" width="21" style="1" customWidth="1"/>
    <col min="6721" max="6721" width="19.85546875" style="1" customWidth="1"/>
    <col min="6722" max="6722" width="18.42578125" style="1" customWidth="1"/>
    <col min="6723" max="6723" width="20.140625" style="1" customWidth="1"/>
    <col min="6724" max="6724" width="20.5703125" style="1" customWidth="1"/>
    <col min="6725" max="6725" width="7.140625" style="1" customWidth="1"/>
    <col min="6726" max="6726" width="20" style="1" customWidth="1"/>
    <col min="6727" max="6727" width="19.28515625" style="1" customWidth="1"/>
    <col min="6728" max="6728" width="16" style="1" customWidth="1"/>
    <col min="6729" max="6729" width="22.28515625" style="1" customWidth="1"/>
    <col min="6730" max="6730" width="22" style="1" customWidth="1"/>
    <col min="6731" max="6914" width="11.42578125" style="1"/>
    <col min="6915" max="6915" width="4.42578125" style="1" customWidth="1"/>
    <col min="6916" max="6916" width="11.42578125" style="1"/>
    <col min="6917" max="6917" width="8.28515625" style="1" customWidth="1"/>
    <col min="6918" max="6918" width="9.7109375" style="1" customWidth="1"/>
    <col min="6919" max="6919" width="11.140625" style="1" customWidth="1"/>
    <col min="6920" max="6920" width="8.42578125" style="1" customWidth="1"/>
    <col min="6921" max="6921" width="10.140625" style="1" customWidth="1"/>
    <col min="6922" max="6922" width="10.5703125" style="1" customWidth="1"/>
    <col min="6923" max="6923" width="7.28515625" style="1" customWidth="1"/>
    <col min="6924" max="6924" width="8.85546875" style="1" customWidth="1"/>
    <col min="6925" max="6925" width="13" style="1" customWidth="1"/>
    <col min="6926" max="6927" width="6.5703125" style="1" customWidth="1"/>
    <col min="6928" max="6928" width="8.5703125" style="1" customWidth="1"/>
    <col min="6929" max="6929" width="8.140625" style="1" customWidth="1"/>
    <col min="6930" max="6930" width="11.85546875" style="1" customWidth="1"/>
    <col min="6931" max="6931" width="6.85546875" style="1" customWidth="1"/>
    <col min="6932" max="6932" width="6.5703125" style="1" customWidth="1"/>
    <col min="6933" max="6933" width="7.140625" style="1" customWidth="1"/>
    <col min="6934" max="6935" width="7.7109375" style="1" customWidth="1"/>
    <col min="6936" max="6936" width="7.140625" style="1" customWidth="1"/>
    <col min="6937" max="6937" width="6.7109375" style="1" customWidth="1"/>
    <col min="6938" max="6938" width="5.42578125" style="1" customWidth="1"/>
    <col min="6939" max="6939" width="22.85546875" style="1" customWidth="1"/>
    <col min="6940" max="6940" width="21.85546875" style="1" customWidth="1"/>
    <col min="6941" max="6941" width="9.42578125" style="1" customWidth="1"/>
    <col min="6942" max="6942" width="11.7109375" style="1" customWidth="1"/>
    <col min="6943" max="6943" width="9.28515625" style="1" customWidth="1"/>
    <col min="6944" max="6944" width="10.5703125" style="1" customWidth="1"/>
    <col min="6945" max="6945" width="18.85546875" style="1" customWidth="1"/>
    <col min="6946" max="6947" width="11.7109375" style="1" customWidth="1"/>
    <col min="6948" max="6948" width="13.85546875" style="1" customWidth="1"/>
    <col min="6949" max="6949" width="19" style="1" customWidth="1"/>
    <col min="6950" max="6950" width="16.7109375" style="1" customWidth="1"/>
    <col min="6951" max="6951" width="11.42578125" style="1"/>
    <col min="6952" max="6952" width="13" style="1" customWidth="1"/>
    <col min="6953" max="6954" width="11.42578125" style="1"/>
    <col min="6955" max="6955" width="9.140625" style="1" customWidth="1"/>
    <col min="6956" max="6956" width="11.42578125" style="1"/>
    <col min="6957" max="6957" width="12.42578125" style="1" customWidth="1"/>
    <col min="6958" max="6959" width="10.7109375" style="1" customWidth="1"/>
    <col min="6960" max="6960" width="7" style="1" customWidth="1"/>
    <col min="6961" max="6964" width="11.42578125" style="1"/>
    <col min="6965" max="6965" width="4.5703125" style="1" customWidth="1"/>
    <col min="6966" max="6968" width="11.42578125" style="1"/>
    <col min="6969" max="6969" width="12.5703125" style="1" customWidth="1"/>
    <col min="6970" max="6975" width="11.42578125" style="1"/>
    <col min="6976" max="6976" width="21" style="1" customWidth="1"/>
    <col min="6977" max="6977" width="19.85546875" style="1" customWidth="1"/>
    <col min="6978" max="6978" width="18.42578125" style="1" customWidth="1"/>
    <col min="6979" max="6979" width="20.140625" style="1" customWidth="1"/>
    <col min="6980" max="6980" width="20.5703125" style="1" customWidth="1"/>
    <col min="6981" max="6981" width="7.140625" style="1" customWidth="1"/>
    <col min="6982" max="6982" width="20" style="1" customWidth="1"/>
    <col min="6983" max="6983" width="19.28515625" style="1" customWidth="1"/>
    <col min="6984" max="6984" width="16" style="1" customWidth="1"/>
    <col min="6985" max="6985" width="22.28515625" style="1" customWidth="1"/>
    <col min="6986" max="6986" width="22" style="1" customWidth="1"/>
    <col min="6987" max="7170" width="11.42578125" style="1"/>
    <col min="7171" max="7171" width="4.42578125" style="1" customWidth="1"/>
    <col min="7172" max="7172" width="11.42578125" style="1"/>
    <col min="7173" max="7173" width="8.28515625" style="1" customWidth="1"/>
    <col min="7174" max="7174" width="9.7109375" style="1" customWidth="1"/>
    <col min="7175" max="7175" width="11.140625" style="1" customWidth="1"/>
    <col min="7176" max="7176" width="8.42578125" style="1" customWidth="1"/>
    <col min="7177" max="7177" width="10.140625" style="1" customWidth="1"/>
    <col min="7178" max="7178" width="10.5703125" style="1" customWidth="1"/>
    <col min="7179" max="7179" width="7.28515625" style="1" customWidth="1"/>
    <col min="7180" max="7180" width="8.85546875" style="1" customWidth="1"/>
    <col min="7181" max="7181" width="13" style="1" customWidth="1"/>
    <col min="7182" max="7183" width="6.5703125" style="1" customWidth="1"/>
    <col min="7184" max="7184" width="8.5703125" style="1" customWidth="1"/>
    <col min="7185" max="7185" width="8.140625" style="1" customWidth="1"/>
    <col min="7186" max="7186" width="11.85546875" style="1" customWidth="1"/>
    <col min="7187" max="7187" width="6.85546875" style="1" customWidth="1"/>
    <col min="7188" max="7188" width="6.5703125" style="1" customWidth="1"/>
    <col min="7189" max="7189" width="7.140625" style="1" customWidth="1"/>
    <col min="7190" max="7191" width="7.7109375" style="1" customWidth="1"/>
    <col min="7192" max="7192" width="7.140625" style="1" customWidth="1"/>
    <col min="7193" max="7193" width="6.7109375" style="1" customWidth="1"/>
    <col min="7194" max="7194" width="5.42578125" style="1" customWidth="1"/>
    <col min="7195" max="7195" width="22.85546875" style="1" customWidth="1"/>
    <col min="7196" max="7196" width="21.85546875" style="1" customWidth="1"/>
    <col min="7197" max="7197" width="9.42578125" style="1" customWidth="1"/>
    <col min="7198" max="7198" width="11.7109375" style="1" customWidth="1"/>
    <col min="7199" max="7199" width="9.28515625" style="1" customWidth="1"/>
    <col min="7200" max="7200" width="10.5703125" style="1" customWidth="1"/>
    <col min="7201" max="7201" width="18.85546875" style="1" customWidth="1"/>
    <col min="7202" max="7203" width="11.7109375" style="1" customWidth="1"/>
    <col min="7204" max="7204" width="13.85546875" style="1" customWidth="1"/>
    <col min="7205" max="7205" width="19" style="1" customWidth="1"/>
    <col min="7206" max="7206" width="16.7109375" style="1" customWidth="1"/>
    <col min="7207" max="7207" width="11.42578125" style="1"/>
    <col min="7208" max="7208" width="13" style="1" customWidth="1"/>
    <col min="7209" max="7210" width="11.42578125" style="1"/>
    <col min="7211" max="7211" width="9.140625" style="1" customWidth="1"/>
    <col min="7212" max="7212" width="11.42578125" style="1"/>
    <col min="7213" max="7213" width="12.42578125" style="1" customWidth="1"/>
    <col min="7214" max="7215" width="10.7109375" style="1" customWidth="1"/>
    <col min="7216" max="7216" width="7" style="1" customWidth="1"/>
    <col min="7217" max="7220" width="11.42578125" style="1"/>
    <col min="7221" max="7221" width="4.5703125" style="1" customWidth="1"/>
    <col min="7222" max="7224" width="11.42578125" style="1"/>
    <col min="7225" max="7225" width="12.5703125" style="1" customWidth="1"/>
    <col min="7226" max="7231" width="11.42578125" style="1"/>
    <col min="7232" max="7232" width="21" style="1" customWidth="1"/>
    <col min="7233" max="7233" width="19.85546875" style="1" customWidth="1"/>
    <col min="7234" max="7234" width="18.42578125" style="1" customWidth="1"/>
    <col min="7235" max="7235" width="20.140625" style="1" customWidth="1"/>
    <col min="7236" max="7236" width="20.5703125" style="1" customWidth="1"/>
    <col min="7237" max="7237" width="7.140625" style="1" customWidth="1"/>
    <col min="7238" max="7238" width="20" style="1" customWidth="1"/>
    <col min="7239" max="7239" width="19.28515625" style="1" customWidth="1"/>
    <col min="7240" max="7240" width="16" style="1" customWidth="1"/>
    <col min="7241" max="7241" width="22.28515625" style="1" customWidth="1"/>
    <col min="7242" max="7242" width="22" style="1" customWidth="1"/>
    <col min="7243" max="7426" width="11.42578125" style="1"/>
    <col min="7427" max="7427" width="4.42578125" style="1" customWidth="1"/>
    <col min="7428" max="7428" width="11.42578125" style="1"/>
    <col min="7429" max="7429" width="8.28515625" style="1" customWidth="1"/>
    <col min="7430" max="7430" width="9.7109375" style="1" customWidth="1"/>
    <col min="7431" max="7431" width="11.140625" style="1" customWidth="1"/>
    <col min="7432" max="7432" width="8.42578125" style="1" customWidth="1"/>
    <col min="7433" max="7433" width="10.140625" style="1" customWidth="1"/>
    <col min="7434" max="7434" width="10.5703125" style="1" customWidth="1"/>
    <col min="7435" max="7435" width="7.28515625" style="1" customWidth="1"/>
    <col min="7436" max="7436" width="8.85546875" style="1" customWidth="1"/>
    <col min="7437" max="7437" width="13" style="1" customWidth="1"/>
    <col min="7438" max="7439" width="6.5703125" style="1" customWidth="1"/>
    <col min="7440" max="7440" width="8.5703125" style="1" customWidth="1"/>
    <col min="7441" max="7441" width="8.140625" style="1" customWidth="1"/>
    <col min="7442" max="7442" width="11.85546875" style="1" customWidth="1"/>
    <col min="7443" max="7443" width="6.85546875" style="1" customWidth="1"/>
    <col min="7444" max="7444" width="6.5703125" style="1" customWidth="1"/>
    <col min="7445" max="7445" width="7.140625" style="1" customWidth="1"/>
    <col min="7446" max="7447" width="7.7109375" style="1" customWidth="1"/>
    <col min="7448" max="7448" width="7.140625" style="1" customWidth="1"/>
    <col min="7449" max="7449" width="6.7109375" style="1" customWidth="1"/>
    <col min="7450" max="7450" width="5.42578125" style="1" customWidth="1"/>
    <col min="7451" max="7451" width="22.85546875" style="1" customWidth="1"/>
    <col min="7452" max="7452" width="21.85546875" style="1" customWidth="1"/>
    <col min="7453" max="7453" width="9.42578125" style="1" customWidth="1"/>
    <col min="7454" max="7454" width="11.7109375" style="1" customWidth="1"/>
    <col min="7455" max="7455" width="9.28515625" style="1" customWidth="1"/>
    <col min="7456" max="7456" width="10.5703125" style="1" customWidth="1"/>
    <col min="7457" max="7457" width="18.85546875" style="1" customWidth="1"/>
    <col min="7458" max="7459" width="11.7109375" style="1" customWidth="1"/>
    <col min="7460" max="7460" width="13.85546875" style="1" customWidth="1"/>
    <col min="7461" max="7461" width="19" style="1" customWidth="1"/>
    <col min="7462" max="7462" width="16.7109375" style="1" customWidth="1"/>
    <col min="7463" max="7463" width="11.42578125" style="1"/>
    <col min="7464" max="7464" width="13" style="1" customWidth="1"/>
    <col min="7465" max="7466" width="11.42578125" style="1"/>
    <col min="7467" max="7467" width="9.140625" style="1" customWidth="1"/>
    <col min="7468" max="7468" width="11.42578125" style="1"/>
    <col min="7469" max="7469" width="12.42578125" style="1" customWidth="1"/>
    <col min="7470" max="7471" width="10.7109375" style="1" customWidth="1"/>
    <col min="7472" max="7472" width="7" style="1" customWidth="1"/>
    <col min="7473" max="7476" width="11.42578125" style="1"/>
    <col min="7477" max="7477" width="4.5703125" style="1" customWidth="1"/>
    <col min="7478" max="7480" width="11.42578125" style="1"/>
    <col min="7481" max="7481" width="12.5703125" style="1" customWidth="1"/>
    <col min="7482" max="7487" width="11.42578125" style="1"/>
    <col min="7488" max="7488" width="21" style="1" customWidth="1"/>
    <col min="7489" max="7489" width="19.85546875" style="1" customWidth="1"/>
    <col min="7490" max="7490" width="18.42578125" style="1" customWidth="1"/>
    <col min="7491" max="7491" width="20.140625" style="1" customWidth="1"/>
    <col min="7492" max="7492" width="20.5703125" style="1" customWidth="1"/>
    <col min="7493" max="7493" width="7.140625" style="1" customWidth="1"/>
    <col min="7494" max="7494" width="20" style="1" customWidth="1"/>
    <col min="7495" max="7495" width="19.28515625" style="1" customWidth="1"/>
    <col min="7496" max="7496" width="16" style="1" customWidth="1"/>
    <col min="7497" max="7497" width="22.28515625" style="1" customWidth="1"/>
    <col min="7498" max="7498" width="22" style="1" customWidth="1"/>
    <col min="7499" max="7682" width="11.42578125" style="1"/>
    <col min="7683" max="7683" width="4.42578125" style="1" customWidth="1"/>
    <col min="7684" max="7684" width="11.42578125" style="1"/>
    <col min="7685" max="7685" width="8.28515625" style="1" customWidth="1"/>
    <col min="7686" max="7686" width="9.7109375" style="1" customWidth="1"/>
    <col min="7687" max="7687" width="11.140625" style="1" customWidth="1"/>
    <col min="7688" max="7688" width="8.42578125" style="1" customWidth="1"/>
    <col min="7689" max="7689" width="10.140625" style="1" customWidth="1"/>
    <col min="7690" max="7690" width="10.5703125" style="1" customWidth="1"/>
    <col min="7691" max="7691" width="7.28515625" style="1" customWidth="1"/>
    <col min="7692" max="7692" width="8.85546875" style="1" customWidth="1"/>
    <col min="7693" max="7693" width="13" style="1" customWidth="1"/>
    <col min="7694" max="7695" width="6.5703125" style="1" customWidth="1"/>
    <col min="7696" max="7696" width="8.5703125" style="1" customWidth="1"/>
    <col min="7697" max="7697" width="8.140625" style="1" customWidth="1"/>
    <col min="7698" max="7698" width="11.85546875" style="1" customWidth="1"/>
    <col min="7699" max="7699" width="6.85546875" style="1" customWidth="1"/>
    <col min="7700" max="7700" width="6.5703125" style="1" customWidth="1"/>
    <col min="7701" max="7701" width="7.140625" style="1" customWidth="1"/>
    <col min="7702" max="7703" width="7.7109375" style="1" customWidth="1"/>
    <col min="7704" max="7704" width="7.140625" style="1" customWidth="1"/>
    <col min="7705" max="7705" width="6.7109375" style="1" customWidth="1"/>
    <col min="7706" max="7706" width="5.42578125" style="1" customWidth="1"/>
    <col min="7707" max="7707" width="22.85546875" style="1" customWidth="1"/>
    <col min="7708" max="7708" width="21.85546875" style="1" customWidth="1"/>
    <col min="7709" max="7709" width="9.42578125" style="1" customWidth="1"/>
    <col min="7710" max="7710" width="11.7109375" style="1" customWidth="1"/>
    <col min="7711" max="7711" width="9.28515625" style="1" customWidth="1"/>
    <col min="7712" max="7712" width="10.5703125" style="1" customWidth="1"/>
    <col min="7713" max="7713" width="18.85546875" style="1" customWidth="1"/>
    <col min="7714" max="7715" width="11.7109375" style="1" customWidth="1"/>
    <col min="7716" max="7716" width="13.85546875" style="1" customWidth="1"/>
    <col min="7717" max="7717" width="19" style="1" customWidth="1"/>
    <col min="7718" max="7718" width="16.7109375" style="1" customWidth="1"/>
    <col min="7719" max="7719" width="11.42578125" style="1"/>
    <col min="7720" max="7720" width="13" style="1" customWidth="1"/>
    <col min="7721" max="7722" width="11.42578125" style="1"/>
    <col min="7723" max="7723" width="9.140625" style="1" customWidth="1"/>
    <col min="7724" max="7724" width="11.42578125" style="1"/>
    <col min="7725" max="7725" width="12.42578125" style="1" customWidth="1"/>
    <col min="7726" max="7727" width="10.7109375" style="1" customWidth="1"/>
    <col min="7728" max="7728" width="7" style="1" customWidth="1"/>
    <col min="7729" max="7732" width="11.42578125" style="1"/>
    <col min="7733" max="7733" width="4.5703125" style="1" customWidth="1"/>
    <col min="7734" max="7736" width="11.42578125" style="1"/>
    <col min="7737" max="7737" width="12.5703125" style="1" customWidth="1"/>
    <col min="7738" max="7743" width="11.42578125" style="1"/>
    <col min="7744" max="7744" width="21" style="1" customWidth="1"/>
    <col min="7745" max="7745" width="19.85546875" style="1" customWidth="1"/>
    <col min="7746" max="7746" width="18.42578125" style="1" customWidth="1"/>
    <col min="7747" max="7747" width="20.140625" style="1" customWidth="1"/>
    <col min="7748" max="7748" width="20.5703125" style="1" customWidth="1"/>
    <col min="7749" max="7749" width="7.140625" style="1" customWidth="1"/>
    <col min="7750" max="7750" width="20" style="1" customWidth="1"/>
    <col min="7751" max="7751" width="19.28515625" style="1" customWidth="1"/>
    <col min="7752" max="7752" width="16" style="1" customWidth="1"/>
    <col min="7753" max="7753" width="22.28515625" style="1" customWidth="1"/>
    <col min="7754" max="7754" width="22" style="1" customWidth="1"/>
    <col min="7755" max="7938" width="11.42578125" style="1"/>
    <col min="7939" max="7939" width="4.42578125" style="1" customWidth="1"/>
    <col min="7940" max="7940" width="11.42578125" style="1"/>
    <col min="7941" max="7941" width="8.28515625" style="1" customWidth="1"/>
    <col min="7942" max="7942" width="9.7109375" style="1" customWidth="1"/>
    <col min="7943" max="7943" width="11.140625" style="1" customWidth="1"/>
    <col min="7944" max="7944" width="8.42578125" style="1" customWidth="1"/>
    <col min="7945" max="7945" width="10.140625" style="1" customWidth="1"/>
    <col min="7946" max="7946" width="10.5703125" style="1" customWidth="1"/>
    <col min="7947" max="7947" width="7.28515625" style="1" customWidth="1"/>
    <col min="7948" max="7948" width="8.85546875" style="1" customWidth="1"/>
    <col min="7949" max="7949" width="13" style="1" customWidth="1"/>
    <col min="7950" max="7951" width="6.5703125" style="1" customWidth="1"/>
    <col min="7952" max="7952" width="8.5703125" style="1" customWidth="1"/>
    <col min="7953" max="7953" width="8.140625" style="1" customWidth="1"/>
    <col min="7954" max="7954" width="11.85546875" style="1" customWidth="1"/>
    <col min="7955" max="7955" width="6.85546875" style="1" customWidth="1"/>
    <col min="7956" max="7956" width="6.5703125" style="1" customWidth="1"/>
    <col min="7957" max="7957" width="7.140625" style="1" customWidth="1"/>
    <col min="7958" max="7959" width="7.7109375" style="1" customWidth="1"/>
    <col min="7960" max="7960" width="7.140625" style="1" customWidth="1"/>
    <col min="7961" max="7961" width="6.7109375" style="1" customWidth="1"/>
    <col min="7962" max="7962" width="5.42578125" style="1" customWidth="1"/>
    <col min="7963" max="7963" width="22.85546875" style="1" customWidth="1"/>
    <col min="7964" max="7964" width="21.85546875" style="1" customWidth="1"/>
    <col min="7965" max="7965" width="9.42578125" style="1" customWidth="1"/>
    <col min="7966" max="7966" width="11.7109375" style="1" customWidth="1"/>
    <col min="7967" max="7967" width="9.28515625" style="1" customWidth="1"/>
    <col min="7968" max="7968" width="10.5703125" style="1" customWidth="1"/>
    <col min="7969" max="7969" width="18.85546875" style="1" customWidth="1"/>
    <col min="7970" max="7971" width="11.7109375" style="1" customWidth="1"/>
    <col min="7972" max="7972" width="13.85546875" style="1" customWidth="1"/>
    <col min="7973" max="7973" width="19" style="1" customWidth="1"/>
    <col min="7974" max="7974" width="16.7109375" style="1" customWidth="1"/>
    <col min="7975" max="7975" width="11.42578125" style="1"/>
    <col min="7976" max="7976" width="13" style="1" customWidth="1"/>
    <col min="7977" max="7978" width="11.42578125" style="1"/>
    <col min="7979" max="7979" width="9.140625" style="1" customWidth="1"/>
    <col min="7980" max="7980" width="11.42578125" style="1"/>
    <col min="7981" max="7981" width="12.42578125" style="1" customWidth="1"/>
    <col min="7982" max="7983" width="10.7109375" style="1" customWidth="1"/>
    <col min="7984" max="7984" width="7" style="1" customWidth="1"/>
    <col min="7985" max="7988" width="11.42578125" style="1"/>
    <col min="7989" max="7989" width="4.5703125" style="1" customWidth="1"/>
    <col min="7990" max="7992" width="11.42578125" style="1"/>
    <col min="7993" max="7993" width="12.5703125" style="1" customWidth="1"/>
    <col min="7994" max="7999" width="11.42578125" style="1"/>
    <col min="8000" max="8000" width="21" style="1" customWidth="1"/>
    <col min="8001" max="8001" width="19.85546875" style="1" customWidth="1"/>
    <col min="8002" max="8002" width="18.42578125" style="1" customWidth="1"/>
    <col min="8003" max="8003" width="20.140625" style="1" customWidth="1"/>
    <col min="8004" max="8004" width="20.5703125" style="1" customWidth="1"/>
    <col min="8005" max="8005" width="7.140625" style="1" customWidth="1"/>
    <col min="8006" max="8006" width="20" style="1" customWidth="1"/>
    <col min="8007" max="8007" width="19.28515625" style="1" customWidth="1"/>
    <col min="8008" max="8008" width="16" style="1" customWidth="1"/>
    <col min="8009" max="8009" width="22.28515625" style="1" customWidth="1"/>
    <col min="8010" max="8010" width="22" style="1" customWidth="1"/>
    <col min="8011" max="8194" width="11.42578125" style="1"/>
    <col min="8195" max="8195" width="4.42578125" style="1" customWidth="1"/>
    <col min="8196" max="8196" width="11.42578125" style="1"/>
    <col min="8197" max="8197" width="8.28515625" style="1" customWidth="1"/>
    <col min="8198" max="8198" width="9.7109375" style="1" customWidth="1"/>
    <col min="8199" max="8199" width="11.140625" style="1" customWidth="1"/>
    <col min="8200" max="8200" width="8.42578125" style="1" customWidth="1"/>
    <col min="8201" max="8201" width="10.140625" style="1" customWidth="1"/>
    <col min="8202" max="8202" width="10.5703125" style="1" customWidth="1"/>
    <col min="8203" max="8203" width="7.28515625" style="1" customWidth="1"/>
    <col min="8204" max="8204" width="8.85546875" style="1" customWidth="1"/>
    <col min="8205" max="8205" width="13" style="1" customWidth="1"/>
    <col min="8206" max="8207" width="6.5703125" style="1" customWidth="1"/>
    <col min="8208" max="8208" width="8.5703125" style="1" customWidth="1"/>
    <col min="8209" max="8209" width="8.140625" style="1" customWidth="1"/>
    <col min="8210" max="8210" width="11.85546875" style="1" customWidth="1"/>
    <col min="8211" max="8211" width="6.85546875" style="1" customWidth="1"/>
    <col min="8212" max="8212" width="6.5703125" style="1" customWidth="1"/>
    <col min="8213" max="8213" width="7.140625" style="1" customWidth="1"/>
    <col min="8214" max="8215" width="7.7109375" style="1" customWidth="1"/>
    <col min="8216" max="8216" width="7.140625" style="1" customWidth="1"/>
    <col min="8217" max="8217" width="6.7109375" style="1" customWidth="1"/>
    <col min="8218" max="8218" width="5.42578125" style="1" customWidth="1"/>
    <col min="8219" max="8219" width="22.85546875" style="1" customWidth="1"/>
    <col min="8220" max="8220" width="21.85546875" style="1" customWidth="1"/>
    <col min="8221" max="8221" width="9.42578125" style="1" customWidth="1"/>
    <col min="8222" max="8222" width="11.7109375" style="1" customWidth="1"/>
    <col min="8223" max="8223" width="9.28515625" style="1" customWidth="1"/>
    <col min="8224" max="8224" width="10.5703125" style="1" customWidth="1"/>
    <col min="8225" max="8225" width="18.85546875" style="1" customWidth="1"/>
    <col min="8226" max="8227" width="11.7109375" style="1" customWidth="1"/>
    <col min="8228" max="8228" width="13.85546875" style="1" customWidth="1"/>
    <col min="8229" max="8229" width="19" style="1" customWidth="1"/>
    <col min="8230" max="8230" width="16.7109375" style="1" customWidth="1"/>
    <col min="8231" max="8231" width="11.42578125" style="1"/>
    <col min="8232" max="8232" width="13" style="1" customWidth="1"/>
    <col min="8233" max="8234" width="11.42578125" style="1"/>
    <col min="8235" max="8235" width="9.140625" style="1" customWidth="1"/>
    <col min="8236" max="8236" width="11.42578125" style="1"/>
    <col min="8237" max="8237" width="12.42578125" style="1" customWidth="1"/>
    <col min="8238" max="8239" width="10.7109375" style="1" customWidth="1"/>
    <col min="8240" max="8240" width="7" style="1" customWidth="1"/>
    <col min="8241" max="8244" width="11.42578125" style="1"/>
    <col min="8245" max="8245" width="4.5703125" style="1" customWidth="1"/>
    <col min="8246" max="8248" width="11.42578125" style="1"/>
    <col min="8249" max="8249" width="12.5703125" style="1" customWidth="1"/>
    <col min="8250" max="8255" width="11.42578125" style="1"/>
    <col min="8256" max="8256" width="21" style="1" customWidth="1"/>
    <col min="8257" max="8257" width="19.85546875" style="1" customWidth="1"/>
    <col min="8258" max="8258" width="18.42578125" style="1" customWidth="1"/>
    <col min="8259" max="8259" width="20.140625" style="1" customWidth="1"/>
    <col min="8260" max="8260" width="20.5703125" style="1" customWidth="1"/>
    <col min="8261" max="8261" width="7.140625" style="1" customWidth="1"/>
    <col min="8262" max="8262" width="20" style="1" customWidth="1"/>
    <col min="8263" max="8263" width="19.28515625" style="1" customWidth="1"/>
    <col min="8264" max="8264" width="16" style="1" customWidth="1"/>
    <col min="8265" max="8265" width="22.28515625" style="1" customWidth="1"/>
    <col min="8266" max="8266" width="22" style="1" customWidth="1"/>
    <col min="8267" max="8450" width="11.42578125" style="1"/>
    <col min="8451" max="8451" width="4.42578125" style="1" customWidth="1"/>
    <col min="8452" max="8452" width="11.42578125" style="1"/>
    <col min="8453" max="8453" width="8.28515625" style="1" customWidth="1"/>
    <col min="8454" max="8454" width="9.7109375" style="1" customWidth="1"/>
    <col min="8455" max="8455" width="11.140625" style="1" customWidth="1"/>
    <col min="8456" max="8456" width="8.42578125" style="1" customWidth="1"/>
    <col min="8457" max="8457" width="10.140625" style="1" customWidth="1"/>
    <col min="8458" max="8458" width="10.5703125" style="1" customWidth="1"/>
    <col min="8459" max="8459" width="7.28515625" style="1" customWidth="1"/>
    <col min="8460" max="8460" width="8.85546875" style="1" customWidth="1"/>
    <col min="8461" max="8461" width="13" style="1" customWidth="1"/>
    <col min="8462" max="8463" width="6.5703125" style="1" customWidth="1"/>
    <col min="8464" max="8464" width="8.5703125" style="1" customWidth="1"/>
    <col min="8465" max="8465" width="8.140625" style="1" customWidth="1"/>
    <col min="8466" max="8466" width="11.85546875" style="1" customWidth="1"/>
    <col min="8467" max="8467" width="6.85546875" style="1" customWidth="1"/>
    <col min="8468" max="8468" width="6.5703125" style="1" customWidth="1"/>
    <col min="8469" max="8469" width="7.140625" style="1" customWidth="1"/>
    <col min="8470" max="8471" width="7.7109375" style="1" customWidth="1"/>
    <col min="8472" max="8472" width="7.140625" style="1" customWidth="1"/>
    <col min="8473" max="8473" width="6.7109375" style="1" customWidth="1"/>
    <col min="8474" max="8474" width="5.42578125" style="1" customWidth="1"/>
    <col min="8475" max="8475" width="22.85546875" style="1" customWidth="1"/>
    <col min="8476" max="8476" width="21.85546875" style="1" customWidth="1"/>
    <col min="8477" max="8477" width="9.42578125" style="1" customWidth="1"/>
    <col min="8478" max="8478" width="11.7109375" style="1" customWidth="1"/>
    <col min="8479" max="8479" width="9.28515625" style="1" customWidth="1"/>
    <col min="8480" max="8480" width="10.5703125" style="1" customWidth="1"/>
    <col min="8481" max="8481" width="18.85546875" style="1" customWidth="1"/>
    <col min="8482" max="8483" width="11.7109375" style="1" customWidth="1"/>
    <col min="8484" max="8484" width="13.85546875" style="1" customWidth="1"/>
    <col min="8485" max="8485" width="19" style="1" customWidth="1"/>
    <col min="8486" max="8486" width="16.7109375" style="1" customWidth="1"/>
    <col min="8487" max="8487" width="11.42578125" style="1"/>
    <col min="8488" max="8488" width="13" style="1" customWidth="1"/>
    <col min="8489" max="8490" width="11.42578125" style="1"/>
    <col min="8491" max="8491" width="9.140625" style="1" customWidth="1"/>
    <col min="8492" max="8492" width="11.42578125" style="1"/>
    <col min="8493" max="8493" width="12.42578125" style="1" customWidth="1"/>
    <col min="8494" max="8495" width="10.7109375" style="1" customWidth="1"/>
    <col min="8496" max="8496" width="7" style="1" customWidth="1"/>
    <col min="8497" max="8500" width="11.42578125" style="1"/>
    <col min="8501" max="8501" width="4.5703125" style="1" customWidth="1"/>
    <col min="8502" max="8504" width="11.42578125" style="1"/>
    <col min="8505" max="8505" width="12.5703125" style="1" customWidth="1"/>
    <col min="8506" max="8511" width="11.42578125" style="1"/>
    <col min="8512" max="8512" width="21" style="1" customWidth="1"/>
    <col min="8513" max="8513" width="19.85546875" style="1" customWidth="1"/>
    <col min="8514" max="8514" width="18.42578125" style="1" customWidth="1"/>
    <col min="8515" max="8515" width="20.140625" style="1" customWidth="1"/>
    <col min="8516" max="8516" width="20.5703125" style="1" customWidth="1"/>
    <col min="8517" max="8517" width="7.140625" style="1" customWidth="1"/>
    <col min="8518" max="8518" width="20" style="1" customWidth="1"/>
    <col min="8519" max="8519" width="19.28515625" style="1" customWidth="1"/>
    <col min="8520" max="8520" width="16" style="1" customWidth="1"/>
    <col min="8521" max="8521" width="22.28515625" style="1" customWidth="1"/>
    <col min="8522" max="8522" width="22" style="1" customWidth="1"/>
    <col min="8523" max="8706" width="11.42578125" style="1"/>
    <col min="8707" max="8707" width="4.42578125" style="1" customWidth="1"/>
    <col min="8708" max="8708" width="11.42578125" style="1"/>
    <col min="8709" max="8709" width="8.28515625" style="1" customWidth="1"/>
    <col min="8710" max="8710" width="9.7109375" style="1" customWidth="1"/>
    <col min="8711" max="8711" width="11.140625" style="1" customWidth="1"/>
    <col min="8712" max="8712" width="8.42578125" style="1" customWidth="1"/>
    <col min="8713" max="8713" width="10.140625" style="1" customWidth="1"/>
    <col min="8714" max="8714" width="10.5703125" style="1" customWidth="1"/>
    <col min="8715" max="8715" width="7.28515625" style="1" customWidth="1"/>
    <col min="8716" max="8716" width="8.85546875" style="1" customWidth="1"/>
    <col min="8717" max="8717" width="13" style="1" customWidth="1"/>
    <col min="8718" max="8719" width="6.5703125" style="1" customWidth="1"/>
    <col min="8720" max="8720" width="8.5703125" style="1" customWidth="1"/>
    <col min="8721" max="8721" width="8.140625" style="1" customWidth="1"/>
    <col min="8722" max="8722" width="11.85546875" style="1" customWidth="1"/>
    <col min="8723" max="8723" width="6.85546875" style="1" customWidth="1"/>
    <col min="8724" max="8724" width="6.5703125" style="1" customWidth="1"/>
    <col min="8725" max="8725" width="7.140625" style="1" customWidth="1"/>
    <col min="8726" max="8727" width="7.7109375" style="1" customWidth="1"/>
    <col min="8728" max="8728" width="7.140625" style="1" customWidth="1"/>
    <col min="8729" max="8729" width="6.7109375" style="1" customWidth="1"/>
    <col min="8730" max="8730" width="5.42578125" style="1" customWidth="1"/>
    <col min="8731" max="8731" width="22.85546875" style="1" customWidth="1"/>
    <col min="8732" max="8732" width="21.85546875" style="1" customWidth="1"/>
    <col min="8733" max="8733" width="9.42578125" style="1" customWidth="1"/>
    <col min="8734" max="8734" width="11.7109375" style="1" customWidth="1"/>
    <col min="8735" max="8735" width="9.28515625" style="1" customWidth="1"/>
    <col min="8736" max="8736" width="10.5703125" style="1" customWidth="1"/>
    <col min="8737" max="8737" width="18.85546875" style="1" customWidth="1"/>
    <col min="8738" max="8739" width="11.7109375" style="1" customWidth="1"/>
    <col min="8740" max="8740" width="13.85546875" style="1" customWidth="1"/>
    <col min="8741" max="8741" width="19" style="1" customWidth="1"/>
    <col min="8742" max="8742" width="16.7109375" style="1" customWidth="1"/>
    <col min="8743" max="8743" width="11.42578125" style="1"/>
    <col min="8744" max="8744" width="13" style="1" customWidth="1"/>
    <col min="8745" max="8746" width="11.42578125" style="1"/>
    <col min="8747" max="8747" width="9.140625" style="1" customWidth="1"/>
    <col min="8748" max="8748" width="11.42578125" style="1"/>
    <col min="8749" max="8749" width="12.42578125" style="1" customWidth="1"/>
    <col min="8750" max="8751" width="10.7109375" style="1" customWidth="1"/>
    <col min="8752" max="8752" width="7" style="1" customWidth="1"/>
    <col min="8753" max="8756" width="11.42578125" style="1"/>
    <col min="8757" max="8757" width="4.5703125" style="1" customWidth="1"/>
    <col min="8758" max="8760" width="11.42578125" style="1"/>
    <col min="8761" max="8761" width="12.5703125" style="1" customWidth="1"/>
    <col min="8762" max="8767" width="11.42578125" style="1"/>
    <col min="8768" max="8768" width="21" style="1" customWidth="1"/>
    <col min="8769" max="8769" width="19.85546875" style="1" customWidth="1"/>
    <col min="8770" max="8770" width="18.42578125" style="1" customWidth="1"/>
    <col min="8771" max="8771" width="20.140625" style="1" customWidth="1"/>
    <col min="8772" max="8772" width="20.5703125" style="1" customWidth="1"/>
    <col min="8773" max="8773" width="7.140625" style="1" customWidth="1"/>
    <col min="8774" max="8774" width="20" style="1" customWidth="1"/>
    <col min="8775" max="8775" width="19.28515625" style="1" customWidth="1"/>
    <col min="8776" max="8776" width="16" style="1" customWidth="1"/>
    <col min="8777" max="8777" width="22.28515625" style="1" customWidth="1"/>
    <col min="8778" max="8778" width="22" style="1" customWidth="1"/>
    <col min="8779" max="8962" width="11.42578125" style="1"/>
    <col min="8963" max="8963" width="4.42578125" style="1" customWidth="1"/>
    <col min="8964" max="8964" width="11.42578125" style="1"/>
    <col min="8965" max="8965" width="8.28515625" style="1" customWidth="1"/>
    <col min="8966" max="8966" width="9.7109375" style="1" customWidth="1"/>
    <col min="8967" max="8967" width="11.140625" style="1" customWidth="1"/>
    <col min="8968" max="8968" width="8.42578125" style="1" customWidth="1"/>
    <col min="8969" max="8969" width="10.140625" style="1" customWidth="1"/>
    <col min="8970" max="8970" width="10.5703125" style="1" customWidth="1"/>
    <col min="8971" max="8971" width="7.28515625" style="1" customWidth="1"/>
    <col min="8972" max="8972" width="8.85546875" style="1" customWidth="1"/>
    <col min="8973" max="8973" width="13" style="1" customWidth="1"/>
    <col min="8974" max="8975" width="6.5703125" style="1" customWidth="1"/>
    <col min="8976" max="8976" width="8.5703125" style="1" customWidth="1"/>
    <col min="8977" max="8977" width="8.140625" style="1" customWidth="1"/>
    <col min="8978" max="8978" width="11.85546875" style="1" customWidth="1"/>
    <col min="8979" max="8979" width="6.85546875" style="1" customWidth="1"/>
    <col min="8980" max="8980" width="6.5703125" style="1" customWidth="1"/>
    <col min="8981" max="8981" width="7.140625" style="1" customWidth="1"/>
    <col min="8982" max="8983" width="7.7109375" style="1" customWidth="1"/>
    <col min="8984" max="8984" width="7.140625" style="1" customWidth="1"/>
    <col min="8985" max="8985" width="6.7109375" style="1" customWidth="1"/>
    <col min="8986" max="8986" width="5.42578125" style="1" customWidth="1"/>
    <col min="8987" max="8987" width="22.85546875" style="1" customWidth="1"/>
    <col min="8988" max="8988" width="21.85546875" style="1" customWidth="1"/>
    <col min="8989" max="8989" width="9.42578125" style="1" customWidth="1"/>
    <col min="8990" max="8990" width="11.7109375" style="1" customWidth="1"/>
    <col min="8991" max="8991" width="9.28515625" style="1" customWidth="1"/>
    <col min="8992" max="8992" width="10.5703125" style="1" customWidth="1"/>
    <col min="8993" max="8993" width="18.85546875" style="1" customWidth="1"/>
    <col min="8994" max="8995" width="11.7109375" style="1" customWidth="1"/>
    <col min="8996" max="8996" width="13.85546875" style="1" customWidth="1"/>
    <col min="8997" max="8997" width="19" style="1" customWidth="1"/>
    <col min="8998" max="8998" width="16.7109375" style="1" customWidth="1"/>
    <col min="8999" max="8999" width="11.42578125" style="1"/>
    <col min="9000" max="9000" width="13" style="1" customWidth="1"/>
    <col min="9001" max="9002" width="11.42578125" style="1"/>
    <col min="9003" max="9003" width="9.140625" style="1" customWidth="1"/>
    <col min="9004" max="9004" width="11.42578125" style="1"/>
    <col min="9005" max="9005" width="12.42578125" style="1" customWidth="1"/>
    <col min="9006" max="9007" width="10.7109375" style="1" customWidth="1"/>
    <col min="9008" max="9008" width="7" style="1" customWidth="1"/>
    <col min="9009" max="9012" width="11.42578125" style="1"/>
    <col min="9013" max="9013" width="4.5703125" style="1" customWidth="1"/>
    <col min="9014" max="9016" width="11.42578125" style="1"/>
    <col min="9017" max="9017" width="12.5703125" style="1" customWidth="1"/>
    <col min="9018" max="9023" width="11.42578125" style="1"/>
    <col min="9024" max="9024" width="21" style="1" customWidth="1"/>
    <col min="9025" max="9025" width="19.85546875" style="1" customWidth="1"/>
    <col min="9026" max="9026" width="18.42578125" style="1" customWidth="1"/>
    <col min="9027" max="9027" width="20.140625" style="1" customWidth="1"/>
    <col min="9028" max="9028" width="20.5703125" style="1" customWidth="1"/>
    <col min="9029" max="9029" width="7.140625" style="1" customWidth="1"/>
    <col min="9030" max="9030" width="20" style="1" customWidth="1"/>
    <col min="9031" max="9031" width="19.28515625" style="1" customWidth="1"/>
    <col min="9032" max="9032" width="16" style="1" customWidth="1"/>
    <col min="9033" max="9033" width="22.28515625" style="1" customWidth="1"/>
    <col min="9034" max="9034" width="22" style="1" customWidth="1"/>
    <col min="9035" max="9218" width="11.42578125" style="1"/>
    <col min="9219" max="9219" width="4.42578125" style="1" customWidth="1"/>
    <col min="9220" max="9220" width="11.42578125" style="1"/>
    <col min="9221" max="9221" width="8.28515625" style="1" customWidth="1"/>
    <col min="9222" max="9222" width="9.7109375" style="1" customWidth="1"/>
    <col min="9223" max="9223" width="11.140625" style="1" customWidth="1"/>
    <col min="9224" max="9224" width="8.42578125" style="1" customWidth="1"/>
    <col min="9225" max="9225" width="10.140625" style="1" customWidth="1"/>
    <col min="9226" max="9226" width="10.5703125" style="1" customWidth="1"/>
    <col min="9227" max="9227" width="7.28515625" style="1" customWidth="1"/>
    <col min="9228" max="9228" width="8.85546875" style="1" customWidth="1"/>
    <col min="9229" max="9229" width="13" style="1" customWidth="1"/>
    <col min="9230" max="9231" width="6.5703125" style="1" customWidth="1"/>
    <col min="9232" max="9232" width="8.5703125" style="1" customWidth="1"/>
    <col min="9233" max="9233" width="8.140625" style="1" customWidth="1"/>
    <col min="9234" max="9234" width="11.85546875" style="1" customWidth="1"/>
    <col min="9235" max="9235" width="6.85546875" style="1" customWidth="1"/>
    <col min="9236" max="9236" width="6.5703125" style="1" customWidth="1"/>
    <col min="9237" max="9237" width="7.140625" style="1" customWidth="1"/>
    <col min="9238" max="9239" width="7.7109375" style="1" customWidth="1"/>
    <col min="9240" max="9240" width="7.140625" style="1" customWidth="1"/>
    <col min="9241" max="9241" width="6.7109375" style="1" customWidth="1"/>
    <col min="9242" max="9242" width="5.42578125" style="1" customWidth="1"/>
    <col min="9243" max="9243" width="22.85546875" style="1" customWidth="1"/>
    <col min="9244" max="9244" width="21.85546875" style="1" customWidth="1"/>
    <col min="9245" max="9245" width="9.42578125" style="1" customWidth="1"/>
    <col min="9246" max="9246" width="11.7109375" style="1" customWidth="1"/>
    <col min="9247" max="9247" width="9.28515625" style="1" customWidth="1"/>
    <col min="9248" max="9248" width="10.5703125" style="1" customWidth="1"/>
    <col min="9249" max="9249" width="18.85546875" style="1" customWidth="1"/>
    <col min="9250" max="9251" width="11.7109375" style="1" customWidth="1"/>
    <col min="9252" max="9252" width="13.85546875" style="1" customWidth="1"/>
    <col min="9253" max="9253" width="19" style="1" customWidth="1"/>
    <col min="9254" max="9254" width="16.7109375" style="1" customWidth="1"/>
    <col min="9255" max="9255" width="11.42578125" style="1"/>
    <col min="9256" max="9256" width="13" style="1" customWidth="1"/>
    <col min="9257" max="9258" width="11.42578125" style="1"/>
    <col min="9259" max="9259" width="9.140625" style="1" customWidth="1"/>
    <col min="9260" max="9260" width="11.42578125" style="1"/>
    <col min="9261" max="9261" width="12.42578125" style="1" customWidth="1"/>
    <col min="9262" max="9263" width="10.7109375" style="1" customWidth="1"/>
    <col min="9264" max="9264" width="7" style="1" customWidth="1"/>
    <col min="9265" max="9268" width="11.42578125" style="1"/>
    <col min="9269" max="9269" width="4.5703125" style="1" customWidth="1"/>
    <col min="9270" max="9272" width="11.42578125" style="1"/>
    <col min="9273" max="9273" width="12.5703125" style="1" customWidth="1"/>
    <col min="9274" max="9279" width="11.42578125" style="1"/>
    <col min="9280" max="9280" width="21" style="1" customWidth="1"/>
    <col min="9281" max="9281" width="19.85546875" style="1" customWidth="1"/>
    <col min="9282" max="9282" width="18.42578125" style="1" customWidth="1"/>
    <col min="9283" max="9283" width="20.140625" style="1" customWidth="1"/>
    <col min="9284" max="9284" width="20.5703125" style="1" customWidth="1"/>
    <col min="9285" max="9285" width="7.140625" style="1" customWidth="1"/>
    <col min="9286" max="9286" width="20" style="1" customWidth="1"/>
    <col min="9287" max="9287" width="19.28515625" style="1" customWidth="1"/>
    <col min="9288" max="9288" width="16" style="1" customWidth="1"/>
    <col min="9289" max="9289" width="22.28515625" style="1" customWidth="1"/>
    <col min="9290" max="9290" width="22" style="1" customWidth="1"/>
    <col min="9291" max="9474" width="11.42578125" style="1"/>
    <col min="9475" max="9475" width="4.42578125" style="1" customWidth="1"/>
    <col min="9476" max="9476" width="11.42578125" style="1"/>
    <col min="9477" max="9477" width="8.28515625" style="1" customWidth="1"/>
    <col min="9478" max="9478" width="9.7109375" style="1" customWidth="1"/>
    <col min="9479" max="9479" width="11.140625" style="1" customWidth="1"/>
    <col min="9480" max="9480" width="8.42578125" style="1" customWidth="1"/>
    <col min="9481" max="9481" width="10.140625" style="1" customWidth="1"/>
    <col min="9482" max="9482" width="10.5703125" style="1" customWidth="1"/>
    <col min="9483" max="9483" width="7.28515625" style="1" customWidth="1"/>
    <col min="9484" max="9484" width="8.85546875" style="1" customWidth="1"/>
    <col min="9485" max="9485" width="13" style="1" customWidth="1"/>
    <col min="9486" max="9487" width="6.5703125" style="1" customWidth="1"/>
    <col min="9488" max="9488" width="8.5703125" style="1" customWidth="1"/>
    <col min="9489" max="9489" width="8.140625" style="1" customWidth="1"/>
    <col min="9490" max="9490" width="11.85546875" style="1" customWidth="1"/>
    <col min="9491" max="9491" width="6.85546875" style="1" customWidth="1"/>
    <col min="9492" max="9492" width="6.5703125" style="1" customWidth="1"/>
    <col min="9493" max="9493" width="7.140625" style="1" customWidth="1"/>
    <col min="9494" max="9495" width="7.7109375" style="1" customWidth="1"/>
    <col min="9496" max="9496" width="7.140625" style="1" customWidth="1"/>
    <col min="9497" max="9497" width="6.7109375" style="1" customWidth="1"/>
    <col min="9498" max="9498" width="5.42578125" style="1" customWidth="1"/>
    <col min="9499" max="9499" width="22.85546875" style="1" customWidth="1"/>
    <col min="9500" max="9500" width="21.85546875" style="1" customWidth="1"/>
    <col min="9501" max="9501" width="9.42578125" style="1" customWidth="1"/>
    <col min="9502" max="9502" width="11.7109375" style="1" customWidth="1"/>
    <col min="9503" max="9503" width="9.28515625" style="1" customWidth="1"/>
    <col min="9504" max="9504" width="10.5703125" style="1" customWidth="1"/>
    <col min="9505" max="9505" width="18.85546875" style="1" customWidth="1"/>
    <col min="9506" max="9507" width="11.7109375" style="1" customWidth="1"/>
    <col min="9508" max="9508" width="13.85546875" style="1" customWidth="1"/>
    <col min="9509" max="9509" width="19" style="1" customWidth="1"/>
    <col min="9510" max="9510" width="16.7109375" style="1" customWidth="1"/>
    <col min="9511" max="9511" width="11.42578125" style="1"/>
    <col min="9512" max="9512" width="13" style="1" customWidth="1"/>
    <col min="9513" max="9514" width="11.42578125" style="1"/>
    <col min="9515" max="9515" width="9.140625" style="1" customWidth="1"/>
    <col min="9516" max="9516" width="11.42578125" style="1"/>
    <col min="9517" max="9517" width="12.42578125" style="1" customWidth="1"/>
    <col min="9518" max="9519" width="10.7109375" style="1" customWidth="1"/>
    <col min="9520" max="9520" width="7" style="1" customWidth="1"/>
    <col min="9521" max="9524" width="11.42578125" style="1"/>
    <col min="9525" max="9525" width="4.5703125" style="1" customWidth="1"/>
    <col min="9526" max="9528" width="11.42578125" style="1"/>
    <col min="9529" max="9529" width="12.5703125" style="1" customWidth="1"/>
    <col min="9530" max="9535" width="11.42578125" style="1"/>
    <col min="9536" max="9536" width="21" style="1" customWidth="1"/>
    <col min="9537" max="9537" width="19.85546875" style="1" customWidth="1"/>
    <col min="9538" max="9538" width="18.42578125" style="1" customWidth="1"/>
    <col min="9539" max="9539" width="20.140625" style="1" customWidth="1"/>
    <col min="9540" max="9540" width="20.5703125" style="1" customWidth="1"/>
    <col min="9541" max="9541" width="7.140625" style="1" customWidth="1"/>
    <col min="9542" max="9542" width="20" style="1" customWidth="1"/>
    <col min="9543" max="9543" width="19.28515625" style="1" customWidth="1"/>
    <col min="9544" max="9544" width="16" style="1" customWidth="1"/>
    <col min="9545" max="9545" width="22.28515625" style="1" customWidth="1"/>
    <col min="9546" max="9546" width="22" style="1" customWidth="1"/>
    <col min="9547" max="9730" width="11.42578125" style="1"/>
    <col min="9731" max="9731" width="4.42578125" style="1" customWidth="1"/>
    <col min="9732" max="9732" width="11.42578125" style="1"/>
    <col min="9733" max="9733" width="8.28515625" style="1" customWidth="1"/>
    <col min="9734" max="9734" width="9.7109375" style="1" customWidth="1"/>
    <col min="9735" max="9735" width="11.140625" style="1" customWidth="1"/>
    <col min="9736" max="9736" width="8.42578125" style="1" customWidth="1"/>
    <col min="9737" max="9737" width="10.140625" style="1" customWidth="1"/>
    <col min="9738" max="9738" width="10.5703125" style="1" customWidth="1"/>
    <col min="9739" max="9739" width="7.28515625" style="1" customWidth="1"/>
    <col min="9740" max="9740" width="8.85546875" style="1" customWidth="1"/>
    <col min="9741" max="9741" width="13" style="1" customWidth="1"/>
    <col min="9742" max="9743" width="6.5703125" style="1" customWidth="1"/>
    <col min="9744" max="9744" width="8.5703125" style="1" customWidth="1"/>
    <col min="9745" max="9745" width="8.140625" style="1" customWidth="1"/>
    <col min="9746" max="9746" width="11.85546875" style="1" customWidth="1"/>
    <col min="9747" max="9747" width="6.85546875" style="1" customWidth="1"/>
    <col min="9748" max="9748" width="6.5703125" style="1" customWidth="1"/>
    <col min="9749" max="9749" width="7.140625" style="1" customWidth="1"/>
    <col min="9750" max="9751" width="7.7109375" style="1" customWidth="1"/>
    <col min="9752" max="9752" width="7.140625" style="1" customWidth="1"/>
    <col min="9753" max="9753" width="6.7109375" style="1" customWidth="1"/>
    <col min="9754" max="9754" width="5.42578125" style="1" customWidth="1"/>
    <col min="9755" max="9755" width="22.85546875" style="1" customWidth="1"/>
    <col min="9756" max="9756" width="21.85546875" style="1" customWidth="1"/>
    <col min="9757" max="9757" width="9.42578125" style="1" customWidth="1"/>
    <col min="9758" max="9758" width="11.7109375" style="1" customWidth="1"/>
    <col min="9759" max="9759" width="9.28515625" style="1" customWidth="1"/>
    <col min="9760" max="9760" width="10.5703125" style="1" customWidth="1"/>
    <col min="9761" max="9761" width="18.85546875" style="1" customWidth="1"/>
    <col min="9762" max="9763" width="11.7109375" style="1" customWidth="1"/>
    <col min="9764" max="9764" width="13.85546875" style="1" customWidth="1"/>
    <col min="9765" max="9765" width="19" style="1" customWidth="1"/>
    <col min="9766" max="9766" width="16.7109375" style="1" customWidth="1"/>
    <col min="9767" max="9767" width="11.42578125" style="1"/>
    <col min="9768" max="9768" width="13" style="1" customWidth="1"/>
    <col min="9769" max="9770" width="11.42578125" style="1"/>
    <col min="9771" max="9771" width="9.140625" style="1" customWidth="1"/>
    <col min="9772" max="9772" width="11.42578125" style="1"/>
    <col min="9773" max="9773" width="12.42578125" style="1" customWidth="1"/>
    <col min="9774" max="9775" width="10.7109375" style="1" customWidth="1"/>
    <col min="9776" max="9776" width="7" style="1" customWidth="1"/>
    <col min="9777" max="9780" width="11.42578125" style="1"/>
    <col min="9781" max="9781" width="4.5703125" style="1" customWidth="1"/>
    <col min="9782" max="9784" width="11.42578125" style="1"/>
    <col min="9785" max="9785" width="12.5703125" style="1" customWidth="1"/>
    <col min="9786" max="9791" width="11.42578125" style="1"/>
    <col min="9792" max="9792" width="21" style="1" customWidth="1"/>
    <col min="9793" max="9793" width="19.85546875" style="1" customWidth="1"/>
    <col min="9794" max="9794" width="18.42578125" style="1" customWidth="1"/>
    <col min="9795" max="9795" width="20.140625" style="1" customWidth="1"/>
    <col min="9796" max="9796" width="20.5703125" style="1" customWidth="1"/>
    <col min="9797" max="9797" width="7.140625" style="1" customWidth="1"/>
    <col min="9798" max="9798" width="20" style="1" customWidth="1"/>
    <col min="9799" max="9799" width="19.28515625" style="1" customWidth="1"/>
    <col min="9800" max="9800" width="16" style="1" customWidth="1"/>
    <col min="9801" max="9801" width="22.28515625" style="1" customWidth="1"/>
    <col min="9802" max="9802" width="22" style="1" customWidth="1"/>
    <col min="9803" max="9986" width="11.42578125" style="1"/>
    <col min="9987" max="9987" width="4.42578125" style="1" customWidth="1"/>
    <col min="9988" max="9988" width="11.42578125" style="1"/>
    <col min="9989" max="9989" width="8.28515625" style="1" customWidth="1"/>
    <col min="9990" max="9990" width="9.7109375" style="1" customWidth="1"/>
    <col min="9991" max="9991" width="11.140625" style="1" customWidth="1"/>
    <col min="9992" max="9992" width="8.42578125" style="1" customWidth="1"/>
    <col min="9993" max="9993" width="10.140625" style="1" customWidth="1"/>
    <col min="9994" max="9994" width="10.5703125" style="1" customWidth="1"/>
    <col min="9995" max="9995" width="7.28515625" style="1" customWidth="1"/>
    <col min="9996" max="9996" width="8.85546875" style="1" customWidth="1"/>
    <col min="9997" max="9997" width="13" style="1" customWidth="1"/>
    <col min="9998" max="9999" width="6.5703125" style="1" customWidth="1"/>
    <col min="10000" max="10000" width="8.5703125" style="1" customWidth="1"/>
    <col min="10001" max="10001" width="8.140625" style="1" customWidth="1"/>
    <col min="10002" max="10002" width="11.85546875" style="1" customWidth="1"/>
    <col min="10003" max="10003" width="6.85546875" style="1" customWidth="1"/>
    <col min="10004" max="10004" width="6.5703125" style="1" customWidth="1"/>
    <col min="10005" max="10005" width="7.140625" style="1" customWidth="1"/>
    <col min="10006" max="10007" width="7.7109375" style="1" customWidth="1"/>
    <col min="10008" max="10008" width="7.140625" style="1" customWidth="1"/>
    <col min="10009" max="10009" width="6.7109375" style="1" customWidth="1"/>
    <col min="10010" max="10010" width="5.42578125" style="1" customWidth="1"/>
    <col min="10011" max="10011" width="22.85546875" style="1" customWidth="1"/>
    <col min="10012" max="10012" width="21.85546875" style="1" customWidth="1"/>
    <col min="10013" max="10013" width="9.42578125" style="1" customWidth="1"/>
    <col min="10014" max="10014" width="11.7109375" style="1" customWidth="1"/>
    <col min="10015" max="10015" width="9.28515625" style="1" customWidth="1"/>
    <col min="10016" max="10016" width="10.5703125" style="1" customWidth="1"/>
    <col min="10017" max="10017" width="18.85546875" style="1" customWidth="1"/>
    <col min="10018" max="10019" width="11.7109375" style="1" customWidth="1"/>
    <col min="10020" max="10020" width="13.85546875" style="1" customWidth="1"/>
    <col min="10021" max="10021" width="19" style="1" customWidth="1"/>
    <col min="10022" max="10022" width="16.7109375" style="1" customWidth="1"/>
    <col min="10023" max="10023" width="11.42578125" style="1"/>
    <col min="10024" max="10024" width="13" style="1" customWidth="1"/>
    <col min="10025" max="10026" width="11.42578125" style="1"/>
    <col min="10027" max="10027" width="9.140625" style="1" customWidth="1"/>
    <col min="10028" max="10028" width="11.42578125" style="1"/>
    <col min="10029" max="10029" width="12.42578125" style="1" customWidth="1"/>
    <col min="10030" max="10031" width="10.7109375" style="1" customWidth="1"/>
    <col min="10032" max="10032" width="7" style="1" customWidth="1"/>
    <col min="10033" max="10036" width="11.42578125" style="1"/>
    <col min="10037" max="10037" width="4.5703125" style="1" customWidth="1"/>
    <col min="10038" max="10040" width="11.42578125" style="1"/>
    <col min="10041" max="10041" width="12.5703125" style="1" customWidth="1"/>
    <col min="10042" max="10047" width="11.42578125" style="1"/>
    <col min="10048" max="10048" width="21" style="1" customWidth="1"/>
    <col min="10049" max="10049" width="19.85546875" style="1" customWidth="1"/>
    <col min="10050" max="10050" width="18.42578125" style="1" customWidth="1"/>
    <col min="10051" max="10051" width="20.140625" style="1" customWidth="1"/>
    <col min="10052" max="10052" width="20.5703125" style="1" customWidth="1"/>
    <col min="10053" max="10053" width="7.140625" style="1" customWidth="1"/>
    <col min="10054" max="10054" width="20" style="1" customWidth="1"/>
    <col min="10055" max="10055" width="19.28515625" style="1" customWidth="1"/>
    <col min="10056" max="10056" width="16" style="1" customWidth="1"/>
    <col min="10057" max="10057" width="22.28515625" style="1" customWidth="1"/>
    <col min="10058" max="10058" width="22" style="1" customWidth="1"/>
    <col min="10059" max="10242" width="11.42578125" style="1"/>
    <col min="10243" max="10243" width="4.42578125" style="1" customWidth="1"/>
    <col min="10244" max="10244" width="11.42578125" style="1"/>
    <col min="10245" max="10245" width="8.28515625" style="1" customWidth="1"/>
    <col min="10246" max="10246" width="9.7109375" style="1" customWidth="1"/>
    <col min="10247" max="10247" width="11.140625" style="1" customWidth="1"/>
    <col min="10248" max="10248" width="8.42578125" style="1" customWidth="1"/>
    <col min="10249" max="10249" width="10.140625" style="1" customWidth="1"/>
    <col min="10250" max="10250" width="10.5703125" style="1" customWidth="1"/>
    <col min="10251" max="10251" width="7.28515625" style="1" customWidth="1"/>
    <col min="10252" max="10252" width="8.85546875" style="1" customWidth="1"/>
    <col min="10253" max="10253" width="13" style="1" customWidth="1"/>
    <col min="10254" max="10255" width="6.5703125" style="1" customWidth="1"/>
    <col min="10256" max="10256" width="8.5703125" style="1" customWidth="1"/>
    <col min="10257" max="10257" width="8.140625" style="1" customWidth="1"/>
    <col min="10258" max="10258" width="11.85546875" style="1" customWidth="1"/>
    <col min="10259" max="10259" width="6.85546875" style="1" customWidth="1"/>
    <col min="10260" max="10260" width="6.5703125" style="1" customWidth="1"/>
    <col min="10261" max="10261" width="7.140625" style="1" customWidth="1"/>
    <col min="10262" max="10263" width="7.7109375" style="1" customWidth="1"/>
    <col min="10264" max="10264" width="7.140625" style="1" customWidth="1"/>
    <col min="10265" max="10265" width="6.7109375" style="1" customWidth="1"/>
    <col min="10266" max="10266" width="5.42578125" style="1" customWidth="1"/>
    <col min="10267" max="10267" width="22.85546875" style="1" customWidth="1"/>
    <col min="10268" max="10268" width="21.85546875" style="1" customWidth="1"/>
    <col min="10269" max="10269" width="9.42578125" style="1" customWidth="1"/>
    <col min="10270" max="10270" width="11.7109375" style="1" customWidth="1"/>
    <col min="10271" max="10271" width="9.28515625" style="1" customWidth="1"/>
    <col min="10272" max="10272" width="10.5703125" style="1" customWidth="1"/>
    <col min="10273" max="10273" width="18.85546875" style="1" customWidth="1"/>
    <col min="10274" max="10275" width="11.7109375" style="1" customWidth="1"/>
    <col min="10276" max="10276" width="13.85546875" style="1" customWidth="1"/>
    <col min="10277" max="10277" width="19" style="1" customWidth="1"/>
    <col min="10278" max="10278" width="16.7109375" style="1" customWidth="1"/>
    <col min="10279" max="10279" width="11.42578125" style="1"/>
    <col min="10280" max="10280" width="13" style="1" customWidth="1"/>
    <col min="10281" max="10282" width="11.42578125" style="1"/>
    <col min="10283" max="10283" width="9.140625" style="1" customWidth="1"/>
    <col min="10284" max="10284" width="11.42578125" style="1"/>
    <col min="10285" max="10285" width="12.42578125" style="1" customWidth="1"/>
    <col min="10286" max="10287" width="10.7109375" style="1" customWidth="1"/>
    <col min="10288" max="10288" width="7" style="1" customWidth="1"/>
    <col min="10289" max="10292" width="11.42578125" style="1"/>
    <col min="10293" max="10293" width="4.5703125" style="1" customWidth="1"/>
    <col min="10294" max="10296" width="11.42578125" style="1"/>
    <col min="10297" max="10297" width="12.5703125" style="1" customWidth="1"/>
    <col min="10298" max="10303" width="11.42578125" style="1"/>
    <col min="10304" max="10304" width="21" style="1" customWidth="1"/>
    <col min="10305" max="10305" width="19.85546875" style="1" customWidth="1"/>
    <col min="10306" max="10306" width="18.42578125" style="1" customWidth="1"/>
    <col min="10307" max="10307" width="20.140625" style="1" customWidth="1"/>
    <col min="10308" max="10308" width="20.5703125" style="1" customWidth="1"/>
    <col min="10309" max="10309" width="7.140625" style="1" customWidth="1"/>
    <col min="10310" max="10310" width="20" style="1" customWidth="1"/>
    <col min="10311" max="10311" width="19.28515625" style="1" customWidth="1"/>
    <col min="10312" max="10312" width="16" style="1" customWidth="1"/>
    <col min="10313" max="10313" width="22.28515625" style="1" customWidth="1"/>
    <col min="10314" max="10314" width="22" style="1" customWidth="1"/>
    <col min="10315" max="10498" width="11.42578125" style="1"/>
    <col min="10499" max="10499" width="4.42578125" style="1" customWidth="1"/>
    <col min="10500" max="10500" width="11.42578125" style="1"/>
    <col min="10501" max="10501" width="8.28515625" style="1" customWidth="1"/>
    <col min="10502" max="10502" width="9.7109375" style="1" customWidth="1"/>
    <col min="10503" max="10503" width="11.140625" style="1" customWidth="1"/>
    <col min="10504" max="10504" width="8.42578125" style="1" customWidth="1"/>
    <col min="10505" max="10505" width="10.140625" style="1" customWidth="1"/>
    <col min="10506" max="10506" width="10.5703125" style="1" customWidth="1"/>
    <col min="10507" max="10507" width="7.28515625" style="1" customWidth="1"/>
    <col min="10508" max="10508" width="8.85546875" style="1" customWidth="1"/>
    <col min="10509" max="10509" width="13" style="1" customWidth="1"/>
    <col min="10510" max="10511" width="6.5703125" style="1" customWidth="1"/>
    <col min="10512" max="10512" width="8.5703125" style="1" customWidth="1"/>
    <col min="10513" max="10513" width="8.140625" style="1" customWidth="1"/>
    <col min="10514" max="10514" width="11.85546875" style="1" customWidth="1"/>
    <col min="10515" max="10515" width="6.85546875" style="1" customWidth="1"/>
    <col min="10516" max="10516" width="6.5703125" style="1" customWidth="1"/>
    <col min="10517" max="10517" width="7.140625" style="1" customWidth="1"/>
    <col min="10518" max="10519" width="7.7109375" style="1" customWidth="1"/>
    <col min="10520" max="10520" width="7.140625" style="1" customWidth="1"/>
    <col min="10521" max="10521" width="6.7109375" style="1" customWidth="1"/>
    <col min="10522" max="10522" width="5.42578125" style="1" customWidth="1"/>
    <col min="10523" max="10523" width="22.85546875" style="1" customWidth="1"/>
    <col min="10524" max="10524" width="21.85546875" style="1" customWidth="1"/>
    <col min="10525" max="10525" width="9.42578125" style="1" customWidth="1"/>
    <col min="10526" max="10526" width="11.7109375" style="1" customWidth="1"/>
    <col min="10527" max="10527" width="9.28515625" style="1" customWidth="1"/>
    <col min="10528" max="10528" width="10.5703125" style="1" customWidth="1"/>
    <col min="10529" max="10529" width="18.85546875" style="1" customWidth="1"/>
    <col min="10530" max="10531" width="11.7109375" style="1" customWidth="1"/>
    <col min="10532" max="10532" width="13.85546875" style="1" customWidth="1"/>
    <col min="10533" max="10533" width="19" style="1" customWidth="1"/>
    <col min="10534" max="10534" width="16.7109375" style="1" customWidth="1"/>
    <col min="10535" max="10535" width="11.42578125" style="1"/>
    <col min="10536" max="10536" width="13" style="1" customWidth="1"/>
    <col min="10537" max="10538" width="11.42578125" style="1"/>
    <col min="10539" max="10539" width="9.140625" style="1" customWidth="1"/>
    <col min="10540" max="10540" width="11.42578125" style="1"/>
    <col min="10541" max="10541" width="12.42578125" style="1" customWidth="1"/>
    <col min="10542" max="10543" width="10.7109375" style="1" customWidth="1"/>
    <col min="10544" max="10544" width="7" style="1" customWidth="1"/>
    <col min="10545" max="10548" width="11.42578125" style="1"/>
    <col min="10549" max="10549" width="4.5703125" style="1" customWidth="1"/>
    <col min="10550" max="10552" width="11.42578125" style="1"/>
    <col min="10553" max="10553" width="12.5703125" style="1" customWidth="1"/>
    <col min="10554" max="10559" width="11.42578125" style="1"/>
    <col min="10560" max="10560" width="21" style="1" customWidth="1"/>
    <col min="10561" max="10561" width="19.85546875" style="1" customWidth="1"/>
    <col min="10562" max="10562" width="18.42578125" style="1" customWidth="1"/>
    <col min="10563" max="10563" width="20.140625" style="1" customWidth="1"/>
    <col min="10564" max="10564" width="20.5703125" style="1" customWidth="1"/>
    <col min="10565" max="10565" width="7.140625" style="1" customWidth="1"/>
    <col min="10566" max="10566" width="20" style="1" customWidth="1"/>
    <col min="10567" max="10567" width="19.28515625" style="1" customWidth="1"/>
    <col min="10568" max="10568" width="16" style="1" customWidth="1"/>
    <col min="10569" max="10569" width="22.28515625" style="1" customWidth="1"/>
    <col min="10570" max="10570" width="22" style="1" customWidth="1"/>
    <col min="10571" max="10754" width="11.42578125" style="1"/>
    <col min="10755" max="10755" width="4.42578125" style="1" customWidth="1"/>
    <col min="10756" max="10756" width="11.42578125" style="1"/>
    <col min="10757" max="10757" width="8.28515625" style="1" customWidth="1"/>
    <col min="10758" max="10758" width="9.7109375" style="1" customWidth="1"/>
    <col min="10759" max="10759" width="11.140625" style="1" customWidth="1"/>
    <col min="10760" max="10760" width="8.42578125" style="1" customWidth="1"/>
    <col min="10761" max="10761" width="10.140625" style="1" customWidth="1"/>
    <col min="10762" max="10762" width="10.5703125" style="1" customWidth="1"/>
    <col min="10763" max="10763" width="7.28515625" style="1" customWidth="1"/>
    <col min="10764" max="10764" width="8.85546875" style="1" customWidth="1"/>
    <col min="10765" max="10765" width="13" style="1" customWidth="1"/>
    <col min="10766" max="10767" width="6.5703125" style="1" customWidth="1"/>
    <col min="10768" max="10768" width="8.5703125" style="1" customWidth="1"/>
    <col min="10769" max="10769" width="8.140625" style="1" customWidth="1"/>
    <col min="10770" max="10770" width="11.85546875" style="1" customWidth="1"/>
    <col min="10771" max="10771" width="6.85546875" style="1" customWidth="1"/>
    <col min="10772" max="10772" width="6.5703125" style="1" customWidth="1"/>
    <col min="10773" max="10773" width="7.140625" style="1" customWidth="1"/>
    <col min="10774" max="10775" width="7.7109375" style="1" customWidth="1"/>
    <col min="10776" max="10776" width="7.140625" style="1" customWidth="1"/>
    <col min="10777" max="10777" width="6.7109375" style="1" customWidth="1"/>
    <col min="10778" max="10778" width="5.42578125" style="1" customWidth="1"/>
    <col min="10779" max="10779" width="22.85546875" style="1" customWidth="1"/>
    <col min="10780" max="10780" width="21.85546875" style="1" customWidth="1"/>
    <col min="10781" max="10781" width="9.42578125" style="1" customWidth="1"/>
    <col min="10782" max="10782" width="11.7109375" style="1" customWidth="1"/>
    <col min="10783" max="10783" width="9.28515625" style="1" customWidth="1"/>
    <col min="10784" max="10784" width="10.5703125" style="1" customWidth="1"/>
    <col min="10785" max="10785" width="18.85546875" style="1" customWidth="1"/>
    <col min="10786" max="10787" width="11.7109375" style="1" customWidth="1"/>
    <col min="10788" max="10788" width="13.85546875" style="1" customWidth="1"/>
    <col min="10789" max="10789" width="19" style="1" customWidth="1"/>
    <col min="10790" max="10790" width="16.7109375" style="1" customWidth="1"/>
    <col min="10791" max="10791" width="11.42578125" style="1"/>
    <col min="10792" max="10792" width="13" style="1" customWidth="1"/>
    <col min="10793" max="10794" width="11.42578125" style="1"/>
    <col min="10795" max="10795" width="9.140625" style="1" customWidth="1"/>
    <col min="10796" max="10796" width="11.42578125" style="1"/>
    <col min="10797" max="10797" width="12.42578125" style="1" customWidth="1"/>
    <col min="10798" max="10799" width="10.7109375" style="1" customWidth="1"/>
    <col min="10800" max="10800" width="7" style="1" customWidth="1"/>
    <col min="10801" max="10804" width="11.42578125" style="1"/>
    <col min="10805" max="10805" width="4.5703125" style="1" customWidth="1"/>
    <col min="10806" max="10808" width="11.42578125" style="1"/>
    <col min="10809" max="10809" width="12.5703125" style="1" customWidth="1"/>
    <col min="10810" max="10815" width="11.42578125" style="1"/>
    <col min="10816" max="10816" width="21" style="1" customWidth="1"/>
    <col min="10817" max="10817" width="19.85546875" style="1" customWidth="1"/>
    <col min="10818" max="10818" width="18.42578125" style="1" customWidth="1"/>
    <col min="10819" max="10819" width="20.140625" style="1" customWidth="1"/>
    <col min="10820" max="10820" width="20.5703125" style="1" customWidth="1"/>
    <col min="10821" max="10821" width="7.140625" style="1" customWidth="1"/>
    <col min="10822" max="10822" width="20" style="1" customWidth="1"/>
    <col min="10823" max="10823" width="19.28515625" style="1" customWidth="1"/>
    <col min="10824" max="10824" width="16" style="1" customWidth="1"/>
    <col min="10825" max="10825" width="22.28515625" style="1" customWidth="1"/>
    <col min="10826" max="10826" width="22" style="1" customWidth="1"/>
    <col min="10827" max="11010" width="11.42578125" style="1"/>
    <col min="11011" max="11011" width="4.42578125" style="1" customWidth="1"/>
    <col min="11012" max="11012" width="11.42578125" style="1"/>
    <col min="11013" max="11013" width="8.28515625" style="1" customWidth="1"/>
    <col min="11014" max="11014" width="9.7109375" style="1" customWidth="1"/>
    <col min="11015" max="11015" width="11.140625" style="1" customWidth="1"/>
    <col min="11016" max="11016" width="8.42578125" style="1" customWidth="1"/>
    <col min="11017" max="11017" width="10.140625" style="1" customWidth="1"/>
    <col min="11018" max="11018" width="10.5703125" style="1" customWidth="1"/>
    <col min="11019" max="11019" width="7.28515625" style="1" customWidth="1"/>
    <col min="11020" max="11020" width="8.85546875" style="1" customWidth="1"/>
    <col min="11021" max="11021" width="13" style="1" customWidth="1"/>
    <col min="11022" max="11023" width="6.5703125" style="1" customWidth="1"/>
    <col min="11024" max="11024" width="8.5703125" style="1" customWidth="1"/>
    <col min="11025" max="11025" width="8.140625" style="1" customWidth="1"/>
    <col min="11026" max="11026" width="11.85546875" style="1" customWidth="1"/>
    <col min="11027" max="11027" width="6.85546875" style="1" customWidth="1"/>
    <col min="11028" max="11028" width="6.5703125" style="1" customWidth="1"/>
    <col min="11029" max="11029" width="7.140625" style="1" customWidth="1"/>
    <col min="11030" max="11031" width="7.7109375" style="1" customWidth="1"/>
    <col min="11032" max="11032" width="7.140625" style="1" customWidth="1"/>
    <col min="11033" max="11033" width="6.7109375" style="1" customWidth="1"/>
    <col min="11034" max="11034" width="5.42578125" style="1" customWidth="1"/>
    <col min="11035" max="11035" width="22.85546875" style="1" customWidth="1"/>
    <col min="11036" max="11036" width="21.85546875" style="1" customWidth="1"/>
    <col min="11037" max="11037" width="9.42578125" style="1" customWidth="1"/>
    <col min="11038" max="11038" width="11.7109375" style="1" customWidth="1"/>
    <col min="11039" max="11039" width="9.28515625" style="1" customWidth="1"/>
    <col min="11040" max="11040" width="10.5703125" style="1" customWidth="1"/>
    <col min="11041" max="11041" width="18.85546875" style="1" customWidth="1"/>
    <col min="11042" max="11043" width="11.7109375" style="1" customWidth="1"/>
    <col min="11044" max="11044" width="13.85546875" style="1" customWidth="1"/>
    <col min="11045" max="11045" width="19" style="1" customWidth="1"/>
    <col min="11046" max="11046" width="16.7109375" style="1" customWidth="1"/>
    <col min="11047" max="11047" width="11.42578125" style="1"/>
    <col min="11048" max="11048" width="13" style="1" customWidth="1"/>
    <col min="11049" max="11050" width="11.42578125" style="1"/>
    <col min="11051" max="11051" width="9.140625" style="1" customWidth="1"/>
    <col min="11052" max="11052" width="11.42578125" style="1"/>
    <col min="11053" max="11053" width="12.42578125" style="1" customWidth="1"/>
    <col min="11054" max="11055" width="10.7109375" style="1" customWidth="1"/>
    <col min="11056" max="11056" width="7" style="1" customWidth="1"/>
    <col min="11057" max="11060" width="11.42578125" style="1"/>
    <col min="11061" max="11061" width="4.5703125" style="1" customWidth="1"/>
    <col min="11062" max="11064" width="11.42578125" style="1"/>
    <col min="11065" max="11065" width="12.5703125" style="1" customWidth="1"/>
    <col min="11066" max="11071" width="11.42578125" style="1"/>
    <col min="11072" max="11072" width="21" style="1" customWidth="1"/>
    <col min="11073" max="11073" width="19.85546875" style="1" customWidth="1"/>
    <col min="11074" max="11074" width="18.42578125" style="1" customWidth="1"/>
    <col min="11075" max="11075" width="20.140625" style="1" customWidth="1"/>
    <col min="11076" max="11076" width="20.5703125" style="1" customWidth="1"/>
    <col min="11077" max="11077" width="7.140625" style="1" customWidth="1"/>
    <col min="11078" max="11078" width="20" style="1" customWidth="1"/>
    <col min="11079" max="11079" width="19.28515625" style="1" customWidth="1"/>
    <col min="11080" max="11080" width="16" style="1" customWidth="1"/>
    <col min="11081" max="11081" width="22.28515625" style="1" customWidth="1"/>
    <col min="11082" max="11082" width="22" style="1" customWidth="1"/>
    <col min="11083" max="11266" width="11.42578125" style="1"/>
    <col min="11267" max="11267" width="4.42578125" style="1" customWidth="1"/>
    <col min="11268" max="11268" width="11.42578125" style="1"/>
    <col min="11269" max="11269" width="8.28515625" style="1" customWidth="1"/>
    <col min="11270" max="11270" width="9.7109375" style="1" customWidth="1"/>
    <col min="11271" max="11271" width="11.140625" style="1" customWidth="1"/>
    <col min="11272" max="11272" width="8.42578125" style="1" customWidth="1"/>
    <col min="11273" max="11273" width="10.140625" style="1" customWidth="1"/>
    <col min="11274" max="11274" width="10.5703125" style="1" customWidth="1"/>
    <col min="11275" max="11275" width="7.28515625" style="1" customWidth="1"/>
    <col min="11276" max="11276" width="8.85546875" style="1" customWidth="1"/>
    <col min="11277" max="11277" width="13" style="1" customWidth="1"/>
    <col min="11278" max="11279" width="6.5703125" style="1" customWidth="1"/>
    <col min="11280" max="11280" width="8.5703125" style="1" customWidth="1"/>
    <col min="11281" max="11281" width="8.140625" style="1" customWidth="1"/>
    <col min="11282" max="11282" width="11.85546875" style="1" customWidth="1"/>
    <col min="11283" max="11283" width="6.85546875" style="1" customWidth="1"/>
    <col min="11284" max="11284" width="6.5703125" style="1" customWidth="1"/>
    <col min="11285" max="11285" width="7.140625" style="1" customWidth="1"/>
    <col min="11286" max="11287" width="7.7109375" style="1" customWidth="1"/>
    <col min="11288" max="11288" width="7.140625" style="1" customWidth="1"/>
    <col min="11289" max="11289" width="6.7109375" style="1" customWidth="1"/>
    <col min="11290" max="11290" width="5.42578125" style="1" customWidth="1"/>
    <col min="11291" max="11291" width="22.85546875" style="1" customWidth="1"/>
    <col min="11292" max="11292" width="21.85546875" style="1" customWidth="1"/>
    <col min="11293" max="11293" width="9.42578125" style="1" customWidth="1"/>
    <col min="11294" max="11294" width="11.7109375" style="1" customWidth="1"/>
    <col min="11295" max="11295" width="9.28515625" style="1" customWidth="1"/>
    <col min="11296" max="11296" width="10.5703125" style="1" customWidth="1"/>
    <col min="11297" max="11297" width="18.85546875" style="1" customWidth="1"/>
    <col min="11298" max="11299" width="11.7109375" style="1" customWidth="1"/>
    <col min="11300" max="11300" width="13.85546875" style="1" customWidth="1"/>
    <col min="11301" max="11301" width="19" style="1" customWidth="1"/>
    <col min="11302" max="11302" width="16.7109375" style="1" customWidth="1"/>
    <col min="11303" max="11303" width="11.42578125" style="1"/>
    <col min="11304" max="11304" width="13" style="1" customWidth="1"/>
    <col min="11305" max="11306" width="11.42578125" style="1"/>
    <col min="11307" max="11307" width="9.140625" style="1" customWidth="1"/>
    <col min="11308" max="11308" width="11.42578125" style="1"/>
    <col min="11309" max="11309" width="12.42578125" style="1" customWidth="1"/>
    <col min="11310" max="11311" width="10.7109375" style="1" customWidth="1"/>
    <col min="11312" max="11312" width="7" style="1" customWidth="1"/>
    <col min="11313" max="11316" width="11.42578125" style="1"/>
    <col min="11317" max="11317" width="4.5703125" style="1" customWidth="1"/>
    <col min="11318" max="11320" width="11.42578125" style="1"/>
    <col min="11321" max="11321" width="12.5703125" style="1" customWidth="1"/>
    <col min="11322" max="11327" width="11.42578125" style="1"/>
    <col min="11328" max="11328" width="21" style="1" customWidth="1"/>
    <col min="11329" max="11329" width="19.85546875" style="1" customWidth="1"/>
    <col min="11330" max="11330" width="18.42578125" style="1" customWidth="1"/>
    <col min="11331" max="11331" width="20.140625" style="1" customWidth="1"/>
    <col min="11332" max="11332" width="20.5703125" style="1" customWidth="1"/>
    <col min="11333" max="11333" width="7.140625" style="1" customWidth="1"/>
    <col min="11334" max="11334" width="20" style="1" customWidth="1"/>
    <col min="11335" max="11335" width="19.28515625" style="1" customWidth="1"/>
    <col min="11336" max="11336" width="16" style="1" customWidth="1"/>
    <col min="11337" max="11337" width="22.28515625" style="1" customWidth="1"/>
    <col min="11338" max="11338" width="22" style="1" customWidth="1"/>
    <col min="11339" max="11522" width="11.42578125" style="1"/>
    <col min="11523" max="11523" width="4.42578125" style="1" customWidth="1"/>
    <col min="11524" max="11524" width="11.42578125" style="1"/>
    <col min="11525" max="11525" width="8.28515625" style="1" customWidth="1"/>
    <col min="11526" max="11526" width="9.7109375" style="1" customWidth="1"/>
    <col min="11527" max="11527" width="11.140625" style="1" customWidth="1"/>
    <col min="11528" max="11528" width="8.42578125" style="1" customWidth="1"/>
    <col min="11529" max="11529" width="10.140625" style="1" customWidth="1"/>
    <col min="11530" max="11530" width="10.5703125" style="1" customWidth="1"/>
    <col min="11531" max="11531" width="7.28515625" style="1" customWidth="1"/>
    <col min="11532" max="11532" width="8.85546875" style="1" customWidth="1"/>
    <col min="11533" max="11533" width="13" style="1" customWidth="1"/>
    <col min="11534" max="11535" width="6.5703125" style="1" customWidth="1"/>
    <col min="11536" max="11536" width="8.5703125" style="1" customWidth="1"/>
    <col min="11537" max="11537" width="8.140625" style="1" customWidth="1"/>
    <col min="11538" max="11538" width="11.85546875" style="1" customWidth="1"/>
    <col min="11539" max="11539" width="6.85546875" style="1" customWidth="1"/>
    <col min="11540" max="11540" width="6.5703125" style="1" customWidth="1"/>
    <col min="11541" max="11541" width="7.140625" style="1" customWidth="1"/>
    <col min="11542" max="11543" width="7.7109375" style="1" customWidth="1"/>
    <col min="11544" max="11544" width="7.140625" style="1" customWidth="1"/>
    <col min="11545" max="11545" width="6.7109375" style="1" customWidth="1"/>
    <col min="11546" max="11546" width="5.42578125" style="1" customWidth="1"/>
    <col min="11547" max="11547" width="22.85546875" style="1" customWidth="1"/>
    <col min="11548" max="11548" width="21.85546875" style="1" customWidth="1"/>
    <col min="11549" max="11549" width="9.42578125" style="1" customWidth="1"/>
    <col min="11550" max="11550" width="11.7109375" style="1" customWidth="1"/>
    <col min="11551" max="11551" width="9.28515625" style="1" customWidth="1"/>
    <col min="11552" max="11552" width="10.5703125" style="1" customWidth="1"/>
    <col min="11553" max="11553" width="18.85546875" style="1" customWidth="1"/>
    <col min="11554" max="11555" width="11.7109375" style="1" customWidth="1"/>
    <col min="11556" max="11556" width="13.85546875" style="1" customWidth="1"/>
    <col min="11557" max="11557" width="19" style="1" customWidth="1"/>
    <col min="11558" max="11558" width="16.7109375" style="1" customWidth="1"/>
    <col min="11559" max="11559" width="11.42578125" style="1"/>
    <col min="11560" max="11560" width="13" style="1" customWidth="1"/>
    <col min="11561" max="11562" width="11.42578125" style="1"/>
    <col min="11563" max="11563" width="9.140625" style="1" customWidth="1"/>
    <col min="11564" max="11564" width="11.42578125" style="1"/>
    <col min="11565" max="11565" width="12.42578125" style="1" customWidth="1"/>
    <col min="11566" max="11567" width="10.7109375" style="1" customWidth="1"/>
    <col min="11568" max="11568" width="7" style="1" customWidth="1"/>
    <col min="11569" max="11572" width="11.42578125" style="1"/>
    <col min="11573" max="11573" width="4.5703125" style="1" customWidth="1"/>
    <col min="11574" max="11576" width="11.42578125" style="1"/>
    <col min="11577" max="11577" width="12.5703125" style="1" customWidth="1"/>
    <col min="11578" max="11583" width="11.42578125" style="1"/>
    <col min="11584" max="11584" width="21" style="1" customWidth="1"/>
    <col min="11585" max="11585" width="19.85546875" style="1" customWidth="1"/>
    <col min="11586" max="11586" width="18.42578125" style="1" customWidth="1"/>
    <col min="11587" max="11587" width="20.140625" style="1" customWidth="1"/>
    <col min="11588" max="11588" width="20.5703125" style="1" customWidth="1"/>
    <col min="11589" max="11589" width="7.140625" style="1" customWidth="1"/>
    <col min="11590" max="11590" width="20" style="1" customWidth="1"/>
    <col min="11591" max="11591" width="19.28515625" style="1" customWidth="1"/>
    <col min="11592" max="11592" width="16" style="1" customWidth="1"/>
    <col min="11593" max="11593" width="22.28515625" style="1" customWidth="1"/>
    <col min="11594" max="11594" width="22" style="1" customWidth="1"/>
    <col min="11595" max="11778" width="11.42578125" style="1"/>
    <col min="11779" max="11779" width="4.42578125" style="1" customWidth="1"/>
    <col min="11780" max="11780" width="11.42578125" style="1"/>
    <col min="11781" max="11781" width="8.28515625" style="1" customWidth="1"/>
    <col min="11782" max="11782" width="9.7109375" style="1" customWidth="1"/>
    <col min="11783" max="11783" width="11.140625" style="1" customWidth="1"/>
    <col min="11784" max="11784" width="8.42578125" style="1" customWidth="1"/>
    <col min="11785" max="11785" width="10.140625" style="1" customWidth="1"/>
    <col min="11786" max="11786" width="10.5703125" style="1" customWidth="1"/>
    <col min="11787" max="11787" width="7.28515625" style="1" customWidth="1"/>
    <col min="11788" max="11788" width="8.85546875" style="1" customWidth="1"/>
    <col min="11789" max="11789" width="13" style="1" customWidth="1"/>
    <col min="11790" max="11791" width="6.5703125" style="1" customWidth="1"/>
    <col min="11792" max="11792" width="8.5703125" style="1" customWidth="1"/>
    <col min="11793" max="11793" width="8.140625" style="1" customWidth="1"/>
    <col min="11794" max="11794" width="11.85546875" style="1" customWidth="1"/>
    <col min="11795" max="11795" width="6.85546875" style="1" customWidth="1"/>
    <col min="11796" max="11796" width="6.5703125" style="1" customWidth="1"/>
    <col min="11797" max="11797" width="7.140625" style="1" customWidth="1"/>
    <col min="11798" max="11799" width="7.7109375" style="1" customWidth="1"/>
    <col min="11800" max="11800" width="7.140625" style="1" customWidth="1"/>
    <col min="11801" max="11801" width="6.7109375" style="1" customWidth="1"/>
    <col min="11802" max="11802" width="5.42578125" style="1" customWidth="1"/>
    <col min="11803" max="11803" width="22.85546875" style="1" customWidth="1"/>
    <col min="11804" max="11804" width="21.85546875" style="1" customWidth="1"/>
    <col min="11805" max="11805" width="9.42578125" style="1" customWidth="1"/>
    <col min="11806" max="11806" width="11.7109375" style="1" customWidth="1"/>
    <col min="11807" max="11807" width="9.28515625" style="1" customWidth="1"/>
    <col min="11808" max="11808" width="10.5703125" style="1" customWidth="1"/>
    <col min="11809" max="11809" width="18.85546875" style="1" customWidth="1"/>
    <col min="11810" max="11811" width="11.7109375" style="1" customWidth="1"/>
    <col min="11812" max="11812" width="13.85546875" style="1" customWidth="1"/>
    <col min="11813" max="11813" width="19" style="1" customWidth="1"/>
    <col min="11814" max="11814" width="16.7109375" style="1" customWidth="1"/>
    <col min="11815" max="11815" width="11.42578125" style="1"/>
    <col min="11816" max="11816" width="13" style="1" customWidth="1"/>
    <col min="11817" max="11818" width="11.42578125" style="1"/>
    <col min="11819" max="11819" width="9.140625" style="1" customWidth="1"/>
    <col min="11820" max="11820" width="11.42578125" style="1"/>
    <col min="11821" max="11821" width="12.42578125" style="1" customWidth="1"/>
    <col min="11822" max="11823" width="10.7109375" style="1" customWidth="1"/>
    <col min="11824" max="11824" width="7" style="1" customWidth="1"/>
    <col min="11825" max="11828" width="11.42578125" style="1"/>
    <col min="11829" max="11829" width="4.5703125" style="1" customWidth="1"/>
    <col min="11830" max="11832" width="11.42578125" style="1"/>
    <col min="11833" max="11833" width="12.5703125" style="1" customWidth="1"/>
    <col min="11834" max="11839" width="11.42578125" style="1"/>
    <col min="11840" max="11840" width="21" style="1" customWidth="1"/>
    <col min="11841" max="11841" width="19.85546875" style="1" customWidth="1"/>
    <col min="11842" max="11842" width="18.42578125" style="1" customWidth="1"/>
    <col min="11843" max="11843" width="20.140625" style="1" customWidth="1"/>
    <col min="11844" max="11844" width="20.5703125" style="1" customWidth="1"/>
    <col min="11845" max="11845" width="7.140625" style="1" customWidth="1"/>
    <col min="11846" max="11846" width="20" style="1" customWidth="1"/>
    <col min="11847" max="11847" width="19.28515625" style="1" customWidth="1"/>
    <col min="11848" max="11848" width="16" style="1" customWidth="1"/>
    <col min="11849" max="11849" width="22.28515625" style="1" customWidth="1"/>
    <col min="11850" max="11850" width="22" style="1" customWidth="1"/>
    <col min="11851" max="12034" width="11.42578125" style="1"/>
    <col min="12035" max="12035" width="4.42578125" style="1" customWidth="1"/>
    <col min="12036" max="12036" width="11.42578125" style="1"/>
    <col min="12037" max="12037" width="8.28515625" style="1" customWidth="1"/>
    <col min="12038" max="12038" width="9.7109375" style="1" customWidth="1"/>
    <col min="12039" max="12039" width="11.140625" style="1" customWidth="1"/>
    <col min="12040" max="12040" width="8.42578125" style="1" customWidth="1"/>
    <col min="12041" max="12041" width="10.140625" style="1" customWidth="1"/>
    <col min="12042" max="12042" width="10.5703125" style="1" customWidth="1"/>
    <col min="12043" max="12043" width="7.28515625" style="1" customWidth="1"/>
    <col min="12044" max="12044" width="8.85546875" style="1" customWidth="1"/>
    <col min="12045" max="12045" width="13" style="1" customWidth="1"/>
    <col min="12046" max="12047" width="6.5703125" style="1" customWidth="1"/>
    <col min="12048" max="12048" width="8.5703125" style="1" customWidth="1"/>
    <col min="12049" max="12049" width="8.140625" style="1" customWidth="1"/>
    <col min="12050" max="12050" width="11.85546875" style="1" customWidth="1"/>
    <col min="12051" max="12051" width="6.85546875" style="1" customWidth="1"/>
    <col min="12052" max="12052" width="6.5703125" style="1" customWidth="1"/>
    <col min="12053" max="12053" width="7.140625" style="1" customWidth="1"/>
    <col min="12054" max="12055" width="7.7109375" style="1" customWidth="1"/>
    <col min="12056" max="12056" width="7.140625" style="1" customWidth="1"/>
    <col min="12057" max="12057" width="6.7109375" style="1" customWidth="1"/>
    <col min="12058" max="12058" width="5.42578125" style="1" customWidth="1"/>
    <col min="12059" max="12059" width="22.85546875" style="1" customWidth="1"/>
    <col min="12060" max="12060" width="21.85546875" style="1" customWidth="1"/>
    <col min="12061" max="12061" width="9.42578125" style="1" customWidth="1"/>
    <col min="12062" max="12062" width="11.7109375" style="1" customWidth="1"/>
    <col min="12063" max="12063" width="9.28515625" style="1" customWidth="1"/>
    <col min="12064" max="12064" width="10.5703125" style="1" customWidth="1"/>
    <col min="12065" max="12065" width="18.85546875" style="1" customWidth="1"/>
    <col min="12066" max="12067" width="11.7109375" style="1" customWidth="1"/>
    <col min="12068" max="12068" width="13.85546875" style="1" customWidth="1"/>
    <col min="12069" max="12069" width="19" style="1" customWidth="1"/>
    <col min="12070" max="12070" width="16.7109375" style="1" customWidth="1"/>
    <col min="12071" max="12071" width="11.42578125" style="1"/>
    <col min="12072" max="12072" width="13" style="1" customWidth="1"/>
    <col min="12073" max="12074" width="11.42578125" style="1"/>
    <col min="12075" max="12075" width="9.140625" style="1" customWidth="1"/>
    <col min="12076" max="12076" width="11.42578125" style="1"/>
    <col min="12077" max="12077" width="12.42578125" style="1" customWidth="1"/>
    <col min="12078" max="12079" width="10.7109375" style="1" customWidth="1"/>
    <col min="12080" max="12080" width="7" style="1" customWidth="1"/>
    <col min="12081" max="12084" width="11.42578125" style="1"/>
    <col min="12085" max="12085" width="4.5703125" style="1" customWidth="1"/>
    <col min="12086" max="12088" width="11.42578125" style="1"/>
    <col min="12089" max="12089" width="12.5703125" style="1" customWidth="1"/>
    <col min="12090" max="12095" width="11.42578125" style="1"/>
    <col min="12096" max="12096" width="21" style="1" customWidth="1"/>
    <col min="12097" max="12097" width="19.85546875" style="1" customWidth="1"/>
    <col min="12098" max="12098" width="18.42578125" style="1" customWidth="1"/>
    <col min="12099" max="12099" width="20.140625" style="1" customWidth="1"/>
    <col min="12100" max="12100" width="20.5703125" style="1" customWidth="1"/>
    <col min="12101" max="12101" width="7.140625" style="1" customWidth="1"/>
    <col min="12102" max="12102" width="20" style="1" customWidth="1"/>
    <col min="12103" max="12103" width="19.28515625" style="1" customWidth="1"/>
    <col min="12104" max="12104" width="16" style="1" customWidth="1"/>
    <col min="12105" max="12105" width="22.28515625" style="1" customWidth="1"/>
    <col min="12106" max="12106" width="22" style="1" customWidth="1"/>
    <col min="12107" max="12290" width="11.42578125" style="1"/>
    <col min="12291" max="12291" width="4.42578125" style="1" customWidth="1"/>
    <col min="12292" max="12292" width="11.42578125" style="1"/>
    <col min="12293" max="12293" width="8.28515625" style="1" customWidth="1"/>
    <col min="12294" max="12294" width="9.7109375" style="1" customWidth="1"/>
    <col min="12295" max="12295" width="11.140625" style="1" customWidth="1"/>
    <col min="12296" max="12296" width="8.42578125" style="1" customWidth="1"/>
    <col min="12297" max="12297" width="10.140625" style="1" customWidth="1"/>
    <col min="12298" max="12298" width="10.5703125" style="1" customWidth="1"/>
    <col min="12299" max="12299" width="7.28515625" style="1" customWidth="1"/>
    <col min="12300" max="12300" width="8.85546875" style="1" customWidth="1"/>
    <col min="12301" max="12301" width="13" style="1" customWidth="1"/>
    <col min="12302" max="12303" width="6.5703125" style="1" customWidth="1"/>
    <col min="12304" max="12304" width="8.5703125" style="1" customWidth="1"/>
    <col min="12305" max="12305" width="8.140625" style="1" customWidth="1"/>
    <col min="12306" max="12306" width="11.85546875" style="1" customWidth="1"/>
    <col min="12307" max="12307" width="6.85546875" style="1" customWidth="1"/>
    <col min="12308" max="12308" width="6.5703125" style="1" customWidth="1"/>
    <col min="12309" max="12309" width="7.140625" style="1" customWidth="1"/>
    <col min="12310" max="12311" width="7.7109375" style="1" customWidth="1"/>
    <col min="12312" max="12312" width="7.140625" style="1" customWidth="1"/>
    <col min="12313" max="12313" width="6.7109375" style="1" customWidth="1"/>
    <col min="12314" max="12314" width="5.42578125" style="1" customWidth="1"/>
    <col min="12315" max="12315" width="22.85546875" style="1" customWidth="1"/>
    <col min="12316" max="12316" width="21.85546875" style="1" customWidth="1"/>
    <col min="12317" max="12317" width="9.42578125" style="1" customWidth="1"/>
    <col min="12318" max="12318" width="11.7109375" style="1" customWidth="1"/>
    <col min="12319" max="12319" width="9.28515625" style="1" customWidth="1"/>
    <col min="12320" max="12320" width="10.5703125" style="1" customWidth="1"/>
    <col min="12321" max="12321" width="18.85546875" style="1" customWidth="1"/>
    <col min="12322" max="12323" width="11.7109375" style="1" customWidth="1"/>
    <col min="12324" max="12324" width="13.85546875" style="1" customWidth="1"/>
    <col min="12325" max="12325" width="19" style="1" customWidth="1"/>
    <col min="12326" max="12326" width="16.7109375" style="1" customWidth="1"/>
    <col min="12327" max="12327" width="11.42578125" style="1"/>
    <col min="12328" max="12328" width="13" style="1" customWidth="1"/>
    <col min="12329" max="12330" width="11.42578125" style="1"/>
    <col min="12331" max="12331" width="9.140625" style="1" customWidth="1"/>
    <col min="12332" max="12332" width="11.42578125" style="1"/>
    <col min="12333" max="12333" width="12.42578125" style="1" customWidth="1"/>
    <col min="12334" max="12335" width="10.7109375" style="1" customWidth="1"/>
    <col min="12336" max="12336" width="7" style="1" customWidth="1"/>
    <col min="12337" max="12340" width="11.42578125" style="1"/>
    <col min="12341" max="12341" width="4.5703125" style="1" customWidth="1"/>
    <col min="12342" max="12344" width="11.42578125" style="1"/>
    <col min="12345" max="12345" width="12.5703125" style="1" customWidth="1"/>
    <col min="12346" max="12351" width="11.42578125" style="1"/>
    <col min="12352" max="12352" width="21" style="1" customWidth="1"/>
    <col min="12353" max="12353" width="19.85546875" style="1" customWidth="1"/>
    <col min="12354" max="12354" width="18.42578125" style="1" customWidth="1"/>
    <col min="12355" max="12355" width="20.140625" style="1" customWidth="1"/>
    <col min="12356" max="12356" width="20.5703125" style="1" customWidth="1"/>
    <col min="12357" max="12357" width="7.140625" style="1" customWidth="1"/>
    <col min="12358" max="12358" width="20" style="1" customWidth="1"/>
    <col min="12359" max="12359" width="19.28515625" style="1" customWidth="1"/>
    <col min="12360" max="12360" width="16" style="1" customWidth="1"/>
    <col min="12361" max="12361" width="22.28515625" style="1" customWidth="1"/>
    <col min="12362" max="12362" width="22" style="1" customWidth="1"/>
    <col min="12363" max="12546" width="11.42578125" style="1"/>
    <col min="12547" max="12547" width="4.42578125" style="1" customWidth="1"/>
    <col min="12548" max="12548" width="11.42578125" style="1"/>
    <col min="12549" max="12549" width="8.28515625" style="1" customWidth="1"/>
    <col min="12550" max="12550" width="9.7109375" style="1" customWidth="1"/>
    <col min="12551" max="12551" width="11.140625" style="1" customWidth="1"/>
    <col min="12552" max="12552" width="8.42578125" style="1" customWidth="1"/>
    <col min="12553" max="12553" width="10.140625" style="1" customWidth="1"/>
    <col min="12554" max="12554" width="10.5703125" style="1" customWidth="1"/>
    <col min="12555" max="12555" width="7.28515625" style="1" customWidth="1"/>
    <col min="12556" max="12556" width="8.85546875" style="1" customWidth="1"/>
    <col min="12557" max="12557" width="13" style="1" customWidth="1"/>
    <col min="12558" max="12559" width="6.5703125" style="1" customWidth="1"/>
    <col min="12560" max="12560" width="8.5703125" style="1" customWidth="1"/>
    <col min="12561" max="12561" width="8.140625" style="1" customWidth="1"/>
    <col min="12562" max="12562" width="11.85546875" style="1" customWidth="1"/>
    <col min="12563" max="12563" width="6.85546875" style="1" customWidth="1"/>
    <col min="12564" max="12564" width="6.5703125" style="1" customWidth="1"/>
    <col min="12565" max="12565" width="7.140625" style="1" customWidth="1"/>
    <col min="12566" max="12567" width="7.7109375" style="1" customWidth="1"/>
    <col min="12568" max="12568" width="7.140625" style="1" customWidth="1"/>
    <col min="12569" max="12569" width="6.7109375" style="1" customWidth="1"/>
    <col min="12570" max="12570" width="5.42578125" style="1" customWidth="1"/>
    <col min="12571" max="12571" width="22.85546875" style="1" customWidth="1"/>
    <col min="12572" max="12572" width="21.85546875" style="1" customWidth="1"/>
    <col min="12573" max="12573" width="9.42578125" style="1" customWidth="1"/>
    <col min="12574" max="12574" width="11.7109375" style="1" customWidth="1"/>
    <col min="12575" max="12575" width="9.28515625" style="1" customWidth="1"/>
    <col min="12576" max="12576" width="10.5703125" style="1" customWidth="1"/>
    <col min="12577" max="12577" width="18.85546875" style="1" customWidth="1"/>
    <col min="12578" max="12579" width="11.7109375" style="1" customWidth="1"/>
    <col min="12580" max="12580" width="13.85546875" style="1" customWidth="1"/>
    <col min="12581" max="12581" width="19" style="1" customWidth="1"/>
    <col min="12582" max="12582" width="16.7109375" style="1" customWidth="1"/>
    <col min="12583" max="12583" width="11.42578125" style="1"/>
    <col min="12584" max="12584" width="13" style="1" customWidth="1"/>
    <col min="12585" max="12586" width="11.42578125" style="1"/>
    <col min="12587" max="12587" width="9.140625" style="1" customWidth="1"/>
    <col min="12588" max="12588" width="11.42578125" style="1"/>
    <col min="12589" max="12589" width="12.42578125" style="1" customWidth="1"/>
    <col min="12590" max="12591" width="10.7109375" style="1" customWidth="1"/>
    <col min="12592" max="12592" width="7" style="1" customWidth="1"/>
    <col min="12593" max="12596" width="11.42578125" style="1"/>
    <col min="12597" max="12597" width="4.5703125" style="1" customWidth="1"/>
    <col min="12598" max="12600" width="11.42578125" style="1"/>
    <col min="12601" max="12601" width="12.5703125" style="1" customWidth="1"/>
    <col min="12602" max="12607" width="11.42578125" style="1"/>
    <col min="12608" max="12608" width="21" style="1" customWidth="1"/>
    <col min="12609" max="12609" width="19.85546875" style="1" customWidth="1"/>
    <col min="12610" max="12610" width="18.42578125" style="1" customWidth="1"/>
    <col min="12611" max="12611" width="20.140625" style="1" customWidth="1"/>
    <col min="12612" max="12612" width="20.5703125" style="1" customWidth="1"/>
    <col min="12613" max="12613" width="7.140625" style="1" customWidth="1"/>
    <col min="12614" max="12614" width="20" style="1" customWidth="1"/>
    <col min="12615" max="12615" width="19.28515625" style="1" customWidth="1"/>
    <col min="12616" max="12616" width="16" style="1" customWidth="1"/>
    <col min="12617" max="12617" width="22.28515625" style="1" customWidth="1"/>
    <col min="12618" max="12618" width="22" style="1" customWidth="1"/>
    <col min="12619" max="12802" width="11.42578125" style="1"/>
    <col min="12803" max="12803" width="4.42578125" style="1" customWidth="1"/>
    <col min="12804" max="12804" width="11.42578125" style="1"/>
    <col min="12805" max="12805" width="8.28515625" style="1" customWidth="1"/>
    <col min="12806" max="12806" width="9.7109375" style="1" customWidth="1"/>
    <col min="12807" max="12807" width="11.140625" style="1" customWidth="1"/>
    <col min="12808" max="12808" width="8.42578125" style="1" customWidth="1"/>
    <col min="12809" max="12809" width="10.140625" style="1" customWidth="1"/>
    <col min="12810" max="12810" width="10.5703125" style="1" customWidth="1"/>
    <col min="12811" max="12811" width="7.28515625" style="1" customWidth="1"/>
    <col min="12812" max="12812" width="8.85546875" style="1" customWidth="1"/>
    <col min="12813" max="12813" width="13" style="1" customWidth="1"/>
    <col min="12814" max="12815" width="6.5703125" style="1" customWidth="1"/>
    <col min="12816" max="12816" width="8.5703125" style="1" customWidth="1"/>
    <col min="12817" max="12817" width="8.140625" style="1" customWidth="1"/>
    <col min="12818" max="12818" width="11.85546875" style="1" customWidth="1"/>
    <col min="12819" max="12819" width="6.85546875" style="1" customWidth="1"/>
    <col min="12820" max="12820" width="6.5703125" style="1" customWidth="1"/>
    <col min="12821" max="12821" width="7.140625" style="1" customWidth="1"/>
    <col min="12822" max="12823" width="7.7109375" style="1" customWidth="1"/>
    <col min="12824" max="12824" width="7.140625" style="1" customWidth="1"/>
    <col min="12825" max="12825" width="6.7109375" style="1" customWidth="1"/>
    <col min="12826" max="12826" width="5.42578125" style="1" customWidth="1"/>
    <col min="12827" max="12827" width="22.85546875" style="1" customWidth="1"/>
    <col min="12828" max="12828" width="21.85546875" style="1" customWidth="1"/>
    <col min="12829" max="12829" width="9.42578125" style="1" customWidth="1"/>
    <col min="12830" max="12830" width="11.7109375" style="1" customWidth="1"/>
    <col min="12831" max="12831" width="9.28515625" style="1" customWidth="1"/>
    <col min="12832" max="12832" width="10.5703125" style="1" customWidth="1"/>
    <col min="12833" max="12833" width="18.85546875" style="1" customWidth="1"/>
    <col min="12834" max="12835" width="11.7109375" style="1" customWidth="1"/>
    <col min="12836" max="12836" width="13.85546875" style="1" customWidth="1"/>
    <col min="12837" max="12837" width="19" style="1" customWidth="1"/>
    <col min="12838" max="12838" width="16.7109375" style="1" customWidth="1"/>
    <col min="12839" max="12839" width="11.42578125" style="1"/>
    <col min="12840" max="12840" width="13" style="1" customWidth="1"/>
    <col min="12841" max="12842" width="11.42578125" style="1"/>
    <col min="12843" max="12843" width="9.140625" style="1" customWidth="1"/>
    <col min="12844" max="12844" width="11.42578125" style="1"/>
    <col min="12845" max="12845" width="12.42578125" style="1" customWidth="1"/>
    <col min="12846" max="12847" width="10.7109375" style="1" customWidth="1"/>
    <col min="12848" max="12848" width="7" style="1" customWidth="1"/>
    <col min="12849" max="12852" width="11.42578125" style="1"/>
    <col min="12853" max="12853" width="4.5703125" style="1" customWidth="1"/>
    <col min="12854" max="12856" width="11.42578125" style="1"/>
    <col min="12857" max="12857" width="12.5703125" style="1" customWidth="1"/>
    <col min="12858" max="12863" width="11.42578125" style="1"/>
    <col min="12864" max="12864" width="21" style="1" customWidth="1"/>
    <col min="12865" max="12865" width="19.85546875" style="1" customWidth="1"/>
    <col min="12866" max="12866" width="18.42578125" style="1" customWidth="1"/>
    <col min="12867" max="12867" width="20.140625" style="1" customWidth="1"/>
    <col min="12868" max="12868" width="20.5703125" style="1" customWidth="1"/>
    <col min="12869" max="12869" width="7.140625" style="1" customWidth="1"/>
    <col min="12870" max="12870" width="20" style="1" customWidth="1"/>
    <col min="12871" max="12871" width="19.28515625" style="1" customWidth="1"/>
    <col min="12872" max="12872" width="16" style="1" customWidth="1"/>
    <col min="12873" max="12873" width="22.28515625" style="1" customWidth="1"/>
    <col min="12874" max="12874" width="22" style="1" customWidth="1"/>
    <col min="12875" max="13058" width="11.42578125" style="1"/>
    <col min="13059" max="13059" width="4.42578125" style="1" customWidth="1"/>
    <col min="13060" max="13060" width="11.42578125" style="1"/>
    <col min="13061" max="13061" width="8.28515625" style="1" customWidth="1"/>
    <col min="13062" max="13062" width="9.7109375" style="1" customWidth="1"/>
    <col min="13063" max="13063" width="11.140625" style="1" customWidth="1"/>
    <col min="13064" max="13064" width="8.42578125" style="1" customWidth="1"/>
    <col min="13065" max="13065" width="10.140625" style="1" customWidth="1"/>
    <col min="13066" max="13066" width="10.5703125" style="1" customWidth="1"/>
    <col min="13067" max="13067" width="7.28515625" style="1" customWidth="1"/>
    <col min="13068" max="13068" width="8.85546875" style="1" customWidth="1"/>
    <col min="13069" max="13069" width="13" style="1" customWidth="1"/>
    <col min="13070" max="13071" width="6.5703125" style="1" customWidth="1"/>
    <col min="13072" max="13072" width="8.5703125" style="1" customWidth="1"/>
    <col min="13073" max="13073" width="8.140625" style="1" customWidth="1"/>
    <col min="13074" max="13074" width="11.85546875" style="1" customWidth="1"/>
    <col min="13075" max="13075" width="6.85546875" style="1" customWidth="1"/>
    <col min="13076" max="13076" width="6.5703125" style="1" customWidth="1"/>
    <col min="13077" max="13077" width="7.140625" style="1" customWidth="1"/>
    <col min="13078" max="13079" width="7.7109375" style="1" customWidth="1"/>
    <col min="13080" max="13080" width="7.140625" style="1" customWidth="1"/>
    <col min="13081" max="13081" width="6.7109375" style="1" customWidth="1"/>
    <col min="13082" max="13082" width="5.42578125" style="1" customWidth="1"/>
    <col min="13083" max="13083" width="22.85546875" style="1" customWidth="1"/>
    <col min="13084" max="13084" width="21.85546875" style="1" customWidth="1"/>
    <col min="13085" max="13085" width="9.42578125" style="1" customWidth="1"/>
    <col min="13086" max="13086" width="11.7109375" style="1" customWidth="1"/>
    <col min="13087" max="13087" width="9.28515625" style="1" customWidth="1"/>
    <col min="13088" max="13088" width="10.5703125" style="1" customWidth="1"/>
    <col min="13089" max="13089" width="18.85546875" style="1" customWidth="1"/>
    <col min="13090" max="13091" width="11.7109375" style="1" customWidth="1"/>
    <col min="13092" max="13092" width="13.85546875" style="1" customWidth="1"/>
    <col min="13093" max="13093" width="19" style="1" customWidth="1"/>
    <col min="13094" max="13094" width="16.7109375" style="1" customWidth="1"/>
    <col min="13095" max="13095" width="11.42578125" style="1"/>
    <col min="13096" max="13096" width="13" style="1" customWidth="1"/>
    <col min="13097" max="13098" width="11.42578125" style="1"/>
    <col min="13099" max="13099" width="9.140625" style="1" customWidth="1"/>
    <col min="13100" max="13100" width="11.42578125" style="1"/>
    <col min="13101" max="13101" width="12.42578125" style="1" customWidth="1"/>
    <col min="13102" max="13103" width="10.7109375" style="1" customWidth="1"/>
    <col min="13104" max="13104" width="7" style="1" customWidth="1"/>
    <col min="13105" max="13108" width="11.42578125" style="1"/>
    <col min="13109" max="13109" width="4.5703125" style="1" customWidth="1"/>
    <col min="13110" max="13112" width="11.42578125" style="1"/>
    <col min="13113" max="13113" width="12.5703125" style="1" customWidth="1"/>
    <col min="13114" max="13119" width="11.42578125" style="1"/>
    <col min="13120" max="13120" width="21" style="1" customWidth="1"/>
    <col min="13121" max="13121" width="19.85546875" style="1" customWidth="1"/>
    <col min="13122" max="13122" width="18.42578125" style="1" customWidth="1"/>
    <col min="13123" max="13123" width="20.140625" style="1" customWidth="1"/>
    <col min="13124" max="13124" width="20.5703125" style="1" customWidth="1"/>
    <col min="13125" max="13125" width="7.140625" style="1" customWidth="1"/>
    <col min="13126" max="13126" width="20" style="1" customWidth="1"/>
    <col min="13127" max="13127" width="19.28515625" style="1" customWidth="1"/>
    <col min="13128" max="13128" width="16" style="1" customWidth="1"/>
    <col min="13129" max="13129" width="22.28515625" style="1" customWidth="1"/>
    <col min="13130" max="13130" width="22" style="1" customWidth="1"/>
    <col min="13131" max="13314" width="11.42578125" style="1"/>
    <col min="13315" max="13315" width="4.42578125" style="1" customWidth="1"/>
    <col min="13316" max="13316" width="11.42578125" style="1"/>
    <col min="13317" max="13317" width="8.28515625" style="1" customWidth="1"/>
    <col min="13318" max="13318" width="9.7109375" style="1" customWidth="1"/>
    <col min="13319" max="13319" width="11.140625" style="1" customWidth="1"/>
    <col min="13320" max="13320" width="8.42578125" style="1" customWidth="1"/>
    <col min="13321" max="13321" width="10.140625" style="1" customWidth="1"/>
    <col min="13322" max="13322" width="10.5703125" style="1" customWidth="1"/>
    <col min="13323" max="13323" width="7.28515625" style="1" customWidth="1"/>
    <col min="13324" max="13324" width="8.85546875" style="1" customWidth="1"/>
    <col min="13325" max="13325" width="13" style="1" customWidth="1"/>
    <col min="13326" max="13327" width="6.5703125" style="1" customWidth="1"/>
    <col min="13328" max="13328" width="8.5703125" style="1" customWidth="1"/>
    <col min="13329" max="13329" width="8.140625" style="1" customWidth="1"/>
    <col min="13330" max="13330" width="11.85546875" style="1" customWidth="1"/>
    <col min="13331" max="13331" width="6.85546875" style="1" customWidth="1"/>
    <col min="13332" max="13332" width="6.5703125" style="1" customWidth="1"/>
    <col min="13333" max="13333" width="7.140625" style="1" customWidth="1"/>
    <col min="13334" max="13335" width="7.7109375" style="1" customWidth="1"/>
    <col min="13336" max="13336" width="7.140625" style="1" customWidth="1"/>
    <col min="13337" max="13337" width="6.7109375" style="1" customWidth="1"/>
    <col min="13338" max="13338" width="5.42578125" style="1" customWidth="1"/>
    <col min="13339" max="13339" width="22.85546875" style="1" customWidth="1"/>
    <col min="13340" max="13340" width="21.85546875" style="1" customWidth="1"/>
    <col min="13341" max="13341" width="9.42578125" style="1" customWidth="1"/>
    <col min="13342" max="13342" width="11.7109375" style="1" customWidth="1"/>
    <col min="13343" max="13343" width="9.28515625" style="1" customWidth="1"/>
    <col min="13344" max="13344" width="10.5703125" style="1" customWidth="1"/>
    <col min="13345" max="13345" width="18.85546875" style="1" customWidth="1"/>
    <col min="13346" max="13347" width="11.7109375" style="1" customWidth="1"/>
    <col min="13348" max="13348" width="13.85546875" style="1" customWidth="1"/>
    <col min="13349" max="13349" width="19" style="1" customWidth="1"/>
    <col min="13350" max="13350" width="16.7109375" style="1" customWidth="1"/>
    <col min="13351" max="13351" width="11.42578125" style="1"/>
    <col min="13352" max="13352" width="13" style="1" customWidth="1"/>
    <col min="13353" max="13354" width="11.42578125" style="1"/>
    <col min="13355" max="13355" width="9.140625" style="1" customWidth="1"/>
    <col min="13356" max="13356" width="11.42578125" style="1"/>
    <col min="13357" max="13357" width="12.42578125" style="1" customWidth="1"/>
    <col min="13358" max="13359" width="10.7109375" style="1" customWidth="1"/>
    <col min="13360" max="13360" width="7" style="1" customWidth="1"/>
    <col min="13361" max="13364" width="11.42578125" style="1"/>
    <col min="13365" max="13365" width="4.5703125" style="1" customWidth="1"/>
    <col min="13366" max="13368" width="11.42578125" style="1"/>
    <col min="13369" max="13369" width="12.5703125" style="1" customWidth="1"/>
    <col min="13370" max="13375" width="11.42578125" style="1"/>
    <col min="13376" max="13376" width="21" style="1" customWidth="1"/>
    <col min="13377" max="13377" width="19.85546875" style="1" customWidth="1"/>
    <col min="13378" max="13378" width="18.42578125" style="1" customWidth="1"/>
    <col min="13379" max="13379" width="20.140625" style="1" customWidth="1"/>
    <col min="13380" max="13380" width="20.5703125" style="1" customWidth="1"/>
    <col min="13381" max="13381" width="7.140625" style="1" customWidth="1"/>
    <col min="13382" max="13382" width="20" style="1" customWidth="1"/>
    <col min="13383" max="13383" width="19.28515625" style="1" customWidth="1"/>
    <col min="13384" max="13384" width="16" style="1" customWidth="1"/>
    <col min="13385" max="13385" width="22.28515625" style="1" customWidth="1"/>
    <col min="13386" max="13386" width="22" style="1" customWidth="1"/>
    <col min="13387" max="13570" width="11.42578125" style="1"/>
    <col min="13571" max="13571" width="4.42578125" style="1" customWidth="1"/>
    <col min="13572" max="13572" width="11.42578125" style="1"/>
    <col min="13573" max="13573" width="8.28515625" style="1" customWidth="1"/>
    <col min="13574" max="13574" width="9.7109375" style="1" customWidth="1"/>
    <col min="13575" max="13575" width="11.140625" style="1" customWidth="1"/>
    <col min="13576" max="13576" width="8.42578125" style="1" customWidth="1"/>
    <col min="13577" max="13577" width="10.140625" style="1" customWidth="1"/>
    <col min="13578" max="13578" width="10.5703125" style="1" customWidth="1"/>
    <col min="13579" max="13579" width="7.28515625" style="1" customWidth="1"/>
    <col min="13580" max="13580" width="8.85546875" style="1" customWidth="1"/>
    <col min="13581" max="13581" width="13" style="1" customWidth="1"/>
    <col min="13582" max="13583" width="6.5703125" style="1" customWidth="1"/>
    <col min="13584" max="13584" width="8.5703125" style="1" customWidth="1"/>
    <col min="13585" max="13585" width="8.140625" style="1" customWidth="1"/>
    <col min="13586" max="13586" width="11.85546875" style="1" customWidth="1"/>
    <col min="13587" max="13587" width="6.85546875" style="1" customWidth="1"/>
    <col min="13588" max="13588" width="6.5703125" style="1" customWidth="1"/>
    <col min="13589" max="13589" width="7.140625" style="1" customWidth="1"/>
    <col min="13590" max="13591" width="7.7109375" style="1" customWidth="1"/>
    <col min="13592" max="13592" width="7.140625" style="1" customWidth="1"/>
    <col min="13593" max="13593" width="6.7109375" style="1" customWidth="1"/>
    <col min="13594" max="13594" width="5.42578125" style="1" customWidth="1"/>
    <col min="13595" max="13595" width="22.85546875" style="1" customWidth="1"/>
    <col min="13596" max="13596" width="21.85546875" style="1" customWidth="1"/>
    <col min="13597" max="13597" width="9.42578125" style="1" customWidth="1"/>
    <col min="13598" max="13598" width="11.7109375" style="1" customWidth="1"/>
    <col min="13599" max="13599" width="9.28515625" style="1" customWidth="1"/>
    <col min="13600" max="13600" width="10.5703125" style="1" customWidth="1"/>
    <col min="13601" max="13601" width="18.85546875" style="1" customWidth="1"/>
    <col min="13602" max="13603" width="11.7109375" style="1" customWidth="1"/>
    <col min="13604" max="13604" width="13.85546875" style="1" customWidth="1"/>
    <col min="13605" max="13605" width="19" style="1" customWidth="1"/>
    <col min="13606" max="13606" width="16.7109375" style="1" customWidth="1"/>
    <col min="13607" max="13607" width="11.42578125" style="1"/>
    <col min="13608" max="13608" width="13" style="1" customWidth="1"/>
    <col min="13609" max="13610" width="11.42578125" style="1"/>
    <col min="13611" max="13611" width="9.140625" style="1" customWidth="1"/>
    <col min="13612" max="13612" width="11.42578125" style="1"/>
    <col min="13613" max="13613" width="12.42578125" style="1" customWidth="1"/>
    <col min="13614" max="13615" width="10.7109375" style="1" customWidth="1"/>
    <col min="13616" max="13616" width="7" style="1" customWidth="1"/>
    <col min="13617" max="13620" width="11.42578125" style="1"/>
    <col min="13621" max="13621" width="4.5703125" style="1" customWidth="1"/>
    <col min="13622" max="13624" width="11.42578125" style="1"/>
    <col min="13625" max="13625" width="12.5703125" style="1" customWidth="1"/>
    <col min="13626" max="13631" width="11.42578125" style="1"/>
    <col min="13632" max="13632" width="21" style="1" customWidth="1"/>
    <col min="13633" max="13633" width="19.85546875" style="1" customWidth="1"/>
    <col min="13634" max="13634" width="18.42578125" style="1" customWidth="1"/>
    <col min="13635" max="13635" width="20.140625" style="1" customWidth="1"/>
    <col min="13636" max="13636" width="20.5703125" style="1" customWidth="1"/>
    <col min="13637" max="13637" width="7.140625" style="1" customWidth="1"/>
    <col min="13638" max="13638" width="20" style="1" customWidth="1"/>
    <col min="13639" max="13639" width="19.28515625" style="1" customWidth="1"/>
    <col min="13640" max="13640" width="16" style="1" customWidth="1"/>
    <col min="13641" max="13641" width="22.28515625" style="1" customWidth="1"/>
    <col min="13642" max="13642" width="22" style="1" customWidth="1"/>
    <col min="13643" max="13826" width="11.42578125" style="1"/>
    <col min="13827" max="13827" width="4.42578125" style="1" customWidth="1"/>
    <col min="13828" max="13828" width="11.42578125" style="1"/>
    <col min="13829" max="13829" width="8.28515625" style="1" customWidth="1"/>
    <col min="13830" max="13830" width="9.7109375" style="1" customWidth="1"/>
    <col min="13831" max="13831" width="11.140625" style="1" customWidth="1"/>
    <col min="13832" max="13832" width="8.42578125" style="1" customWidth="1"/>
    <col min="13833" max="13833" width="10.140625" style="1" customWidth="1"/>
    <col min="13834" max="13834" width="10.5703125" style="1" customWidth="1"/>
    <col min="13835" max="13835" width="7.28515625" style="1" customWidth="1"/>
    <col min="13836" max="13836" width="8.85546875" style="1" customWidth="1"/>
    <col min="13837" max="13837" width="13" style="1" customWidth="1"/>
    <col min="13838" max="13839" width="6.5703125" style="1" customWidth="1"/>
    <col min="13840" max="13840" width="8.5703125" style="1" customWidth="1"/>
    <col min="13841" max="13841" width="8.140625" style="1" customWidth="1"/>
    <col min="13842" max="13842" width="11.85546875" style="1" customWidth="1"/>
    <col min="13843" max="13843" width="6.85546875" style="1" customWidth="1"/>
    <col min="13844" max="13844" width="6.5703125" style="1" customWidth="1"/>
    <col min="13845" max="13845" width="7.140625" style="1" customWidth="1"/>
    <col min="13846" max="13847" width="7.7109375" style="1" customWidth="1"/>
    <col min="13848" max="13848" width="7.140625" style="1" customWidth="1"/>
    <col min="13849" max="13849" width="6.7109375" style="1" customWidth="1"/>
    <col min="13850" max="13850" width="5.42578125" style="1" customWidth="1"/>
    <col min="13851" max="13851" width="22.85546875" style="1" customWidth="1"/>
    <col min="13852" max="13852" width="21.85546875" style="1" customWidth="1"/>
    <col min="13853" max="13853" width="9.42578125" style="1" customWidth="1"/>
    <col min="13854" max="13854" width="11.7109375" style="1" customWidth="1"/>
    <col min="13855" max="13855" width="9.28515625" style="1" customWidth="1"/>
    <col min="13856" max="13856" width="10.5703125" style="1" customWidth="1"/>
    <col min="13857" max="13857" width="18.85546875" style="1" customWidth="1"/>
    <col min="13858" max="13859" width="11.7109375" style="1" customWidth="1"/>
    <col min="13860" max="13860" width="13.85546875" style="1" customWidth="1"/>
    <col min="13861" max="13861" width="19" style="1" customWidth="1"/>
    <col min="13862" max="13862" width="16.7109375" style="1" customWidth="1"/>
    <col min="13863" max="13863" width="11.42578125" style="1"/>
    <col min="13864" max="13864" width="13" style="1" customWidth="1"/>
    <col min="13865" max="13866" width="11.42578125" style="1"/>
    <col min="13867" max="13867" width="9.140625" style="1" customWidth="1"/>
    <col min="13868" max="13868" width="11.42578125" style="1"/>
    <col min="13869" max="13869" width="12.42578125" style="1" customWidth="1"/>
    <col min="13870" max="13871" width="10.7109375" style="1" customWidth="1"/>
    <col min="13872" max="13872" width="7" style="1" customWidth="1"/>
    <col min="13873" max="13876" width="11.42578125" style="1"/>
    <col min="13877" max="13877" width="4.5703125" style="1" customWidth="1"/>
    <col min="13878" max="13880" width="11.42578125" style="1"/>
    <col min="13881" max="13881" width="12.5703125" style="1" customWidth="1"/>
    <col min="13882" max="13887" width="11.42578125" style="1"/>
    <col min="13888" max="13888" width="21" style="1" customWidth="1"/>
    <col min="13889" max="13889" width="19.85546875" style="1" customWidth="1"/>
    <col min="13890" max="13890" width="18.42578125" style="1" customWidth="1"/>
    <col min="13891" max="13891" width="20.140625" style="1" customWidth="1"/>
    <col min="13892" max="13892" width="20.5703125" style="1" customWidth="1"/>
    <col min="13893" max="13893" width="7.140625" style="1" customWidth="1"/>
    <col min="13894" max="13894" width="20" style="1" customWidth="1"/>
    <col min="13895" max="13895" width="19.28515625" style="1" customWidth="1"/>
    <col min="13896" max="13896" width="16" style="1" customWidth="1"/>
    <col min="13897" max="13897" width="22.28515625" style="1" customWidth="1"/>
    <col min="13898" max="13898" width="22" style="1" customWidth="1"/>
    <col min="13899" max="14082" width="11.42578125" style="1"/>
    <col min="14083" max="14083" width="4.42578125" style="1" customWidth="1"/>
    <col min="14084" max="14084" width="11.42578125" style="1"/>
    <col min="14085" max="14085" width="8.28515625" style="1" customWidth="1"/>
    <col min="14086" max="14086" width="9.7109375" style="1" customWidth="1"/>
    <col min="14087" max="14087" width="11.140625" style="1" customWidth="1"/>
    <col min="14088" max="14088" width="8.42578125" style="1" customWidth="1"/>
    <col min="14089" max="14089" width="10.140625" style="1" customWidth="1"/>
    <col min="14090" max="14090" width="10.5703125" style="1" customWidth="1"/>
    <col min="14091" max="14091" width="7.28515625" style="1" customWidth="1"/>
    <col min="14092" max="14092" width="8.85546875" style="1" customWidth="1"/>
    <col min="14093" max="14093" width="13" style="1" customWidth="1"/>
    <col min="14094" max="14095" width="6.5703125" style="1" customWidth="1"/>
    <col min="14096" max="14096" width="8.5703125" style="1" customWidth="1"/>
    <col min="14097" max="14097" width="8.140625" style="1" customWidth="1"/>
    <col min="14098" max="14098" width="11.85546875" style="1" customWidth="1"/>
    <col min="14099" max="14099" width="6.85546875" style="1" customWidth="1"/>
    <col min="14100" max="14100" width="6.5703125" style="1" customWidth="1"/>
    <col min="14101" max="14101" width="7.140625" style="1" customWidth="1"/>
    <col min="14102" max="14103" width="7.7109375" style="1" customWidth="1"/>
    <col min="14104" max="14104" width="7.140625" style="1" customWidth="1"/>
    <col min="14105" max="14105" width="6.7109375" style="1" customWidth="1"/>
    <col min="14106" max="14106" width="5.42578125" style="1" customWidth="1"/>
    <col min="14107" max="14107" width="22.85546875" style="1" customWidth="1"/>
    <col min="14108" max="14108" width="21.85546875" style="1" customWidth="1"/>
    <col min="14109" max="14109" width="9.42578125" style="1" customWidth="1"/>
    <col min="14110" max="14110" width="11.7109375" style="1" customWidth="1"/>
    <col min="14111" max="14111" width="9.28515625" style="1" customWidth="1"/>
    <col min="14112" max="14112" width="10.5703125" style="1" customWidth="1"/>
    <col min="14113" max="14113" width="18.85546875" style="1" customWidth="1"/>
    <col min="14114" max="14115" width="11.7109375" style="1" customWidth="1"/>
    <col min="14116" max="14116" width="13.85546875" style="1" customWidth="1"/>
    <col min="14117" max="14117" width="19" style="1" customWidth="1"/>
    <col min="14118" max="14118" width="16.7109375" style="1" customWidth="1"/>
    <col min="14119" max="14119" width="11.42578125" style="1"/>
    <col min="14120" max="14120" width="13" style="1" customWidth="1"/>
    <col min="14121" max="14122" width="11.42578125" style="1"/>
    <col min="14123" max="14123" width="9.140625" style="1" customWidth="1"/>
    <col min="14124" max="14124" width="11.42578125" style="1"/>
    <col min="14125" max="14125" width="12.42578125" style="1" customWidth="1"/>
    <col min="14126" max="14127" width="10.7109375" style="1" customWidth="1"/>
    <col min="14128" max="14128" width="7" style="1" customWidth="1"/>
    <col min="14129" max="14132" width="11.42578125" style="1"/>
    <col min="14133" max="14133" width="4.5703125" style="1" customWidth="1"/>
    <col min="14134" max="14136" width="11.42578125" style="1"/>
    <col min="14137" max="14137" width="12.5703125" style="1" customWidth="1"/>
    <col min="14138" max="14143" width="11.42578125" style="1"/>
    <col min="14144" max="14144" width="21" style="1" customWidth="1"/>
    <col min="14145" max="14145" width="19.85546875" style="1" customWidth="1"/>
    <col min="14146" max="14146" width="18.42578125" style="1" customWidth="1"/>
    <col min="14147" max="14147" width="20.140625" style="1" customWidth="1"/>
    <col min="14148" max="14148" width="20.5703125" style="1" customWidth="1"/>
    <col min="14149" max="14149" width="7.140625" style="1" customWidth="1"/>
    <col min="14150" max="14150" width="20" style="1" customWidth="1"/>
    <col min="14151" max="14151" width="19.28515625" style="1" customWidth="1"/>
    <col min="14152" max="14152" width="16" style="1" customWidth="1"/>
    <col min="14153" max="14153" width="22.28515625" style="1" customWidth="1"/>
    <col min="14154" max="14154" width="22" style="1" customWidth="1"/>
    <col min="14155" max="14338" width="11.42578125" style="1"/>
    <col min="14339" max="14339" width="4.42578125" style="1" customWidth="1"/>
    <col min="14340" max="14340" width="11.42578125" style="1"/>
    <col min="14341" max="14341" width="8.28515625" style="1" customWidth="1"/>
    <col min="14342" max="14342" width="9.7109375" style="1" customWidth="1"/>
    <col min="14343" max="14343" width="11.140625" style="1" customWidth="1"/>
    <col min="14344" max="14344" width="8.42578125" style="1" customWidth="1"/>
    <col min="14345" max="14345" width="10.140625" style="1" customWidth="1"/>
    <col min="14346" max="14346" width="10.5703125" style="1" customWidth="1"/>
    <col min="14347" max="14347" width="7.28515625" style="1" customWidth="1"/>
    <col min="14348" max="14348" width="8.85546875" style="1" customWidth="1"/>
    <col min="14349" max="14349" width="13" style="1" customWidth="1"/>
    <col min="14350" max="14351" width="6.5703125" style="1" customWidth="1"/>
    <col min="14352" max="14352" width="8.5703125" style="1" customWidth="1"/>
    <col min="14353" max="14353" width="8.140625" style="1" customWidth="1"/>
    <col min="14354" max="14354" width="11.85546875" style="1" customWidth="1"/>
    <col min="14355" max="14355" width="6.85546875" style="1" customWidth="1"/>
    <col min="14356" max="14356" width="6.5703125" style="1" customWidth="1"/>
    <col min="14357" max="14357" width="7.140625" style="1" customWidth="1"/>
    <col min="14358" max="14359" width="7.7109375" style="1" customWidth="1"/>
    <col min="14360" max="14360" width="7.140625" style="1" customWidth="1"/>
    <col min="14361" max="14361" width="6.7109375" style="1" customWidth="1"/>
    <col min="14362" max="14362" width="5.42578125" style="1" customWidth="1"/>
    <col min="14363" max="14363" width="22.85546875" style="1" customWidth="1"/>
    <col min="14364" max="14364" width="21.85546875" style="1" customWidth="1"/>
    <col min="14365" max="14365" width="9.42578125" style="1" customWidth="1"/>
    <col min="14366" max="14366" width="11.7109375" style="1" customWidth="1"/>
    <col min="14367" max="14367" width="9.28515625" style="1" customWidth="1"/>
    <col min="14368" max="14368" width="10.5703125" style="1" customWidth="1"/>
    <col min="14369" max="14369" width="18.85546875" style="1" customWidth="1"/>
    <col min="14370" max="14371" width="11.7109375" style="1" customWidth="1"/>
    <col min="14372" max="14372" width="13.85546875" style="1" customWidth="1"/>
    <col min="14373" max="14373" width="19" style="1" customWidth="1"/>
    <col min="14374" max="14374" width="16.7109375" style="1" customWidth="1"/>
    <col min="14375" max="14375" width="11.42578125" style="1"/>
    <col min="14376" max="14376" width="13" style="1" customWidth="1"/>
    <col min="14377" max="14378" width="11.42578125" style="1"/>
    <col min="14379" max="14379" width="9.140625" style="1" customWidth="1"/>
    <col min="14380" max="14380" width="11.42578125" style="1"/>
    <col min="14381" max="14381" width="12.42578125" style="1" customWidth="1"/>
    <col min="14382" max="14383" width="10.7109375" style="1" customWidth="1"/>
    <col min="14384" max="14384" width="7" style="1" customWidth="1"/>
    <col min="14385" max="14388" width="11.42578125" style="1"/>
    <col min="14389" max="14389" width="4.5703125" style="1" customWidth="1"/>
    <col min="14390" max="14392" width="11.42578125" style="1"/>
    <col min="14393" max="14393" width="12.5703125" style="1" customWidth="1"/>
    <col min="14394" max="14399" width="11.42578125" style="1"/>
    <col min="14400" max="14400" width="21" style="1" customWidth="1"/>
    <col min="14401" max="14401" width="19.85546875" style="1" customWidth="1"/>
    <col min="14402" max="14402" width="18.42578125" style="1" customWidth="1"/>
    <col min="14403" max="14403" width="20.140625" style="1" customWidth="1"/>
    <col min="14404" max="14404" width="20.5703125" style="1" customWidth="1"/>
    <col min="14405" max="14405" width="7.140625" style="1" customWidth="1"/>
    <col min="14406" max="14406" width="20" style="1" customWidth="1"/>
    <col min="14407" max="14407" width="19.28515625" style="1" customWidth="1"/>
    <col min="14408" max="14408" width="16" style="1" customWidth="1"/>
    <col min="14409" max="14409" width="22.28515625" style="1" customWidth="1"/>
    <col min="14410" max="14410" width="22" style="1" customWidth="1"/>
    <col min="14411" max="14594" width="11.42578125" style="1"/>
    <col min="14595" max="14595" width="4.42578125" style="1" customWidth="1"/>
    <col min="14596" max="14596" width="11.42578125" style="1"/>
    <col min="14597" max="14597" width="8.28515625" style="1" customWidth="1"/>
    <col min="14598" max="14598" width="9.7109375" style="1" customWidth="1"/>
    <col min="14599" max="14599" width="11.140625" style="1" customWidth="1"/>
    <col min="14600" max="14600" width="8.42578125" style="1" customWidth="1"/>
    <col min="14601" max="14601" width="10.140625" style="1" customWidth="1"/>
    <col min="14602" max="14602" width="10.5703125" style="1" customWidth="1"/>
    <col min="14603" max="14603" width="7.28515625" style="1" customWidth="1"/>
    <col min="14604" max="14604" width="8.85546875" style="1" customWidth="1"/>
    <col min="14605" max="14605" width="13" style="1" customWidth="1"/>
    <col min="14606" max="14607" width="6.5703125" style="1" customWidth="1"/>
    <col min="14608" max="14608" width="8.5703125" style="1" customWidth="1"/>
    <col min="14609" max="14609" width="8.140625" style="1" customWidth="1"/>
    <col min="14610" max="14610" width="11.85546875" style="1" customWidth="1"/>
    <col min="14611" max="14611" width="6.85546875" style="1" customWidth="1"/>
    <col min="14612" max="14612" width="6.5703125" style="1" customWidth="1"/>
    <col min="14613" max="14613" width="7.140625" style="1" customWidth="1"/>
    <col min="14614" max="14615" width="7.7109375" style="1" customWidth="1"/>
    <col min="14616" max="14616" width="7.140625" style="1" customWidth="1"/>
    <col min="14617" max="14617" width="6.7109375" style="1" customWidth="1"/>
    <col min="14618" max="14618" width="5.42578125" style="1" customWidth="1"/>
    <col min="14619" max="14619" width="22.85546875" style="1" customWidth="1"/>
    <col min="14620" max="14620" width="21.85546875" style="1" customWidth="1"/>
    <col min="14621" max="14621" width="9.42578125" style="1" customWidth="1"/>
    <col min="14622" max="14622" width="11.7109375" style="1" customWidth="1"/>
    <col min="14623" max="14623" width="9.28515625" style="1" customWidth="1"/>
    <col min="14624" max="14624" width="10.5703125" style="1" customWidth="1"/>
    <col min="14625" max="14625" width="18.85546875" style="1" customWidth="1"/>
    <col min="14626" max="14627" width="11.7109375" style="1" customWidth="1"/>
    <col min="14628" max="14628" width="13.85546875" style="1" customWidth="1"/>
    <col min="14629" max="14629" width="19" style="1" customWidth="1"/>
    <col min="14630" max="14630" width="16.7109375" style="1" customWidth="1"/>
    <col min="14631" max="14631" width="11.42578125" style="1"/>
    <col min="14632" max="14632" width="13" style="1" customWidth="1"/>
    <col min="14633" max="14634" width="11.42578125" style="1"/>
    <col min="14635" max="14635" width="9.140625" style="1" customWidth="1"/>
    <col min="14636" max="14636" width="11.42578125" style="1"/>
    <col min="14637" max="14637" width="12.42578125" style="1" customWidth="1"/>
    <col min="14638" max="14639" width="10.7109375" style="1" customWidth="1"/>
    <col min="14640" max="14640" width="7" style="1" customWidth="1"/>
    <col min="14641" max="14644" width="11.42578125" style="1"/>
    <col min="14645" max="14645" width="4.5703125" style="1" customWidth="1"/>
    <col min="14646" max="14648" width="11.42578125" style="1"/>
    <col min="14649" max="14649" width="12.5703125" style="1" customWidth="1"/>
    <col min="14650" max="14655" width="11.42578125" style="1"/>
    <col min="14656" max="14656" width="21" style="1" customWidth="1"/>
    <col min="14657" max="14657" width="19.85546875" style="1" customWidth="1"/>
    <col min="14658" max="14658" width="18.42578125" style="1" customWidth="1"/>
    <col min="14659" max="14659" width="20.140625" style="1" customWidth="1"/>
    <col min="14660" max="14660" width="20.5703125" style="1" customWidth="1"/>
    <col min="14661" max="14661" width="7.140625" style="1" customWidth="1"/>
    <col min="14662" max="14662" width="20" style="1" customWidth="1"/>
    <col min="14663" max="14663" width="19.28515625" style="1" customWidth="1"/>
    <col min="14664" max="14664" width="16" style="1" customWidth="1"/>
    <col min="14665" max="14665" width="22.28515625" style="1" customWidth="1"/>
    <col min="14666" max="14666" width="22" style="1" customWidth="1"/>
    <col min="14667" max="14850" width="11.42578125" style="1"/>
    <col min="14851" max="14851" width="4.42578125" style="1" customWidth="1"/>
    <col min="14852" max="14852" width="11.42578125" style="1"/>
    <col min="14853" max="14853" width="8.28515625" style="1" customWidth="1"/>
    <col min="14854" max="14854" width="9.7109375" style="1" customWidth="1"/>
    <col min="14855" max="14855" width="11.140625" style="1" customWidth="1"/>
    <col min="14856" max="14856" width="8.42578125" style="1" customWidth="1"/>
    <col min="14857" max="14857" width="10.140625" style="1" customWidth="1"/>
    <col min="14858" max="14858" width="10.5703125" style="1" customWidth="1"/>
    <col min="14859" max="14859" width="7.28515625" style="1" customWidth="1"/>
    <col min="14860" max="14860" width="8.85546875" style="1" customWidth="1"/>
    <col min="14861" max="14861" width="13" style="1" customWidth="1"/>
    <col min="14862" max="14863" width="6.5703125" style="1" customWidth="1"/>
    <col min="14864" max="14864" width="8.5703125" style="1" customWidth="1"/>
    <col min="14865" max="14865" width="8.140625" style="1" customWidth="1"/>
    <col min="14866" max="14866" width="11.85546875" style="1" customWidth="1"/>
    <col min="14867" max="14867" width="6.85546875" style="1" customWidth="1"/>
    <col min="14868" max="14868" width="6.5703125" style="1" customWidth="1"/>
    <col min="14869" max="14869" width="7.140625" style="1" customWidth="1"/>
    <col min="14870" max="14871" width="7.7109375" style="1" customWidth="1"/>
    <col min="14872" max="14872" width="7.140625" style="1" customWidth="1"/>
    <col min="14873" max="14873" width="6.7109375" style="1" customWidth="1"/>
    <col min="14874" max="14874" width="5.42578125" style="1" customWidth="1"/>
    <col min="14875" max="14875" width="22.85546875" style="1" customWidth="1"/>
    <col min="14876" max="14876" width="21.85546875" style="1" customWidth="1"/>
    <col min="14877" max="14877" width="9.42578125" style="1" customWidth="1"/>
    <col min="14878" max="14878" width="11.7109375" style="1" customWidth="1"/>
    <col min="14879" max="14879" width="9.28515625" style="1" customWidth="1"/>
    <col min="14880" max="14880" width="10.5703125" style="1" customWidth="1"/>
    <col min="14881" max="14881" width="18.85546875" style="1" customWidth="1"/>
    <col min="14882" max="14883" width="11.7109375" style="1" customWidth="1"/>
    <col min="14884" max="14884" width="13.85546875" style="1" customWidth="1"/>
    <col min="14885" max="14885" width="19" style="1" customWidth="1"/>
    <col min="14886" max="14886" width="16.7109375" style="1" customWidth="1"/>
    <col min="14887" max="14887" width="11.42578125" style="1"/>
    <col min="14888" max="14888" width="13" style="1" customWidth="1"/>
    <col min="14889" max="14890" width="11.42578125" style="1"/>
    <col min="14891" max="14891" width="9.140625" style="1" customWidth="1"/>
    <col min="14892" max="14892" width="11.42578125" style="1"/>
    <col min="14893" max="14893" width="12.42578125" style="1" customWidth="1"/>
    <col min="14894" max="14895" width="10.7109375" style="1" customWidth="1"/>
    <col min="14896" max="14896" width="7" style="1" customWidth="1"/>
    <col min="14897" max="14900" width="11.42578125" style="1"/>
    <col min="14901" max="14901" width="4.5703125" style="1" customWidth="1"/>
    <col min="14902" max="14904" width="11.42578125" style="1"/>
    <col min="14905" max="14905" width="12.5703125" style="1" customWidth="1"/>
    <col min="14906" max="14911" width="11.42578125" style="1"/>
    <col min="14912" max="14912" width="21" style="1" customWidth="1"/>
    <col min="14913" max="14913" width="19.85546875" style="1" customWidth="1"/>
    <col min="14914" max="14914" width="18.42578125" style="1" customWidth="1"/>
    <col min="14915" max="14915" width="20.140625" style="1" customWidth="1"/>
    <col min="14916" max="14916" width="20.5703125" style="1" customWidth="1"/>
    <col min="14917" max="14917" width="7.140625" style="1" customWidth="1"/>
    <col min="14918" max="14918" width="20" style="1" customWidth="1"/>
    <col min="14919" max="14919" width="19.28515625" style="1" customWidth="1"/>
    <col min="14920" max="14920" width="16" style="1" customWidth="1"/>
    <col min="14921" max="14921" width="22.28515625" style="1" customWidth="1"/>
    <col min="14922" max="14922" width="22" style="1" customWidth="1"/>
    <col min="14923" max="15106" width="11.42578125" style="1"/>
    <col min="15107" max="15107" width="4.42578125" style="1" customWidth="1"/>
    <col min="15108" max="15108" width="11.42578125" style="1"/>
    <col min="15109" max="15109" width="8.28515625" style="1" customWidth="1"/>
    <col min="15110" max="15110" width="9.7109375" style="1" customWidth="1"/>
    <col min="15111" max="15111" width="11.140625" style="1" customWidth="1"/>
    <col min="15112" max="15112" width="8.42578125" style="1" customWidth="1"/>
    <col min="15113" max="15113" width="10.140625" style="1" customWidth="1"/>
    <col min="15114" max="15114" width="10.5703125" style="1" customWidth="1"/>
    <col min="15115" max="15115" width="7.28515625" style="1" customWidth="1"/>
    <col min="15116" max="15116" width="8.85546875" style="1" customWidth="1"/>
    <col min="15117" max="15117" width="13" style="1" customWidth="1"/>
    <col min="15118" max="15119" width="6.5703125" style="1" customWidth="1"/>
    <col min="15120" max="15120" width="8.5703125" style="1" customWidth="1"/>
    <col min="15121" max="15121" width="8.140625" style="1" customWidth="1"/>
    <col min="15122" max="15122" width="11.85546875" style="1" customWidth="1"/>
    <col min="15123" max="15123" width="6.85546875" style="1" customWidth="1"/>
    <col min="15124" max="15124" width="6.5703125" style="1" customWidth="1"/>
    <col min="15125" max="15125" width="7.140625" style="1" customWidth="1"/>
    <col min="15126" max="15127" width="7.7109375" style="1" customWidth="1"/>
    <col min="15128" max="15128" width="7.140625" style="1" customWidth="1"/>
    <col min="15129" max="15129" width="6.7109375" style="1" customWidth="1"/>
    <col min="15130" max="15130" width="5.42578125" style="1" customWidth="1"/>
    <col min="15131" max="15131" width="22.85546875" style="1" customWidth="1"/>
    <col min="15132" max="15132" width="21.85546875" style="1" customWidth="1"/>
    <col min="15133" max="15133" width="9.42578125" style="1" customWidth="1"/>
    <col min="15134" max="15134" width="11.7109375" style="1" customWidth="1"/>
    <col min="15135" max="15135" width="9.28515625" style="1" customWidth="1"/>
    <col min="15136" max="15136" width="10.5703125" style="1" customWidth="1"/>
    <col min="15137" max="15137" width="18.85546875" style="1" customWidth="1"/>
    <col min="15138" max="15139" width="11.7109375" style="1" customWidth="1"/>
    <col min="15140" max="15140" width="13.85546875" style="1" customWidth="1"/>
    <col min="15141" max="15141" width="19" style="1" customWidth="1"/>
    <col min="15142" max="15142" width="16.7109375" style="1" customWidth="1"/>
    <col min="15143" max="15143" width="11.42578125" style="1"/>
    <col min="15144" max="15144" width="13" style="1" customWidth="1"/>
    <col min="15145" max="15146" width="11.42578125" style="1"/>
    <col min="15147" max="15147" width="9.140625" style="1" customWidth="1"/>
    <col min="15148" max="15148" width="11.42578125" style="1"/>
    <col min="15149" max="15149" width="12.42578125" style="1" customWidth="1"/>
    <col min="15150" max="15151" width="10.7109375" style="1" customWidth="1"/>
    <col min="15152" max="15152" width="7" style="1" customWidth="1"/>
    <col min="15153" max="15156" width="11.42578125" style="1"/>
    <col min="15157" max="15157" width="4.5703125" style="1" customWidth="1"/>
    <col min="15158" max="15160" width="11.42578125" style="1"/>
    <col min="15161" max="15161" width="12.5703125" style="1" customWidth="1"/>
    <col min="15162" max="15167" width="11.42578125" style="1"/>
    <col min="15168" max="15168" width="21" style="1" customWidth="1"/>
    <col min="15169" max="15169" width="19.85546875" style="1" customWidth="1"/>
    <col min="15170" max="15170" width="18.42578125" style="1" customWidth="1"/>
    <col min="15171" max="15171" width="20.140625" style="1" customWidth="1"/>
    <col min="15172" max="15172" width="20.5703125" style="1" customWidth="1"/>
    <col min="15173" max="15173" width="7.140625" style="1" customWidth="1"/>
    <col min="15174" max="15174" width="20" style="1" customWidth="1"/>
    <col min="15175" max="15175" width="19.28515625" style="1" customWidth="1"/>
    <col min="15176" max="15176" width="16" style="1" customWidth="1"/>
    <col min="15177" max="15177" width="22.28515625" style="1" customWidth="1"/>
    <col min="15178" max="15178" width="22" style="1" customWidth="1"/>
    <col min="15179" max="15362" width="11.42578125" style="1"/>
    <col min="15363" max="15363" width="4.42578125" style="1" customWidth="1"/>
    <col min="15364" max="15364" width="11.42578125" style="1"/>
    <col min="15365" max="15365" width="8.28515625" style="1" customWidth="1"/>
    <col min="15366" max="15366" width="9.7109375" style="1" customWidth="1"/>
    <col min="15367" max="15367" width="11.140625" style="1" customWidth="1"/>
    <col min="15368" max="15368" width="8.42578125" style="1" customWidth="1"/>
    <col min="15369" max="15369" width="10.140625" style="1" customWidth="1"/>
    <col min="15370" max="15370" width="10.5703125" style="1" customWidth="1"/>
    <col min="15371" max="15371" width="7.28515625" style="1" customWidth="1"/>
    <col min="15372" max="15372" width="8.85546875" style="1" customWidth="1"/>
    <col min="15373" max="15373" width="13" style="1" customWidth="1"/>
    <col min="15374" max="15375" width="6.5703125" style="1" customWidth="1"/>
    <col min="15376" max="15376" width="8.5703125" style="1" customWidth="1"/>
    <col min="15377" max="15377" width="8.140625" style="1" customWidth="1"/>
    <col min="15378" max="15378" width="11.85546875" style="1" customWidth="1"/>
    <col min="15379" max="15379" width="6.85546875" style="1" customWidth="1"/>
    <col min="15380" max="15380" width="6.5703125" style="1" customWidth="1"/>
    <col min="15381" max="15381" width="7.140625" style="1" customWidth="1"/>
    <col min="15382" max="15383" width="7.7109375" style="1" customWidth="1"/>
    <col min="15384" max="15384" width="7.140625" style="1" customWidth="1"/>
    <col min="15385" max="15385" width="6.7109375" style="1" customWidth="1"/>
    <col min="15386" max="15386" width="5.42578125" style="1" customWidth="1"/>
    <col min="15387" max="15387" width="22.85546875" style="1" customWidth="1"/>
    <col min="15388" max="15388" width="21.85546875" style="1" customWidth="1"/>
    <col min="15389" max="15389" width="9.42578125" style="1" customWidth="1"/>
    <col min="15390" max="15390" width="11.7109375" style="1" customWidth="1"/>
    <col min="15391" max="15391" width="9.28515625" style="1" customWidth="1"/>
    <col min="15392" max="15392" width="10.5703125" style="1" customWidth="1"/>
    <col min="15393" max="15393" width="18.85546875" style="1" customWidth="1"/>
    <col min="15394" max="15395" width="11.7109375" style="1" customWidth="1"/>
    <col min="15396" max="15396" width="13.85546875" style="1" customWidth="1"/>
    <col min="15397" max="15397" width="19" style="1" customWidth="1"/>
    <col min="15398" max="15398" width="16.7109375" style="1" customWidth="1"/>
    <col min="15399" max="15399" width="11.42578125" style="1"/>
    <col min="15400" max="15400" width="13" style="1" customWidth="1"/>
    <col min="15401" max="15402" width="11.42578125" style="1"/>
    <col min="15403" max="15403" width="9.140625" style="1" customWidth="1"/>
    <col min="15404" max="15404" width="11.42578125" style="1"/>
    <col min="15405" max="15405" width="12.42578125" style="1" customWidth="1"/>
    <col min="15406" max="15407" width="10.7109375" style="1" customWidth="1"/>
    <col min="15408" max="15408" width="7" style="1" customWidth="1"/>
    <col min="15409" max="15412" width="11.42578125" style="1"/>
    <col min="15413" max="15413" width="4.5703125" style="1" customWidth="1"/>
    <col min="15414" max="15416" width="11.42578125" style="1"/>
    <col min="15417" max="15417" width="12.5703125" style="1" customWidth="1"/>
    <col min="15418" max="15423" width="11.42578125" style="1"/>
    <col min="15424" max="15424" width="21" style="1" customWidth="1"/>
    <col min="15425" max="15425" width="19.85546875" style="1" customWidth="1"/>
    <col min="15426" max="15426" width="18.42578125" style="1" customWidth="1"/>
    <col min="15427" max="15427" width="20.140625" style="1" customWidth="1"/>
    <col min="15428" max="15428" width="20.5703125" style="1" customWidth="1"/>
    <col min="15429" max="15429" width="7.140625" style="1" customWidth="1"/>
    <col min="15430" max="15430" width="20" style="1" customWidth="1"/>
    <col min="15431" max="15431" width="19.28515625" style="1" customWidth="1"/>
    <col min="15432" max="15432" width="16" style="1" customWidth="1"/>
    <col min="15433" max="15433" width="22.28515625" style="1" customWidth="1"/>
    <col min="15434" max="15434" width="22" style="1" customWidth="1"/>
    <col min="15435" max="15618" width="11.42578125" style="1"/>
    <col min="15619" max="15619" width="4.42578125" style="1" customWidth="1"/>
    <col min="15620" max="15620" width="11.42578125" style="1"/>
    <col min="15621" max="15621" width="8.28515625" style="1" customWidth="1"/>
    <col min="15622" max="15622" width="9.7109375" style="1" customWidth="1"/>
    <col min="15623" max="15623" width="11.140625" style="1" customWidth="1"/>
    <col min="15624" max="15624" width="8.42578125" style="1" customWidth="1"/>
    <col min="15625" max="15625" width="10.140625" style="1" customWidth="1"/>
    <col min="15626" max="15626" width="10.5703125" style="1" customWidth="1"/>
    <col min="15627" max="15627" width="7.28515625" style="1" customWidth="1"/>
    <col min="15628" max="15628" width="8.85546875" style="1" customWidth="1"/>
    <col min="15629" max="15629" width="13" style="1" customWidth="1"/>
    <col min="15630" max="15631" width="6.5703125" style="1" customWidth="1"/>
    <col min="15632" max="15632" width="8.5703125" style="1" customWidth="1"/>
    <col min="15633" max="15633" width="8.140625" style="1" customWidth="1"/>
    <col min="15634" max="15634" width="11.85546875" style="1" customWidth="1"/>
    <col min="15635" max="15635" width="6.85546875" style="1" customWidth="1"/>
    <col min="15636" max="15636" width="6.5703125" style="1" customWidth="1"/>
    <col min="15637" max="15637" width="7.140625" style="1" customWidth="1"/>
    <col min="15638" max="15639" width="7.7109375" style="1" customWidth="1"/>
    <col min="15640" max="15640" width="7.140625" style="1" customWidth="1"/>
    <col min="15641" max="15641" width="6.7109375" style="1" customWidth="1"/>
    <col min="15642" max="15642" width="5.42578125" style="1" customWidth="1"/>
    <col min="15643" max="15643" width="22.85546875" style="1" customWidth="1"/>
    <col min="15644" max="15644" width="21.85546875" style="1" customWidth="1"/>
    <col min="15645" max="15645" width="9.42578125" style="1" customWidth="1"/>
    <col min="15646" max="15646" width="11.7109375" style="1" customWidth="1"/>
    <col min="15647" max="15647" width="9.28515625" style="1" customWidth="1"/>
    <col min="15648" max="15648" width="10.5703125" style="1" customWidth="1"/>
    <col min="15649" max="15649" width="18.85546875" style="1" customWidth="1"/>
    <col min="15650" max="15651" width="11.7109375" style="1" customWidth="1"/>
    <col min="15652" max="15652" width="13.85546875" style="1" customWidth="1"/>
    <col min="15653" max="15653" width="19" style="1" customWidth="1"/>
    <col min="15654" max="15654" width="16.7109375" style="1" customWidth="1"/>
    <col min="15655" max="15655" width="11.42578125" style="1"/>
    <col min="15656" max="15656" width="13" style="1" customWidth="1"/>
    <col min="15657" max="15658" width="11.42578125" style="1"/>
    <col min="15659" max="15659" width="9.140625" style="1" customWidth="1"/>
    <col min="15660" max="15660" width="11.42578125" style="1"/>
    <col min="15661" max="15661" width="12.42578125" style="1" customWidth="1"/>
    <col min="15662" max="15663" width="10.7109375" style="1" customWidth="1"/>
    <col min="15664" max="15664" width="7" style="1" customWidth="1"/>
    <col min="15665" max="15668" width="11.42578125" style="1"/>
    <col min="15669" max="15669" width="4.5703125" style="1" customWidth="1"/>
    <col min="15670" max="15672" width="11.42578125" style="1"/>
    <col min="15673" max="15673" width="12.5703125" style="1" customWidth="1"/>
    <col min="15674" max="15679" width="11.42578125" style="1"/>
    <col min="15680" max="15680" width="21" style="1" customWidth="1"/>
    <col min="15681" max="15681" width="19.85546875" style="1" customWidth="1"/>
    <col min="15682" max="15682" width="18.42578125" style="1" customWidth="1"/>
    <col min="15683" max="15683" width="20.140625" style="1" customWidth="1"/>
    <col min="15684" max="15684" width="20.5703125" style="1" customWidth="1"/>
    <col min="15685" max="15685" width="7.140625" style="1" customWidth="1"/>
    <col min="15686" max="15686" width="20" style="1" customWidth="1"/>
    <col min="15687" max="15687" width="19.28515625" style="1" customWidth="1"/>
    <col min="15688" max="15688" width="16" style="1" customWidth="1"/>
    <col min="15689" max="15689" width="22.28515625" style="1" customWidth="1"/>
    <col min="15690" max="15690" width="22" style="1" customWidth="1"/>
    <col min="15691" max="15874" width="11.42578125" style="1"/>
    <col min="15875" max="15875" width="4.42578125" style="1" customWidth="1"/>
    <col min="15876" max="15876" width="11.42578125" style="1"/>
    <col min="15877" max="15877" width="8.28515625" style="1" customWidth="1"/>
    <col min="15878" max="15878" width="9.7109375" style="1" customWidth="1"/>
    <col min="15879" max="15879" width="11.140625" style="1" customWidth="1"/>
    <col min="15880" max="15880" width="8.42578125" style="1" customWidth="1"/>
    <col min="15881" max="15881" width="10.140625" style="1" customWidth="1"/>
    <col min="15882" max="15882" width="10.5703125" style="1" customWidth="1"/>
    <col min="15883" max="15883" width="7.28515625" style="1" customWidth="1"/>
    <col min="15884" max="15884" width="8.85546875" style="1" customWidth="1"/>
    <col min="15885" max="15885" width="13" style="1" customWidth="1"/>
    <col min="15886" max="15887" width="6.5703125" style="1" customWidth="1"/>
    <col min="15888" max="15888" width="8.5703125" style="1" customWidth="1"/>
    <col min="15889" max="15889" width="8.140625" style="1" customWidth="1"/>
    <col min="15890" max="15890" width="11.85546875" style="1" customWidth="1"/>
    <col min="15891" max="15891" width="6.85546875" style="1" customWidth="1"/>
    <col min="15892" max="15892" width="6.5703125" style="1" customWidth="1"/>
    <col min="15893" max="15893" width="7.140625" style="1" customWidth="1"/>
    <col min="15894" max="15895" width="7.7109375" style="1" customWidth="1"/>
    <col min="15896" max="15896" width="7.140625" style="1" customWidth="1"/>
    <col min="15897" max="15897" width="6.7109375" style="1" customWidth="1"/>
    <col min="15898" max="15898" width="5.42578125" style="1" customWidth="1"/>
    <col min="15899" max="15899" width="22.85546875" style="1" customWidth="1"/>
    <col min="15900" max="15900" width="21.85546875" style="1" customWidth="1"/>
    <col min="15901" max="15901" width="9.42578125" style="1" customWidth="1"/>
    <col min="15902" max="15902" width="11.7109375" style="1" customWidth="1"/>
    <col min="15903" max="15903" width="9.28515625" style="1" customWidth="1"/>
    <col min="15904" max="15904" width="10.5703125" style="1" customWidth="1"/>
    <col min="15905" max="15905" width="18.85546875" style="1" customWidth="1"/>
    <col min="15906" max="15907" width="11.7109375" style="1" customWidth="1"/>
    <col min="15908" max="15908" width="13.85546875" style="1" customWidth="1"/>
    <col min="15909" max="15909" width="19" style="1" customWidth="1"/>
    <col min="15910" max="15910" width="16.7109375" style="1" customWidth="1"/>
    <col min="15911" max="15911" width="11.42578125" style="1"/>
    <col min="15912" max="15912" width="13" style="1" customWidth="1"/>
    <col min="15913" max="15914" width="11.42578125" style="1"/>
    <col min="15915" max="15915" width="9.140625" style="1" customWidth="1"/>
    <col min="15916" max="15916" width="11.42578125" style="1"/>
    <col min="15917" max="15917" width="12.42578125" style="1" customWidth="1"/>
    <col min="15918" max="15919" width="10.7109375" style="1" customWidth="1"/>
    <col min="15920" max="15920" width="7" style="1" customWidth="1"/>
    <col min="15921" max="15924" width="11.42578125" style="1"/>
    <col min="15925" max="15925" width="4.5703125" style="1" customWidth="1"/>
    <col min="15926" max="15928" width="11.42578125" style="1"/>
    <col min="15929" max="15929" width="12.5703125" style="1" customWidth="1"/>
    <col min="15930" max="15935" width="11.42578125" style="1"/>
    <col min="15936" max="15936" width="21" style="1" customWidth="1"/>
    <col min="15937" max="15937" width="19.85546875" style="1" customWidth="1"/>
    <col min="15938" max="15938" width="18.42578125" style="1" customWidth="1"/>
    <col min="15939" max="15939" width="20.140625" style="1" customWidth="1"/>
    <col min="15940" max="15940" width="20.5703125" style="1" customWidth="1"/>
    <col min="15941" max="15941" width="7.140625" style="1" customWidth="1"/>
    <col min="15942" max="15942" width="20" style="1" customWidth="1"/>
    <col min="15943" max="15943" width="19.28515625" style="1" customWidth="1"/>
    <col min="15944" max="15944" width="16" style="1" customWidth="1"/>
    <col min="15945" max="15945" width="22.28515625" style="1" customWidth="1"/>
    <col min="15946" max="15946" width="22" style="1" customWidth="1"/>
    <col min="15947" max="16130" width="11.42578125" style="1"/>
    <col min="16131" max="16131" width="4.42578125" style="1" customWidth="1"/>
    <col min="16132" max="16132" width="11.42578125" style="1"/>
    <col min="16133" max="16133" width="8.28515625" style="1" customWidth="1"/>
    <col min="16134" max="16134" width="9.7109375" style="1" customWidth="1"/>
    <col min="16135" max="16135" width="11.140625" style="1" customWidth="1"/>
    <col min="16136" max="16136" width="8.42578125" style="1" customWidth="1"/>
    <col min="16137" max="16137" width="10.140625" style="1" customWidth="1"/>
    <col min="16138" max="16138" width="10.5703125" style="1" customWidth="1"/>
    <col min="16139" max="16139" width="7.28515625" style="1" customWidth="1"/>
    <col min="16140" max="16140" width="8.85546875" style="1" customWidth="1"/>
    <col min="16141" max="16141" width="13" style="1" customWidth="1"/>
    <col min="16142" max="16143" width="6.5703125" style="1" customWidth="1"/>
    <col min="16144" max="16144" width="8.5703125" style="1" customWidth="1"/>
    <col min="16145" max="16145" width="8.140625" style="1" customWidth="1"/>
    <col min="16146" max="16146" width="11.85546875" style="1" customWidth="1"/>
    <col min="16147" max="16147" width="6.85546875" style="1" customWidth="1"/>
    <col min="16148" max="16148" width="6.5703125" style="1" customWidth="1"/>
    <col min="16149" max="16149" width="7.140625" style="1" customWidth="1"/>
    <col min="16150" max="16151" width="7.7109375" style="1" customWidth="1"/>
    <col min="16152" max="16152" width="7.140625" style="1" customWidth="1"/>
    <col min="16153" max="16153" width="6.7109375" style="1" customWidth="1"/>
    <col min="16154" max="16154" width="5.42578125" style="1" customWidth="1"/>
    <col min="16155" max="16155" width="22.85546875" style="1" customWidth="1"/>
    <col min="16156" max="16156" width="21.85546875" style="1" customWidth="1"/>
    <col min="16157" max="16157" width="9.42578125" style="1" customWidth="1"/>
    <col min="16158" max="16158" width="11.7109375" style="1" customWidth="1"/>
    <col min="16159" max="16159" width="9.28515625" style="1" customWidth="1"/>
    <col min="16160" max="16160" width="10.5703125" style="1" customWidth="1"/>
    <col min="16161" max="16161" width="18.85546875" style="1" customWidth="1"/>
    <col min="16162" max="16163" width="11.7109375" style="1" customWidth="1"/>
    <col min="16164" max="16164" width="13.85546875" style="1" customWidth="1"/>
    <col min="16165" max="16165" width="19" style="1" customWidth="1"/>
    <col min="16166" max="16166" width="16.7109375" style="1" customWidth="1"/>
    <col min="16167" max="16167" width="11.42578125" style="1"/>
    <col min="16168" max="16168" width="13" style="1" customWidth="1"/>
    <col min="16169" max="16170" width="11.42578125" style="1"/>
    <col min="16171" max="16171" width="9.140625" style="1" customWidth="1"/>
    <col min="16172" max="16172" width="11.42578125" style="1"/>
    <col min="16173" max="16173" width="12.42578125" style="1" customWidth="1"/>
    <col min="16174" max="16175" width="10.7109375" style="1" customWidth="1"/>
    <col min="16176" max="16176" width="7" style="1" customWidth="1"/>
    <col min="16177" max="16180" width="11.42578125" style="1"/>
    <col min="16181" max="16181" width="4.5703125" style="1" customWidth="1"/>
    <col min="16182" max="16184" width="11.42578125" style="1"/>
    <col min="16185" max="16185" width="12.5703125" style="1" customWidth="1"/>
    <col min="16186" max="16191" width="11.42578125" style="1"/>
    <col min="16192" max="16192" width="21" style="1" customWidth="1"/>
    <col min="16193" max="16193" width="19.85546875" style="1" customWidth="1"/>
    <col min="16194" max="16194" width="18.42578125" style="1" customWidth="1"/>
    <col min="16195" max="16195" width="20.140625" style="1" customWidth="1"/>
    <col min="16196" max="16196" width="20.5703125" style="1" customWidth="1"/>
    <col min="16197" max="16197" width="7.140625" style="1" customWidth="1"/>
    <col min="16198" max="16198" width="20" style="1" customWidth="1"/>
    <col min="16199" max="16199" width="19.28515625" style="1" customWidth="1"/>
    <col min="16200" max="16200" width="16" style="1" customWidth="1"/>
    <col min="16201" max="16201" width="22.28515625" style="1" customWidth="1"/>
    <col min="16202" max="16202" width="22" style="1" customWidth="1"/>
    <col min="16203" max="16384" width="11.42578125" style="1"/>
  </cols>
  <sheetData>
    <row r="1" spans="1:90">
      <c r="B1" s="1" t="s">
        <v>102</v>
      </c>
      <c r="Y1" s="1"/>
      <c r="AF1" s="1"/>
      <c r="BS1" s="1"/>
      <c r="BT1" s="1"/>
    </row>
    <row r="2" spans="1:90">
      <c r="A2" s="6"/>
      <c r="B2" s="9"/>
      <c r="C2" s="180"/>
      <c r="D2" s="180"/>
      <c r="E2" s="181"/>
      <c r="F2" s="117"/>
      <c r="G2" s="126"/>
      <c r="H2" s="126"/>
      <c r="I2" s="12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126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126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</row>
    <row r="3" spans="1:90" ht="15">
      <c r="A3" s="6"/>
      <c r="B3" s="134" t="s">
        <v>65</v>
      </c>
      <c r="C3" s="180"/>
      <c r="D3" s="180"/>
      <c r="E3" s="181"/>
      <c r="F3" s="117"/>
      <c r="G3" s="126"/>
      <c r="H3" s="126"/>
      <c r="I3" s="126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126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126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</row>
    <row r="4" spans="1:90" ht="38.1" customHeight="1">
      <c r="A4" s="4"/>
      <c r="B4" s="4"/>
      <c r="C4" s="5"/>
      <c r="D4" s="5"/>
      <c r="E4" s="53"/>
      <c r="F4" s="5"/>
      <c r="G4" s="5"/>
      <c r="H4" s="5"/>
      <c r="I4" s="5"/>
      <c r="J4" s="196" t="s">
        <v>62</v>
      </c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8"/>
      <c r="X4" s="133"/>
      <c r="Y4" s="199" t="s">
        <v>63</v>
      </c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1"/>
      <c r="AV4" s="133"/>
      <c r="AW4" s="196" t="s">
        <v>64</v>
      </c>
      <c r="AX4" s="197"/>
      <c r="AY4" s="197"/>
      <c r="AZ4" s="197"/>
      <c r="BA4" s="197"/>
      <c r="BB4" s="197"/>
      <c r="BC4" s="197"/>
      <c r="BD4" s="197"/>
      <c r="BE4" s="197"/>
      <c r="BF4" s="197"/>
      <c r="BG4" s="197"/>
      <c r="BH4" s="197"/>
      <c r="BI4" s="197"/>
      <c r="BJ4" s="197"/>
      <c r="BK4" s="197"/>
      <c r="BL4" s="197"/>
      <c r="BM4" s="197"/>
      <c r="BN4" s="197"/>
      <c r="BO4" s="197"/>
      <c r="BP4" s="197"/>
      <c r="BQ4" s="197"/>
      <c r="BR4" s="197"/>
      <c r="BS4" s="197"/>
      <c r="BT4" s="197"/>
      <c r="BU4" s="197"/>
      <c r="BV4" s="197"/>
      <c r="BW4" s="198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</row>
    <row r="5" spans="1:90" s="11" customFormat="1" ht="17.25" customHeight="1">
      <c r="A5" s="159" t="s">
        <v>67</v>
      </c>
      <c r="B5" s="10" t="s">
        <v>61</v>
      </c>
      <c r="C5" s="203" t="s">
        <v>0</v>
      </c>
      <c r="D5" s="203"/>
      <c r="E5" s="203"/>
      <c r="F5" s="203" t="s">
        <v>1</v>
      </c>
      <c r="G5" s="203"/>
      <c r="H5" s="203"/>
      <c r="I5" s="121"/>
      <c r="X5" s="63"/>
      <c r="AV5" s="63"/>
    </row>
    <row r="6" spans="1:90" ht="55.5" customHeight="1">
      <c r="A6" s="4"/>
      <c r="B6" s="13" t="s">
        <v>66</v>
      </c>
      <c r="C6" s="182" t="s">
        <v>2</v>
      </c>
      <c r="D6" s="182" t="s">
        <v>3</v>
      </c>
      <c r="E6" s="182" t="s">
        <v>4</v>
      </c>
      <c r="F6" s="182" t="s">
        <v>2</v>
      </c>
      <c r="G6" s="182" t="s">
        <v>3</v>
      </c>
      <c r="H6" s="182" t="s">
        <v>4</v>
      </c>
      <c r="I6" s="123"/>
      <c r="K6" s="12" t="s">
        <v>57</v>
      </c>
      <c r="L6" s="12" t="s">
        <v>56</v>
      </c>
      <c r="M6" s="12" t="s">
        <v>55</v>
      </c>
      <c r="N6" s="14" t="s">
        <v>54</v>
      </c>
      <c r="O6" s="14" t="s">
        <v>5</v>
      </c>
      <c r="P6" s="14" t="s">
        <v>53</v>
      </c>
      <c r="Q6" s="64" t="s">
        <v>103</v>
      </c>
      <c r="R6" s="12" t="s">
        <v>7</v>
      </c>
      <c r="S6" s="15" t="s">
        <v>8</v>
      </c>
      <c r="T6" s="15" t="s">
        <v>9</v>
      </c>
      <c r="U6" s="15" t="s">
        <v>10</v>
      </c>
      <c r="V6" s="66" t="s">
        <v>11</v>
      </c>
      <c r="W6" s="67" t="s">
        <v>12</v>
      </c>
      <c r="X6" s="131"/>
      <c r="Y6" s="16"/>
      <c r="Z6" s="114" t="s">
        <v>13</v>
      </c>
      <c r="AA6" s="14" t="s">
        <v>52</v>
      </c>
      <c r="AB6" s="17" t="s">
        <v>14</v>
      </c>
      <c r="AC6" s="17" t="s">
        <v>15</v>
      </c>
      <c r="AD6" s="17" t="s">
        <v>51</v>
      </c>
      <c r="AE6" s="14" t="s">
        <v>50</v>
      </c>
      <c r="AF6" s="14" t="s">
        <v>47</v>
      </c>
      <c r="AG6" s="98" t="s">
        <v>16</v>
      </c>
      <c r="AH6" s="98" t="s">
        <v>17</v>
      </c>
      <c r="AI6" s="17" t="s">
        <v>48</v>
      </c>
      <c r="AJ6" s="14" t="s">
        <v>49</v>
      </c>
      <c r="AK6" s="14" t="s">
        <v>60</v>
      </c>
      <c r="AL6" s="14" t="s">
        <v>46</v>
      </c>
      <c r="AM6" s="17" t="s">
        <v>18</v>
      </c>
      <c r="AN6" s="68" t="s">
        <v>104</v>
      </c>
      <c r="AO6" s="14" t="s">
        <v>45</v>
      </c>
      <c r="AP6" s="14" t="s">
        <v>20</v>
      </c>
      <c r="AQ6" s="65" t="s">
        <v>8</v>
      </c>
      <c r="AR6" s="15" t="s">
        <v>21</v>
      </c>
      <c r="AS6" s="15" t="s">
        <v>22</v>
      </c>
      <c r="AT6" s="66" t="s">
        <v>11</v>
      </c>
      <c r="AU6" s="67" t="s">
        <v>12</v>
      </c>
      <c r="AV6" s="131"/>
      <c r="AX6" s="62" t="s">
        <v>25</v>
      </c>
      <c r="AY6" s="62" t="s">
        <v>14</v>
      </c>
      <c r="AZ6" s="103" t="s">
        <v>58</v>
      </c>
      <c r="BA6" s="99" t="s">
        <v>59</v>
      </c>
      <c r="BC6" s="17" t="s">
        <v>26</v>
      </c>
      <c r="BD6" s="17" t="s">
        <v>27</v>
      </c>
      <c r="BE6" s="17" t="s">
        <v>28</v>
      </c>
      <c r="BF6" s="17" t="s">
        <v>29</v>
      </c>
      <c r="BG6" s="17" t="s">
        <v>30</v>
      </c>
      <c r="BH6" s="17" t="s">
        <v>31</v>
      </c>
      <c r="BI6" s="17" t="s">
        <v>32</v>
      </c>
      <c r="BJ6" s="17" t="s">
        <v>33</v>
      </c>
      <c r="BK6" s="17" t="s">
        <v>34</v>
      </c>
      <c r="BL6" s="17" t="s">
        <v>35</v>
      </c>
      <c r="BM6" s="69" t="s">
        <v>36</v>
      </c>
      <c r="BN6" s="69" t="s">
        <v>37</v>
      </c>
      <c r="BO6" s="69" t="s">
        <v>38</v>
      </c>
      <c r="BP6" s="69" t="s">
        <v>39</v>
      </c>
      <c r="BQ6" s="69" t="s">
        <v>40</v>
      </c>
      <c r="BR6" s="18"/>
      <c r="BS6" s="15" t="s">
        <v>41</v>
      </c>
      <c r="BT6" s="15" t="s">
        <v>42</v>
      </c>
      <c r="BU6" s="64" t="s">
        <v>105</v>
      </c>
      <c r="BV6" s="66" t="s">
        <v>11</v>
      </c>
      <c r="BW6" s="67" t="s">
        <v>12</v>
      </c>
    </row>
    <row r="7" spans="1:90">
      <c r="A7" s="140"/>
      <c r="B7" s="162" t="s">
        <v>117</v>
      </c>
      <c r="C7" s="183">
        <v>1</v>
      </c>
      <c r="D7" s="184">
        <f>E7-C7</f>
        <v>41</v>
      </c>
      <c r="E7" s="185">
        <v>42</v>
      </c>
      <c r="F7" s="183">
        <v>0.01</v>
      </c>
      <c r="G7" s="184">
        <f>H7-F7</f>
        <v>34.99</v>
      </c>
      <c r="H7" s="185">
        <v>35</v>
      </c>
      <c r="I7" s="127"/>
      <c r="K7" s="19">
        <f>(C7/E7)/(F7/H7)</f>
        <v>83.333333333333329</v>
      </c>
      <c r="L7" s="20">
        <f>(D7/(C7*E7)+(G7/(F7*H7)))</f>
        <v>100.94761904761904</v>
      </c>
      <c r="M7" s="21">
        <f>1/L7</f>
        <v>9.9061276475305438E-3</v>
      </c>
      <c r="N7" s="22">
        <f>LN(K7)</f>
        <v>4.4228486291941369</v>
      </c>
      <c r="O7" s="22">
        <f>M7*N7</f>
        <v>4.3813303086502609E-2</v>
      </c>
      <c r="P7" s="22">
        <f>LN(K7)</f>
        <v>4.4228486291941369</v>
      </c>
      <c r="Q7" s="116">
        <f>K7</f>
        <v>83.333333333333329</v>
      </c>
      <c r="R7" s="23">
        <f>SQRT(1/M7)</f>
        <v>10.047269233359831</v>
      </c>
      <c r="S7" s="135">
        <f>-NORMSINV(2.5/100)</f>
        <v>1.9599639845400538</v>
      </c>
      <c r="T7" s="24">
        <f>P7-(R7*S7)</f>
        <v>-15.269437211168489</v>
      </c>
      <c r="U7" s="24">
        <f>P7+(R7*S7)</f>
        <v>24.115134469556764</v>
      </c>
      <c r="V7" s="25">
        <f>EXP(T7)</f>
        <v>2.3365101792916435E-7</v>
      </c>
      <c r="W7" s="138">
        <f>EXP(U7)</f>
        <v>29721438862.080185</v>
      </c>
      <c r="X7" s="93"/>
      <c r="Z7" s="115">
        <f>(N7-P25)^2</f>
        <v>20.36248534153092</v>
      </c>
      <c r="AA7" s="27">
        <f>M7*Z7</f>
        <v>0.20171337901417488</v>
      </c>
      <c r="AB7" s="28">
        <v>1</v>
      </c>
      <c r="AC7" s="18"/>
      <c r="AD7" s="18"/>
      <c r="AE7" s="21">
        <f>M7^2</f>
        <v>9.8131364969169022E-5</v>
      </c>
      <c r="AF7" s="29"/>
      <c r="AG7" s="96">
        <f>AG25</f>
        <v>2.5028759083098071E-2</v>
      </c>
      <c r="AH7" s="96">
        <f>AH25</f>
        <v>2.5028759083098071E-2</v>
      </c>
      <c r="AI7" s="27">
        <f>1/M7</f>
        <v>100.94761904761904</v>
      </c>
      <c r="AJ7" s="30">
        <f>1/(AH7+AI7)</f>
        <v>9.9036721500495722E-3</v>
      </c>
      <c r="AK7" s="108">
        <f>AJ7/AJ25</f>
        <v>4.4250041543676625E-5</v>
      </c>
      <c r="AL7" s="31">
        <f>AJ7*N7</f>
        <v>4.3802442792834899E-2</v>
      </c>
      <c r="AM7" s="59">
        <f>AL7/AJ7</f>
        <v>4.4228486291941369</v>
      </c>
      <c r="AN7" s="26">
        <f>EXP(AM7)</f>
        <v>83.333333333333343</v>
      </c>
      <c r="AO7" s="60">
        <f>1/AJ7</f>
        <v>100.97264780670214</v>
      </c>
      <c r="AP7" s="26">
        <f>SQRT(AO7)</f>
        <v>10.048514706497778</v>
      </c>
      <c r="AQ7" s="70">
        <f>-NORMSINV(2.5/100)</f>
        <v>1.9599639845400538</v>
      </c>
      <c r="AR7" s="24">
        <f>AM7-(AQ7*AP7)</f>
        <v>-15.27187829366258</v>
      </c>
      <c r="AS7" s="24">
        <f>AM7+(AQ7*AP7)</f>
        <v>24.117575552050852</v>
      </c>
      <c r="AT7" s="61">
        <f>EXP(AR7)</f>
        <v>2.3308135210308973E-7</v>
      </c>
      <c r="AU7" s="137">
        <f>EXP(AS7)</f>
        <v>29794079971.584217</v>
      </c>
      <c r="AV7" s="123"/>
      <c r="AX7" s="71"/>
      <c r="AY7" s="71">
        <v>1</v>
      </c>
      <c r="AZ7" s="100"/>
      <c r="BA7" s="100"/>
      <c r="BC7" s="18"/>
      <c r="BD7" s="18"/>
      <c r="BE7" s="28"/>
      <c r="BF7" s="28"/>
      <c r="BG7" s="28"/>
      <c r="BH7" s="28"/>
      <c r="BI7" s="28"/>
      <c r="BJ7" s="28"/>
      <c r="BK7" s="28"/>
      <c r="BL7" s="28"/>
      <c r="BM7" s="18"/>
      <c r="BN7" s="18"/>
      <c r="BO7" s="18"/>
      <c r="BP7" s="18"/>
      <c r="BQ7" s="18"/>
      <c r="BR7" s="18"/>
      <c r="BS7" s="72"/>
      <c r="BT7" s="72"/>
      <c r="BU7" s="72"/>
      <c r="BV7" s="18"/>
      <c r="BW7" s="18"/>
    </row>
    <row r="8" spans="1:90">
      <c r="A8" s="141"/>
      <c r="B8" s="162" t="s">
        <v>118</v>
      </c>
      <c r="C8" s="183">
        <v>206</v>
      </c>
      <c r="D8" s="184">
        <f t="shared" ref="D8:D24" si="0">E8-C8</f>
        <v>6056</v>
      </c>
      <c r="E8" s="185">
        <v>6262</v>
      </c>
      <c r="F8" s="183">
        <v>383</v>
      </c>
      <c r="G8" s="184">
        <f t="shared" ref="G8:G24" si="1">H8-F8</f>
        <v>12145</v>
      </c>
      <c r="H8" s="185">
        <v>12528</v>
      </c>
      <c r="I8" s="127"/>
      <c r="K8" s="19">
        <f t="shared" ref="K8:K19" si="2">(C8/E8)/(F8/H8)</f>
        <v>1.0760615857761975</v>
      </c>
      <c r="L8" s="20">
        <f t="shared" ref="L8:L19" si="3">(D8/(C8*E8)+(G8/(F8*H8)))</f>
        <v>7.2258204002755254E-3</v>
      </c>
      <c r="M8" s="21">
        <f t="shared" ref="M8:M19" si="4">1/L8</f>
        <v>138.39258999045552</v>
      </c>
      <c r="N8" s="22">
        <f t="shared" ref="N8:N19" si="5">LN(K8)</f>
        <v>7.3307695953168467E-2</v>
      </c>
      <c r="O8" s="22">
        <f t="shared" ref="O8:O19" si="6">M8*N8</f>
        <v>10.145241909191819</v>
      </c>
      <c r="P8" s="22">
        <f t="shared" ref="P8:P19" si="7">LN(K8)</f>
        <v>7.3307695953168467E-2</v>
      </c>
      <c r="Q8" s="116">
        <f t="shared" ref="Q8:Q24" si="8">K8</f>
        <v>1.0760615857761975</v>
      </c>
      <c r="R8" s="23">
        <f t="shared" ref="R8:R24" si="9">SQRT(1/M8)</f>
        <v>8.5004825746986423E-2</v>
      </c>
      <c r="S8" s="135">
        <f t="shared" ref="S8:S24" si="10">-NORMSINV(2.5/100)</f>
        <v>1.9599639845400538</v>
      </c>
      <c r="T8" s="24">
        <f t="shared" ref="T8:T24" si="11">P8-(R8*S8)</f>
        <v>-9.3298701023028008E-2</v>
      </c>
      <c r="U8" s="24">
        <f t="shared" ref="U8:U24" si="12">P8+(R8*S8)</f>
        <v>0.23991409292936494</v>
      </c>
      <c r="V8" s="25">
        <f t="shared" ref="V8:V24" si="13">EXP(T8)</f>
        <v>0.91092136651076905</v>
      </c>
      <c r="W8" s="26">
        <f t="shared" ref="W8:W24" si="14">EXP(U8)</f>
        <v>1.2711399457216441</v>
      </c>
      <c r="X8" s="93"/>
      <c r="Z8" s="115">
        <f>(N8-P25)^2</f>
        <v>2.6549485799132046E-2</v>
      </c>
      <c r="AA8" s="27">
        <f t="shared" ref="AA8:AA24" si="15">M8*Z8</f>
        <v>3.6742521026567028</v>
      </c>
      <c r="AB8" s="28">
        <v>1</v>
      </c>
      <c r="AC8" s="18"/>
      <c r="AD8" s="18"/>
      <c r="AE8" s="21">
        <f t="shared" ref="AE8:AE24" si="16">M8^2</f>
        <v>19152.50896426633</v>
      </c>
      <c r="AF8" s="29"/>
      <c r="AG8" s="96">
        <f>AG25</f>
        <v>2.5028759083098071E-2</v>
      </c>
      <c r="AH8" s="96">
        <f>AH25</f>
        <v>2.5028759083098071E-2</v>
      </c>
      <c r="AI8" s="27">
        <f t="shared" ref="AI8:AI24" si="17">1/M8</f>
        <v>7.2258204002755254E-3</v>
      </c>
      <c r="AJ8" s="30">
        <f t="shared" ref="AJ8:AJ24" si="18">1/(AH8+AI8)</f>
        <v>31.003349478342269</v>
      </c>
      <c r="AK8" s="108">
        <f>AJ8/AJ25</f>
        <v>0.13852432528301165</v>
      </c>
      <c r="AL8" s="31">
        <f t="shared" ref="AL8:AL24" si="19">AJ8*N8</f>
        <v>2.2727841170881393</v>
      </c>
      <c r="AM8" s="59">
        <f t="shared" ref="AM8:AM24" si="20">AL8/AJ8</f>
        <v>7.3307695953168467E-2</v>
      </c>
      <c r="AN8" s="26">
        <f t="shared" ref="AN8:AN24" si="21">EXP(AM8)</f>
        <v>1.0760615857761975</v>
      </c>
      <c r="AO8" s="60">
        <f t="shared" ref="AO8:AO24" si="22">1/AJ8</f>
        <v>3.2254579483373597E-2</v>
      </c>
      <c r="AP8" s="26">
        <f t="shared" ref="AP8:AP24" si="23">SQRT(AO8)</f>
        <v>0.17959559984413204</v>
      </c>
      <c r="AQ8" s="70">
        <f t="shared" ref="AQ8:AQ24" si="24">-NORMSINV(2.5/100)</f>
        <v>1.9599639845400538</v>
      </c>
      <c r="AR8" s="24">
        <f t="shared" ref="AR8:AR24" si="25">AM8-(AQ8*AP8)</f>
        <v>-0.27869321152319759</v>
      </c>
      <c r="AS8" s="24">
        <f t="shared" ref="AS8:AS25" si="26">AM8+(AQ8*AP8)</f>
        <v>0.42530860342953458</v>
      </c>
      <c r="AT8" s="61">
        <f t="shared" ref="AT8:AT24" si="27">EXP(AR8)</f>
        <v>0.7567720365456897</v>
      </c>
      <c r="AU8" s="61">
        <f t="shared" ref="AU8:AU24" si="28">EXP(AS8)</f>
        <v>1.5300625293562584</v>
      </c>
      <c r="AV8" s="123"/>
      <c r="AX8" s="71"/>
      <c r="AY8" s="71">
        <v>1</v>
      </c>
      <c r="AZ8" s="100"/>
      <c r="BA8" s="100"/>
      <c r="BC8" s="18"/>
      <c r="BD8" s="18"/>
      <c r="BE8" s="28"/>
      <c r="BF8" s="28"/>
      <c r="BG8" s="28"/>
      <c r="BH8" s="28"/>
      <c r="BI8" s="28"/>
      <c r="BJ8" s="28"/>
      <c r="BK8" s="28"/>
      <c r="BL8" s="28"/>
      <c r="BM8" s="18"/>
      <c r="BN8" s="18"/>
      <c r="BO8" s="18"/>
      <c r="BP8" s="18"/>
      <c r="BQ8" s="18"/>
      <c r="BR8" s="18"/>
      <c r="BS8" s="72"/>
      <c r="BT8" s="72"/>
      <c r="BU8" s="72"/>
      <c r="BV8" s="18"/>
      <c r="BW8" s="18"/>
    </row>
    <row r="9" spans="1:90">
      <c r="A9" s="141"/>
      <c r="B9" s="162" t="s">
        <v>119</v>
      </c>
      <c r="C9" s="183">
        <v>134</v>
      </c>
      <c r="D9" s="184">
        <f t="shared" si="0"/>
        <v>624</v>
      </c>
      <c r="E9" s="185">
        <v>758</v>
      </c>
      <c r="F9" s="183">
        <v>83</v>
      </c>
      <c r="G9" s="184">
        <f t="shared" si="1"/>
        <v>307</v>
      </c>
      <c r="H9" s="185">
        <v>390</v>
      </c>
      <c r="I9" s="127"/>
      <c r="K9" s="19">
        <f t="shared" si="2"/>
        <v>0.83065772324124998</v>
      </c>
      <c r="L9" s="20">
        <f t="shared" si="3"/>
        <v>1.5627515560425635E-2</v>
      </c>
      <c r="M9" s="21">
        <f t="shared" si="4"/>
        <v>63.989697923088407</v>
      </c>
      <c r="N9" s="22">
        <f t="shared" si="5"/>
        <v>-0.18553745436436608</v>
      </c>
      <c r="O9" s="22">
        <f t="shared" si="6"/>
        <v>-11.872485658194586</v>
      </c>
      <c r="P9" s="22">
        <f t="shared" si="7"/>
        <v>-0.18553745436436608</v>
      </c>
      <c r="Q9" s="116">
        <f t="shared" si="8"/>
        <v>0.83065772324124998</v>
      </c>
      <c r="R9" s="23">
        <f t="shared" ref="R9:R13" si="29">SQRT(1/M9)</f>
        <v>0.12501006183674029</v>
      </c>
      <c r="S9" s="135">
        <f t="shared" si="10"/>
        <v>1.9599639845400538</v>
      </c>
      <c r="T9" s="24">
        <f t="shared" ref="T9:T13" si="30">P9-(R9*S9)</f>
        <v>-0.43055267326950208</v>
      </c>
      <c r="U9" s="24">
        <f t="shared" ref="U9:U13" si="31">P9+(R9*S9)</f>
        <v>5.9477764540769945E-2</v>
      </c>
      <c r="V9" s="25">
        <f t="shared" ref="V9:V13" si="32">EXP(T9)</f>
        <v>0.65014967506506249</v>
      </c>
      <c r="W9" s="26">
        <f t="shared" ref="W9:W13" si="33">EXP(U9)</f>
        <v>1.0612821626209188</v>
      </c>
      <c r="X9" s="93"/>
      <c r="Z9" s="115">
        <f>(N9-P25)^2</f>
        <v>9.1977730193918156E-3</v>
      </c>
      <c r="AA9" s="27">
        <f t="shared" si="15"/>
        <v>0.58856271707601504</v>
      </c>
      <c r="AB9" s="28">
        <v>1</v>
      </c>
      <c r="AC9" s="18"/>
      <c r="AD9" s="18"/>
      <c r="AE9" s="21">
        <f t="shared" si="16"/>
        <v>4094.681440288105</v>
      </c>
      <c r="AF9" s="29"/>
      <c r="AG9" s="96">
        <f>AG25</f>
        <v>2.5028759083098071E-2</v>
      </c>
      <c r="AH9" s="96">
        <f>AH25</f>
        <v>2.5028759083098071E-2</v>
      </c>
      <c r="AI9" s="27">
        <f t="shared" ref="AI9:AI18" si="34">1/M9</f>
        <v>1.5627515560425635E-2</v>
      </c>
      <c r="AJ9" s="30">
        <f t="shared" ref="AJ9:AJ17" si="35">1/(AH9+AI9)</f>
        <v>24.596449349283748</v>
      </c>
      <c r="AK9" s="108">
        <f>AJ9/AJ25</f>
        <v>0.10989801449831878</v>
      </c>
      <c r="AL9" s="31">
        <f t="shared" ref="AL9:AL17" si="36">AJ9*N9</f>
        <v>-4.5635625986681756</v>
      </c>
      <c r="AM9" s="59">
        <f t="shared" ref="AM9:AM17" si="37">AL9/AJ9</f>
        <v>-0.18553745436436608</v>
      </c>
      <c r="AN9" s="26">
        <f t="shared" si="21"/>
        <v>0.83065772324124998</v>
      </c>
      <c r="AO9" s="60">
        <f t="shared" ref="AO9:AO17" si="38">1/AJ9</f>
        <v>4.0656274643523706E-2</v>
      </c>
      <c r="AP9" s="26">
        <f t="shared" si="23"/>
        <v>0.20163401162384215</v>
      </c>
      <c r="AQ9" s="70">
        <f t="shared" si="24"/>
        <v>1.9599639845400538</v>
      </c>
      <c r="AR9" s="24">
        <f t="shared" ref="AR9:AR17" si="39">AM9-(AQ9*AP9)</f>
        <v>-0.58073285520542728</v>
      </c>
      <c r="AS9" s="24">
        <f t="shared" si="26"/>
        <v>0.20965794647669511</v>
      </c>
      <c r="AT9" s="61">
        <f t="shared" ref="AT9:AT14" si="40">EXP(AR9)</f>
        <v>0.55948819245042991</v>
      </c>
      <c r="AU9" s="61">
        <f t="shared" ref="AU9:AU14" si="41">EXP(AS9)</f>
        <v>1.2332561481920277</v>
      </c>
      <c r="AV9" s="123"/>
      <c r="AX9" s="71"/>
      <c r="AY9" s="71">
        <v>1</v>
      </c>
      <c r="AZ9" s="100"/>
      <c r="BA9" s="100"/>
      <c r="BC9" s="18"/>
      <c r="BD9" s="18"/>
      <c r="BE9" s="28"/>
      <c r="BF9" s="28"/>
      <c r="BG9" s="28"/>
      <c r="BH9" s="28"/>
      <c r="BI9" s="28"/>
      <c r="BJ9" s="28"/>
      <c r="BK9" s="28"/>
      <c r="BL9" s="28"/>
      <c r="BM9" s="18"/>
      <c r="BN9" s="18"/>
      <c r="BO9" s="18"/>
      <c r="BP9" s="18"/>
      <c r="BQ9" s="18"/>
      <c r="BR9" s="18"/>
      <c r="BS9" s="72"/>
      <c r="BT9" s="72"/>
      <c r="BU9" s="72"/>
      <c r="BV9" s="18"/>
      <c r="BW9" s="18"/>
    </row>
    <row r="10" spans="1:90">
      <c r="A10" s="141"/>
      <c r="B10" s="162" t="s">
        <v>120</v>
      </c>
      <c r="C10" s="183">
        <v>13</v>
      </c>
      <c r="D10" s="184">
        <f t="shared" si="0"/>
        <v>224</v>
      </c>
      <c r="E10" s="185">
        <v>237</v>
      </c>
      <c r="F10" s="183">
        <v>25</v>
      </c>
      <c r="G10" s="184">
        <f t="shared" si="1"/>
        <v>208</v>
      </c>
      <c r="H10" s="185">
        <v>233</v>
      </c>
      <c r="I10" s="127"/>
      <c r="K10" s="19">
        <f t="shared" si="2"/>
        <v>0.51122362869198312</v>
      </c>
      <c r="L10" s="20">
        <f t="shared" si="3"/>
        <v>0.10841182214681427</v>
      </c>
      <c r="M10" s="21">
        <f t="shared" si="4"/>
        <v>9.2240862684308773</v>
      </c>
      <c r="N10" s="22">
        <f t="shared" si="5"/>
        <v>-0.67094815497609461</v>
      </c>
      <c r="O10" s="22">
        <f t="shared" si="6"/>
        <v>-6.1888836631440265</v>
      </c>
      <c r="P10" s="22">
        <f t="shared" si="7"/>
        <v>-0.67094815497609461</v>
      </c>
      <c r="Q10" s="116">
        <f t="shared" si="8"/>
        <v>0.51122362869198312</v>
      </c>
      <c r="R10" s="23">
        <f t="shared" si="29"/>
        <v>0.32925950578049268</v>
      </c>
      <c r="S10" s="135">
        <f t="shared" si="10"/>
        <v>1.9599639845400538</v>
      </c>
      <c r="T10" s="24">
        <f t="shared" si="30"/>
        <v>-1.316284927873318</v>
      </c>
      <c r="U10" s="24">
        <f t="shared" si="31"/>
        <v>-2.5611382078871259E-2</v>
      </c>
      <c r="V10" s="25">
        <f t="shared" si="32"/>
        <v>0.26812957463401521</v>
      </c>
      <c r="W10" s="26">
        <f t="shared" si="33"/>
        <v>0.97471380726922452</v>
      </c>
      <c r="X10" s="93"/>
      <c r="Z10" s="115">
        <f>(N10-P25)^2</f>
        <v>0.33792796798918984</v>
      </c>
      <c r="AA10" s="27">
        <f t="shared" si="15"/>
        <v>3.117076729247835</v>
      </c>
      <c r="AB10" s="28">
        <v>1</v>
      </c>
      <c r="AC10" s="18"/>
      <c r="AD10" s="18"/>
      <c r="AE10" s="21">
        <f t="shared" si="16"/>
        <v>85.083767487455063</v>
      </c>
      <c r="AF10" s="29"/>
      <c r="AG10" s="96">
        <f>AG25</f>
        <v>2.5028759083098071E-2</v>
      </c>
      <c r="AH10" s="96">
        <f>AH25</f>
        <v>2.5028759083098071E-2</v>
      </c>
      <c r="AI10" s="27">
        <f t="shared" si="34"/>
        <v>0.10841182214681427</v>
      </c>
      <c r="AJ10" s="30">
        <f t="shared" si="35"/>
        <v>7.4939721543706659</v>
      </c>
      <c r="AK10" s="108">
        <f>AJ10/AJ25</f>
        <v>3.3483396273007476E-2</v>
      </c>
      <c r="AL10" s="31">
        <f t="shared" si="36"/>
        <v>-5.0280667904172276</v>
      </c>
      <c r="AM10" s="59">
        <f t="shared" si="37"/>
        <v>-0.67094815497609472</v>
      </c>
      <c r="AN10" s="26">
        <f t="shared" si="21"/>
        <v>0.51122362869198312</v>
      </c>
      <c r="AO10" s="60">
        <f t="shared" si="38"/>
        <v>0.13344058122991234</v>
      </c>
      <c r="AP10" s="26">
        <f t="shared" si="23"/>
        <v>0.36529519738139499</v>
      </c>
      <c r="AQ10" s="70">
        <f t="shared" si="24"/>
        <v>1.9599639845400538</v>
      </c>
      <c r="AR10" s="24">
        <f t="shared" si="39"/>
        <v>-1.3869135855690791</v>
      </c>
      <c r="AS10" s="24">
        <f t="shared" si="26"/>
        <v>4.5017275616889618E-2</v>
      </c>
      <c r="AT10" s="61">
        <f t="shared" si="40"/>
        <v>0.24984524180767612</v>
      </c>
      <c r="AU10" s="61">
        <f t="shared" si="41"/>
        <v>1.0460459308413734</v>
      </c>
      <c r="AV10" s="123"/>
      <c r="AX10" s="71"/>
      <c r="AY10" s="71">
        <v>1</v>
      </c>
      <c r="AZ10" s="100"/>
      <c r="BA10" s="100"/>
      <c r="BC10" s="18"/>
      <c r="BD10" s="18"/>
      <c r="BE10" s="28"/>
      <c r="BF10" s="28"/>
      <c r="BG10" s="28"/>
      <c r="BH10" s="28"/>
      <c r="BI10" s="28"/>
      <c r="BJ10" s="28"/>
      <c r="BK10" s="28"/>
      <c r="BL10" s="28"/>
      <c r="BM10" s="18"/>
      <c r="BN10" s="18"/>
      <c r="BO10" s="18"/>
      <c r="BP10" s="18"/>
      <c r="BQ10" s="18"/>
      <c r="BR10" s="18"/>
      <c r="BS10" s="72"/>
      <c r="BT10" s="72"/>
      <c r="BU10" s="72"/>
      <c r="BV10" s="18"/>
      <c r="BW10" s="18"/>
    </row>
    <row r="11" spans="1:90">
      <c r="A11" s="141"/>
      <c r="B11" s="163" t="s">
        <v>121</v>
      </c>
      <c r="C11" s="183">
        <v>18</v>
      </c>
      <c r="D11" s="184">
        <f t="shared" si="0"/>
        <v>219</v>
      </c>
      <c r="E11" s="185">
        <v>237</v>
      </c>
      <c r="F11" s="183">
        <v>20</v>
      </c>
      <c r="G11" s="184">
        <f t="shared" si="1"/>
        <v>223</v>
      </c>
      <c r="H11" s="185">
        <v>243</v>
      </c>
      <c r="I11" s="127"/>
      <c r="K11" s="19">
        <f t="shared" si="2"/>
        <v>0.92278481012658231</v>
      </c>
      <c r="L11" s="20">
        <f t="shared" si="3"/>
        <v>9.7220919935406575E-2</v>
      </c>
      <c r="M11" s="21">
        <f t="shared" si="4"/>
        <v>10.285852064189461</v>
      </c>
      <c r="N11" s="22">
        <f t="shared" si="5"/>
        <v>-8.0359213452408998E-2</v>
      </c>
      <c r="O11" s="22">
        <f t="shared" si="6"/>
        <v>-0.82656298156610264</v>
      </c>
      <c r="P11" s="22">
        <f t="shared" si="7"/>
        <v>-8.0359213452408998E-2</v>
      </c>
      <c r="Q11" s="116">
        <f t="shared" si="8"/>
        <v>0.92278481012658231</v>
      </c>
      <c r="R11" s="23">
        <f t="shared" si="29"/>
        <v>0.31180269391941851</v>
      </c>
      <c r="S11" s="135">
        <f t="shared" si="10"/>
        <v>1.9599639845400538</v>
      </c>
      <c r="T11" s="24">
        <f t="shared" si="30"/>
        <v>-0.69148126381703534</v>
      </c>
      <c r="U11" s="24">
        <f t="shared" si="31"/>
        <v>0.53076283691221726</v>
      </c>
      <c r="V11" s="25">
        <f t="shared" si="32"/>
        <v>0.500833652576546</v>
      </c>
      <c r="W11" s="26">
        <f t="shared" si="33"/>
        <v>1.7002288113421187</v>
      </c>
      <c r="X11" s="93"/>
      <c r="Z11" s="115">
        <f>(N11-P25)^2</f>
        <v>8.5992610786159632E-5</v>
      </c>
      <c r="AA11" s="27">
        <f t="shared" si="15"/>
        <v>8.8450727315986092E-4</v>
      </c>
      <c r="AB11" s="28">
        <v>1</v>
      </c>
      <c r="AC11" s="18"/>
      <c r="AD11" s="18"/>
      <c r="AE11" s="21">
        <f t="shared" si="16"/>
        <v>105.7987526863906</v>
      </c>
      <c r="AF11" s="29"/>
      <c r="AG11" s="96">
        <f>AG25</f>
        <v>2.5028759083098071E-2</v>
      </c>
      <c r="AH11" s="96">
        <f>AH25</f>
        <v>2.5028759083098071E-2</v>
      </c>
      <c r="AI11" s="27">
        <f t="shared" si="34"/>
        <v>9.7220919935406575E-2</v>
      </c>
      <c r="AJ11" s="30">
        <f t="shared" si="35"/>
        <v>8.1799805776883261</v>
      </c>
      <c r="AK11" s="108">
        <f>AJ11/AJ25</f>
        <v>3.6548511996872243E-2</v>
      </c>
      <c r="AL11" s="31">
        <f t="shared" si="36"/>
        <v>-0.65733680527901606</v>
      </c>
      <c r="AM11" s="59">
        <f t="shared" si="37"/>
        <v>-8.0359213452408998E-2</v>
      </c>
      <c r="AN11" s="26">
        <f t="shared" si="21"/>
        <v>0.92278481012658231</v>
      </c>
      <c r="AO11" s="60">
        <f t="shared" si="38"/>
        <v>0.12224967901850464</v>
      </c>
      <c r="AP11" s="26">
        <f t="shared" si="23"/>
        <v>0.34964221572702664</v>
      </c>
      <c r="AQ11" s="70">
        <f t="shared" si="24"/>
        <v>1.9599639845400538</v>
      </c>
      <c r="AR11" s="24">
        <f t="shared" si="39"/>
        <v>-0.7656453637521653</v>
      </c>
      <c r="AS11" s="24">
        <f t="shared" si="26"/>
        <v>0.60492693684734722</v>
      </c>
      <c r="AT11" s="61">
        <f t="shared" si="40"/>
        <v>0.46503371820624895</v>
      </c>
      <c r="AU11" s="61">
        <f t="shared" si="41"/>
        <v>1.8311184167137882</v>
      </c>
      <c r="AV11" s="123"/>
      <c r="AX11" s="71"/>
      <c r="AY11" s="71">
        <v>1</v>
      </c>
      <c r="AZ11" s="100"/>
      <c r="BA11" s="100"/>
      <c r="BC11" s="18"/>
      <c r="BD11" s="18"/>
      <c r="BE11" s="28"/>
      <c r="BF11" s="28"/>
      <c r="BG11" s="28"/>
      <c r="BH11" s="28"/>
      <c r="BI11" s="28"/>
      <c r="BJ11" s="28"/>
      <c r="BK11" s="28"/>
      <c r="BL11" s="28"/>
      <c r="BM11" s="18"/>
      <c r="BN11" s="18"/>
      <c r="BO11" s="18"/>
      <c r="BP11" s="18"/>
      <c r="BQ11" s="18"/>
      <c r="BR11" s="18"/>
      <c r="BS11" s="72"/>
      <c r="BT11" s="72"/>
      <c r="BU11" s="72"/>
      <c r="BV11" s="18"/>
      <c r="BW11" s="18"/>
    </row>
    <row r="12" spans="1:90">
      <c r="A12" s="140"/>
      <c r="B12" s="162" t="s">
        <v>122</v>
      </c>
      <c r="C12" s="183">
        <v>44</v>
      </c>
      <c r="D12" s="184">
        <f t="shared" si="0"/>
        <v>388</v>
      </c>
      <c r="E12" s="185">
        <v>432</v>
      </c>
      <c r="F12" s="183">
        <v>26</v>
      </c>
      <c r="G12" s="184">
        <f t="shared" si="1"/>
        <v>382</v>
      </c>
      <c r="H12" s="185">
        <v>408</v>
      </c>
      <c r="I12" s="127"/>
      <c r="K12" s="19">
        <f t="shared" si="2"/>
        <v>1.5982905982905984</v>
      </c>
      <c r="L12" s="20">
        <f t="shared" si="3"/>
        <v>5.6423015981839506E-2</v>
      </c>
      <c r="M12" s="21">
        <f t="shared" si="4"/>
        <v>17.72326385958991</v>
      </c>
      <c r="N12" s="22">
        <f t="shared" si="5"/>
        <v>0.46893468205683059</v>
      </c>
      <c r="O12" s="22">
        <f t="shared" si="6"/>
        <v>8.3110531030061097</v>
      </c>
      <c r="P12" s="22">
        <f t="shared" si="7"/>
        <v>0.46893468205683059</v>
      </c>
      <c r="Q12" s="116">
        <f t="shared" si="8"/>
        <v>1.5982905982905984</v>
      </c>
      <c r="R12" s="23">
        <f t="shared" si="29"/>
        <v>0.23753529418139002</v>
      </c>
      <c r="S12" s="135">
        <f t="shared" si="10"/>
        <v>1.9599639845400538</v>
      </c>
      <c r="T12" s="24">
        <f t="shared" si="30"/>
        <v>3.3740604041795352E-3</v>
      </c>
      <c r="U12" s="24">
        <f t="shared" si="31"/>
        <v>0.93449530370948164</v>
      </c>
      <c r="V12" s="25">
        <f t="shared" si="32"/>
        <v>1.0033797589532656</v>
      </c>
      <c r="W12" s="26">
        <f t="shared" si="33"/>
        <v>2.5459282129121577</v>
      </c>
      <c r="X12" s="93"/>
      <c r="Z12" s="115">
        <f>(N12-P25)^2</f>
        <v>0.31199722262575702</v>
      </c>
      <c r="AA12" s="27">
        <f t="shared" si="15"/>
        <v>5.5296091000555068</v>
      </c>
      <c r="AB12" s="28">
        <v>1</v>
      </c>
      <c r="AC12" s="18"/>
      <c r="AD12" s="18"/>
      <c r="AE12" s="21">
        <f t="shared" si="16"/>
        <v>314.11408183664582</v>
      </c>
      <c r="AF12" s="29"/>
      <c r="AG12" s="96">
        <f>AG25</f>
        <v>2.5028759083098071E-2</v>
      </c>
      <c r="AH12" s="96">
        <f>AH25</f>
        <v>2.5028759083098071E-2</v>
      </c>
      <c r="AI12" s="27">
        <f t="shared" si="34"/>
        <v>5.6423015981839506E-2</v>
      </c>
      <c r="AJ12" s="30">
        <f t="shared" si="35"/>
        <v>12.277203280134144</v>
      </c>
      <c r="AK12" s="108">
        <f>AJ12/AJ25</f>
        <v>5.4855082736495822E-2</v>
      </c>
      <c r="AL12" s="31">
        <f t="shared" si="36"/>
        <v>5.757206416716782</v>
      </c>
      <c r="AM12" s="59">
        <f t="shared" si="37"/>
        <v>0.46893468205683059</v>
      </c>
      <c r="AN12" s="26">
        <f t="shared" si="21"/>
        <v>1.5982905982905984</v>
      </c>
      <c r="AO12" s="60">
        <f t="shared" si="38"/>
        <v>8.1451775064937573E-2</v>
      </c>
      <c r="AP12" s="26">
        <f t="shared" si="23"/>
        <v>0.28539757368439134</v>
      </c>
      <c r="AQ12" s="70">
        <f t="shared" si="24"/>
        <v>1.9599639845400538</v>
      </c>
      <c r="AR12" s="24">
        <f t="shared" si="39"/>
        <v>-9.0434283639692692E-2</v>
      </c>
      <c r="AS12" s="24">
        <f t="shared" si="26"/>
        <v>1.0283036477533538</v>
      </c>
      <c r="AT12" s="61">
        <f t="shared" si="40"/>
        <v>0.91353436608193761</v>
      </c>
      <c r="AU12" s="61">
        <f t="shared" si="41"/>
        <v>2.7963182682883279</v>
      </c>
      <c r="AV12" s="123"/>
      <c r="AX12" s="71"/>
      <c r="AY12" s="71">
        <v>1</v>
      </c>
      <c r="AZ12" s="100"/>
      <c r="BA12" s="100"/>
      <c r="BC12" s="18"/>
      <c r="BD12" s="18"/>
      <c r="BE12" s="28"/>
      <c r="BF12" s="28"/>
      <c r="BG12" s="28"/>
      <c r="BH12" s="28"/>
      <c r="BI12" s="28"/>
      <c r="BJ12" s="28"/>
      <c r="BK12" s="28"/>
      <c r="BL12" s="28"/>
      <c r="BM12" s="18"/>
      <c r="BN12" s="18"/>
      <c r="BO12" s="18"/>
      <c r="BP12" s="18"/>
      <c r="BQ12" s="18"/>
      <c r="BR12" s="18"/>
      <c r="BS12" s="72"/>
      <c r="BT12" s="72"/>
      <c r="BU12" s="72"/>
      <c r="BV12" s="18"/>
      <c r="BW12" s="18"/>
    </row>
    <row r="13" spans="1:90">
      <c r="A13" s="140"/>
      <c r="B13" s="162" t="s">
        <v>123</v>
      </c>
      <c r="C13" s="183">
        <v>2</v>
      </c>
      <c r="D13" s="184">
        <f t="shared" si="0"/>
        <v>165</v>
      </c>
      <c r="E13" s="185">
        <v>167</v>
      </c>
      <c r="F13" s="183">
        <v>3</v>
      </c>
      <c r="G13" s="184">
        <f t="shared" si="1"/>
        <v>165</v>
      </c>
      <c r="H13" s="185">
        <v>168</v>
      </c>
      <c r="I13" s="127"/>
      <c r="K13" s="19">
        <f t="shared" si="2"/>
        <v>0.67065868263473061</v>
      </c>
      <c r="L13" s="20">
        <f t="shared" si="3"/>
        <v>0.82139292842885658</v>
      </c>
      <c r="M13" s="21">
        <f t="shared" si="4"/>
        <v>1.2174441310479496</v>
      </c>
      <c r="N13" s="22">
        <f t="shared" si="5"/>
        <v>-0.39949494112166045</v>
      </c>
      <c r="O13" s="22">
        <f t="shared" si="6"/>
        <v>-0.4863627714519117</v>
      </c>
      <c r="P13" s="22">
        <f t="shared" si="7"/>
        <v>-0.39949494112166045</v>
      </c>
      <c r="Q13" s="116">
        <f t="shared" si="8"/>
        <v>0.67065868263473061</v>
      </c>
      <c r="R13" s="23">
        <f t="shared" si="29"/>
        <v>0.90630730352836542</v>
      </c>
      <c r="S13" s="135">
        <f t="shared" si="10"/>
        <v>1.9599639845400538</v>
      </c>
      <c r="T13" s="24">
        <f t="shared" si="30"/>
        <v>-2.1758246149628677</v>
      </c>
      <c r="U13" s="24">
        <f t="shared" si="31"/>
        <v>1.3768347327195467</v>
      </c>
      <c r="V13" s="25">
        <f t="shared" si="32"/>
        <v>0.11351450930292295</v>
      </c>
      <c r="W13" s="26">
        <f t="shared" si="33"/>
        <v>3.9623398925424467</v>
      </c>
      <c r="X13" s="93"/>
      <c r="Z13" s="115">
        <f>(N13-P25)^2</f>
        <v>9.6014773605019837E-2</v>
      </c>
      <c r="AA13" s="27">
        <f t="shared" si="15"/>
        <v>0.11689262261932898</v>
      </c>
      <c r="AB13" s="28">
        <v>1</v>
      </c>
      <c r="AC13" s="18"/>
      <c r="AD13" s="18"/>
      <c r="AE13" s="21">
        <f t="shared" si="16"/>
        <v>1.4821702122230971</v>
      </c>
      <c r="AF13" s="29"/>
      <c r="AG13" s="96">
        <f>AG25</f>
        <v>2.5028759083098071E-2</v>
      </c>
      <c r="AH13" s="96">
        <f>AH25</f>
        <v>2.5028759083098071E-2</v>
      </c>
      <c r="AI13" s="27">
        <f t="shared" si="34"/>
        <v>0.82139292842885658</v>
      </c>
      <c r="AJ13" s="30">
        <f t="shared" si="35"/>
        <v>1.1814442077204883</v>
      </c>
      <c r="AK13" s="108">
        <f>AJ13/AJ25</f>
        <v>5.2787445384998985E-3</v>
      </c>
      <c r="AL13" s="31">
        <f t="shared" si="36"/>
        <v>-0.47198098420182327</v>
      </c>
      <c r="AM13" s="59">
        <f t="shared" si="37"/>
        <v>-0.39949494112166045</v>
      </c>
      <c r="AN13" s="26">
        <f t="shared" si="21"/>
        <v>0.67065868263473061</v>
      </c>
      <c r="AO13" s="60">
        <f t="shared" si="38"/>
        <v>0.84642168751195468</v>
      </c>
      <c r="AP13" s="26">
        <f t="shared" si="23"/>
        <v>0.92001178661577743</v>
      </c>
      <c r="AQ13" s="70">
        <f t="shared" si="24"/>
        <v>1.9599639845400538</v>
      </c>
      <c r="AR13" s="24">
        <f t="shared" si="39"/>
        <v>-2.2026849082409332</v>
      </c>
      <c r="AS13" s="24">
        <f t="shared" si="26"/>
        <v>1.4036950259976124</v>
      </c>
      <c r="AT13" s="61">
        <f t="shared" si="40"/>
        <v>0.11050606106728789</v>
      </c>
      <c r="AU13" s="61">
        <f t="shared" si="41"/>
        <v>4.0702117535388069</v>
      </c>
      <c r="AV13" s="123"/>
      <c r="AX13" s="71"/>
      <c r="AY13" s="71">
        <v>1</v>
      </c>
      <c r="AZ13" s="100"/>
      <c r="BA13" s="100"/>
      <c r="BC13" s="18"/>
      <c r="BD13" s="18"/>
      <c r="BE13" s="28"/>
      <c r="BF13" s="28"/>
      <c r="BG13" s="28"/>
      <c r="BH13" s="28"/>
      <c r="BI13" s="28"/>
      <c r="BJ13" s="28"/>
      <c r="BK13" s="28"/>
      <c r="BL13" s="28"/>
      <c r="BM13" s="18"/>
      <c r="BN13" s="18"/>
      <c r="BO13" s="18"/>
      <c r="BP13" s="18"/>
      <c r="BQ13" s="18"/>
      <c r="BR13" s="18"/>
      <c r="BS13" s="72"/>
      <c r="BT13" s="72"/>
      <c r="BU13" s="72"/>
      <c r="BV13" s="18"/>
      <c r="BW13" s="18"/>
    </row>
    <row r="14" spans="1:90">
      <c r="A14" s="140"/>
      <c r="B14" s="162" t="s">
        <v>124</v>
      </c>
      <c r="C14" s="183">
        <v>1</v>
      </c>
      <c r="D14" s="184">
        <f t="shared" si="0"/>
        <v>65</v>
      </c>
      <c r="E14" s="185">
        <v>66</v>
      </c>
      <c r="F14" s="183">
        <v>0.01</v>
      </c>
      <c r="G14" s="184">
        <f t="shared" si="1"/>
        <v>62.99</v>
      </c>
      <c r="H14" s="185">
        <v>63</v>
      </c>
      <c r="I14" s="127"/>
      <c r="K14" s="19">
        <f t="shared" si="2"/>
        <v>95.454545454545453</v>
      </c>
      <c r="L14" s="20">
        <f t="shared" si="3"/>
        <v>100.96897546897547</v>
      </c>
      <c r="M14" s="21">
        <f t="shared" si="4"/>
        <v>9.9040323560306686E-3</v>
      </c>
      <c r="N14" s="22">
        <f t="shared" si="5"/>
        <v>4.5586501703531983</v>
      </c>
      <c r="O14" s="22">
        <f t="shared" si="6"/>
        <v>4.5149018787002795E-2</v>
      </c>
      <c r="P14" s="22">
        <f t="shared" si="7"/>
        <v>4.5586501703531983</v>
      </c>
      <c r="Q14" s="116">
        <f t="shared" si="8"/>
        <v>95.454545454545453</v>
      </c>
      <c r="R14" s="23">
        <f t="shared" si="9"/>
        <v>10.048331974461009</v>
      </c>
      <c r="S14" s="135">
        <f t="shared" si="10"/>
        <v>1.9599639845400538</v>
      </c>
      <c r="T14" s="24">
        <f t="shared" si="11"/>
        <v>-15.135718604292625</v>
      </c>
      <c r="U14" s="24">
        <f t="shared" si="12"/>
        <v>24.25301894499902</v>
      </c>
      <c r="V14" s="25">
        <f t="shared" si="13"/>
        <v>2.6707973122794775E-7</v>
      </c>
      <c r="W14" s="138">
        <f t="shared" si="14"/>
        <v>34115543721.875706</v>
      </c>
      <c r="X14" s="93"/>
      <c r="Z14" s="115">
        <f>(N14-P25)^2</f>
        <v>21.606531165652751</v>
      </c>
      <c r="AA14" s="27">
        <f t="shared" si="15"/>
        <v>0.21399178376620989</v>
      </c>
      <c r="AB14" s="28">
        <v>1</v>
      </c>
      <c r="AC14" s="18"/>
      <c r="AD14" s="18"/>
      <c r="AE14" s="21">
        <f t="shared" si="16"/>
        <v>9.8089856909302402E-5</v>
      </c>
      <c r="AF14" s="29"/>
      <c r="AG14" s="96">
        <f>AG25</f>
        <v>2.5028759083098071E-2</v>
      </c>
      <c r="AH14" s="96">
        <f>AH25</f>
        <v>2.5028759083098071E-2</v>
      </c>
      <c r="AI14" s="27">
        <f t="shared" si="34"/>
        <v>100.96897546897549</v>
      </c>
      <c r="AJ14" s="30">
        <f t="shared" si="35"/>
        <v>9.9015778970587224E-3</v>
      </c>
      <c r="AK14" s="108">
        <f>AJ14/AJ25</f>
        <v>4.4240684329459104E-5</v>
      </c>
      <c r="AL14" s="31">
        <f t="shared" si="36"/>
        <v>4.513782976719221E-2</v>
      </c>
      <c r="AM14" s="59">
        <f t="shared" si="37"/>
        <v>4.5586501703531983</v>
      </c>
      <c r="AN14" s="26">
        <f t="shared" si="21"/>
        <v>95.454545454545439</v>
      </c>
      <c r="AO14" s="60">
        <f t="shared" si="38"/>
        <v>100.99400422805859</v>
      </c>
      <c r="AP14" s="26">
        <f t="shared" si="23"/>
        <v>10.049577315890385</v>
      </c>
      <c r="AQ14" s="70">
        <f t="shared" si="24"/>
        <v>1.9599639845400538</v>
      </c>
      <c r="AR14" s="24">
        <f t="shared" si="39"/>
        <v>-15.138159428642661</v>
      </c>
      <c r="AS14" s="24">
        <f t="shared" si="26"/>
        <v>24.255459769349059</v>
      </c>
      <c r="AT14" s="61">
        <f t="shared" si="40"/>
        <v>2.6642863144991256E-7</v>
      </c>
      <c r="AU14" s="137">
        <f t="shared" si="41"/>
        <v>34198915478.221916</v>
      </c>
      <c r="AV14" s="123"/>
      <c r="AX14" s="71"/>
      <c r="AY14" s="71">
        <v>1</v>
      </c>
      <c r="AZ14" s="100"/>
      <c r="BA14" s="100"/>
      <c r="BC14" s="18"/>
      <c r="BD14" s="18"/>
      <c r="BE14" s="28"/>
      <c r="BF14" s="28"/>
      <c r="BG14" s="28"/>
      <c r="BH14" s="28"/>
      <c r="BI14" s="28"/>
      <c r="BJ14" s="28"/>
      <c r="BK14" s="28"/>
      <c r="BL14" s="28"/>
      <c r="BM14" s="18"/>
      <c r="BN14" s="18"/>
      <c r="BO14" s="18"/>
      <c r="BP14" s="18"/>
      <c r="BQ14" s="18"/>
      <c r="BR14" s="18"/>
      <c r="BS14" s="72"/>
      <c r="BT14" s="72"/>
      <c r="BU14" s="72"/>
      <c r="BV14" s="18"/>
      <c r="BW14" s="18"/>
    </row>
    <row r="15" spans="1:90">
      <c r="A15" s="142"/>
      <c r="B15" s="162" t="s">
        <v>125</v>
      </c>
      <c r="C15" s="183">
        <v>9</v>
      </c>
      <c r="D15" s="184">
        <f t="shared" ref="D15" si="42">E15-C15</f>
        <v>2213</v>
      </c>
      <c r="E15" s="185">
        <v>2222</v>
      </c>
      <c r="F15" s="183">
        <v>8</v>
      </c>
      <c r="G15" s="184">
        <f t="shared" ref="G15" si="43">H15-F15</f>
        <v>2198</v>
      </c>
      <c r="H15" s="185">
        <v>2206</v>
      </c>
      <c r="I15" s="127"/>
      <c r="K15" s="19">
        <f t="shared" ref="K15:K17" si="44">(C15/E15)/(F15/H15)</f>
        <v>1.116899189918992</v>
      </c>
      <c r="L15" s="20">
        <f t="shared" ref="L15:L17" si="45">(D15/(C15*E15)+(G15/(F15*H15)))</f>
        <v>0.2352077569497657</v>
      </c>
      <c r="M15" s="21">
        <f t="shared" ref="M15:M17" si="46">1/L15</f>
        <v>4.2515604628361565</v>
      </c>
      <c r="N15" s="22">
        <f t="shared" ref="N15:N17" si="47">LN(K15)</f>
        <v>0.11055626527025597</v>
      </c>
      <c r="O15" s="22">
        <f t="shared" ref="O15:O17" si="48">M15*N15</f>
        <v>0.47003664634184639</v>
      </c>
      <c r="P15" s="22">
        <f t="shared" ref="P15:P17" si="49">LN(K15)</f>
        <v>0.11055626527025597</v>
      </c>
      <c r="Q15" s="116">
        <f t="shared" si="8"/>
        <v>1.116899189918992</v>
      </c>
      <c r="R15" s="23">
        <f t="shared" ref="R15:R17" si="50">SQRT(1/M15)</f>
        <v>0.48498222333376889</v>
      </c>
      <c r="S15" s="135">
        <f t="shared" si="10"/>
        <v>1.9599639845400538</v>
      </c>
      <c r="T15" s="24">
        <f t="shared" ref="T15:T17" si="51">P15-(R15*S15)</f>
        <v>-0.83999142560609197</v>
      </c>
      <c r="U15" s="24">
        <f t="shared" ref="U15:U17" si="52">P15+(R15*S15)</f>
        <v>1.0611039561466038</v>
      </c>
      <c r="V15" s="25">
        <f t="shared" ref="V15:V17" si="53">EXP(T15)</f>
        <v>0.43171422510103158</v>
      </c>
      <c r="W15" s="26">
        <f t="shared" ref="W15:W17" si="54">EXP(U15)</f>
        <v>2.889559175748178</v>
      </c>
      <c r="X15" s="93"/>
      <c r="Z15" s="115">
        <f>(N15-P25)^2</f>
        <v>4.007551513119785E-2</v>
      </c>
      <c r="AA15" s="27">
        <f t="shared" si="15"/>
        <v>0.17038347565959291</v>
      </c>
      <c r="AB15" s="28">
        <v>1</v>
      </c>
      <c r="AC15" s="18"/>
      <c r="AD15" s="18"/>
      <c r="AE15" s="21">
        <f t="shared" si="16"/>
        <v>18.075766369151594</v>
      </c>
      <c r="AF15" s="29"/>
      <c r="AG15" s="96">
        <f>AG25</f>
        <v>2.5028759083098071E-2</v>
      </c>
      <c r="AH15" s="96">
        <f>AH25</f>
        <v>2.5028759083098071E-2</v>
      </c>
      <c r="AI15" s="27">
        <f t="shared" si="34"/>
        <v>0.23520775694976567</v>
      </c>
      <c r="AJ15" s="30">
        <f t="shared" si="35"/>
        <v>3.8426582681183601</v>
      </c>
      <c r="AK15" s="108">
        <f>AJ15/AJ25</f>
        <v>1.7169165681795998E-2</v>
      </c>
      <c r="AL15" s="31">
        <f t="shared" si="36"/>
        <v>0.42482994683303582</v>
      </c>
      <c r="AM15" s="59">
        <f t="shared" si="37"/>
        <v>0.11055626527025597</v>
      </c>
      <c r="AN15" s="26">
        <f t="shared" si="21"/>
        <v>1.116899189918992</v>
      </c>
      <c r="AO15" s="60">
        <f t="shared" si="38"/>
        <v>0.26023651603286374</v>
      </c>
      <c r="AP15" s="26">
        <f t="shared" si="23"/>
        <v>0.51013382169080279</v>
      </c>
      <c r="AQ15" s="70">
        <f t="shared" si="24"/>
        <v>1.9599639845400538</v>
      </c>
      <c r="AR15" s="24">
        <f t="shared" si="39"/>
        <v>-0.88928765253949515</v>
      </c>
      <c r="AS15" s="24">
        <f t="shared" si="26"/>
        <v>1.110400183080007</v>
      </c>
      <c r="AT15" s="61">
        <f t="shared" ref="AT15:AT17" si="55">EXP(AR15)</f>
        <v>0.41094838655105753</v>
      </c>
      <c r="AU15" s="61">
        <f t="shared" ref="AU15:AU17" si="56">EXP(AS15)</f>
        <v>3.0355729363271546</v>
      </c>
      <c r="AV15" s="123"/>
      <c r="AX15" s="71"/>
      <c r="AY15" s="71">
        <v>1</v>
      </c>
      <c r="AZ15" s="100"/>
      <c r="BA15" s="100"/>
      <c r="BC15" s="18"/>
      <c r="BD15" s="18"/>
      <c r="BE15" s="28"/>
      <c r="BF15" s="28"/>
      <c r="BG15" s="28"/>
      <c r="BH15" s="28"/>
      <c r="BI15" s="28"/>
      <c r="BJ15" s="28"/>
      <c r="BK15" s="28"/>
      <c r="BL15" s="28"/>
      <c r="BM15" s="18"/>
      <c r="BN15" s="18"/>
      <c r="BO15" s="18"/>
      <c r="BP15" s="18"/>
      <c r="BQ15" s="18"/>
      <c r="BR15" s="18"/>
      <c r="BS15" s="72"/>
      <c r="BT15" s="72"/>
      <c r="BU15" s="72"/>
      <c r="BV15" s="18"/>
      <c r="BW15" s="18"/>
    </row>
    <row r="16" spans="1:90">
      <c r="A16" s="142"/>
      <c r="B16" s="162" t="s">
        <v>126</v>
      </c>
      <c r="C16" s="183">
        <v>4</v>
      </c>
      <c r="D16" s="184">
        <f t="shared" ref="D16" si="57">E16-C16</f>
        <v>553</v>
      </c>
      <c r="E16" s="185">
        <v>557</v>
      </c>
      <c r="F16" s="183">
        <v>5</v>
      </c>
      <c r="G16" s="184">
        <f t="shared" ref="G16" si="58">H16-F16</f>
        <v>548</v>
      </c>
      <c r="H16" s="185">
        <v>553</v>
      </c>
      <c r="I16" s="127"/>
      <c r="K16" s="19">
        <f t="shared" si="44"/>
        <v>0.79425493716337525</v>
      </c>
      <c r="L16" s="20">
        <f t="shared" si="45"/>
        <v>0.44639634959954028</v>
      </c>
      <c r="M16" s="21">
        <f t="shared" si="46"/>
        <v>2.2401616879194792</v>
      </c>
      <c r="N16" s="22">
        <f t="shared" si="47"/>
        <v>-0.23035078971915895</v>
      </c>
      <c r="O16" s="22">
        <f t="shared" si="48"/>
        <v>-0.51602301391085614</v>
      </c>
      <c r="P16" s="22">
        <f t="shared" si="49"/>
        <v>-0.23035078971915895</v>
      </c>
      <c r="Q16" s="116">
        <f t="shared" si="8"/>
        <v>0.79425493716337525</v>
      </c>
      <c r="R16" s="23">
        <f t="shared" si="50"/>
        <v>0.66812899173702989</v>
      </c>
      <c r="S16" s="135">
        <f t="shared" si="10"/>
        <v>1.9599639845400538</v>
      </c>
      <c r="T16" s="24">
        <f t="shared" si="51"/>
        <v>-1.5398595505507968</v>
      </c>
      <c r="U16" s="24">
        <f t="shared" si="52"/>
        <v>1.0791579711124788</v>
      </c>
      <c r="V16" s="25">
        <f t="shared" si="53"/>
        <v>0.21441121324913787</v>
      </c>
      <c r="W16" s="26">
        <f t="shared" si="54"/>
        <v>2.9422010894336172</v>
      </c>
      <c r="X16" s="93"/>
      <c r="Z16" s="115">
        <f>(N16-P25)^2</f>
        <v>1.9801655765866941E-2</v>
      </c>
      <c r="AA16" s="27">
        <f t="shared" si="15"/>
        <v>4.4358910604064973E-2</v>
      </c>
      <c r="AB16" s="28">
        <v>1</v>
      </c>
      <c r="AC16" s="18"/>
      <c r="AD16" s="18"/>
      <c r="AE16" s="21">
        <f t="shared" si="16"/>
        <v>5.0183243880222506</v>
      </c>
      <c r="AF16" s="29"/>
      <c r="AG16" s="96">
        <f>AG25</f>
        <v>2.5028759083098071E-2</v>
      </c>
      <c r="AH16" s="96">
        <f>AH25</f>
        <v>2.5028759083098071E-2</v>
      </c>
      <c r="AI16" s="27">
        <f t="shared" si="34"/>
        <v>0.44639634959954022</v>
      </c>
      <c r="AJ16" s="30">
        <f t="shared" si="35"/>
        <v>2.1212277020933912</v>
      </c>
      <c r="AK16" s="108">
        <f>AJ16/AJ25</f>
        <v>9.4777384104703447E-3</v>
      </c>
      <c r="AL16" s="31">
        <f t="shared" si="36"/>
        <v>-0.48862647635136952</v>
      </c>
      <c r="AM16" s="59">
        <f t="shared" si="37"/>
        <v>-0.23035078971915895</v>
      </c>
      <c r="AN16" s="26">
        <f t="shared" si="21"/>
        <v>0.79425493716337525</v>
      </c>
      <c r="AO16" s="60">
        <f t="shared" si="38"/>
        <v>0.47142510868263826</v>
      </c>
      <c r="AP16" s="26">
        <f t="shared" si="23"/>
        <v>0.68660404068330261</v>
      </c>
      <c r="AQ16" s="70">
        <f t="shared" si="24"/>
        <v>1.9599639845400538</v>
      </c>
      <c r="AR16" s="24">
        <f t="shared" si="39"/>
        <v>-1.576069981098106</v>
      </c>
      <c r="AS16" s="24">
        <f t="shared" si="26"/>
        <v>1.115368401659788</v>
      </c>
      <c r="AT16" s="61">
        <f t="shared" si="55"/>
        <v>0.20678617696765345</v>
      </c>
      <c r="AU16" s="61">
        <f t="shared" si="56"/>
        <v>3.0506918521303117</v>
      </c>
      <c r="AV16" s="123"/>
      <c r="AX16" s="71"/>
      <c r="AY16" s="71">
        <v>1</v>
      </c>
      <c r="AZ16" s="100"/>
      <c r="BA16" s="100"/>
      <c r="BC16" s="18"/>
      <c r="BD16" s="18"/>
      <c r="BE16" s="28"/>
      <c r="BF16" s="28"/>
      <c r="BG16" s="28"/>
      <c r="BH16" s="28"/>
      <c r="BI16" s="28"/>
      <c r="BJ16" s="28"/>
      <c r="BK16" s="28"/>
      <c r="BL16" s="28"/>
      <c r="BM16" s="18"/>
      <c r="BN16" s="18"/>
      <c r="BO16" s="18"/>
      <c r="BP16" s="18"/>
      <c r="BQ16" s="18"/>
      <c r="BR16" s="18"/>
      <c r="BS16" s="72"/>
      <c r="BT16" s="72"/>
      <c r="BU16" s="72"/>
      <c r="BV16" s="18"/>
      <c r="BW16" s="18"/>
    </row>
    <row r="17" spans="1:75">
      <c r="A17" s="142"/>
      <c r="B17" s="162" t="s">
        <v>127</v>
      </c>
      <c r="C17" s="183">
        <v>150</v>
      </c>
      <c r="D17" s="184">
        <f t="shared" si="0"/>
        <v>2212</v>
      </c>
      <c r="E17" s="185">
        <v>2362</v>
      </c>
      <c r="F17" s="183">
        <v>144</v>
      </c>
      <c r="G17" s="184">
        <f t="shared" si="1"/>
        <v>2227</v>
      </c>
      <c r="H17" s="185">
        <v>2371</v>
      </c>
      <c r="I17" s="127"/>
      <c r="K17" s="19">
        <f t="shared" si="44"/>
        <v>1.0456357606548123</v>
      </c>
      <c r="L17" s="20">
        <f t="shared" si="45"/>
        <v>1.2765978116497606E-2</v>
      </c>
      <c r="M17" s="21">
        <f t="shared" si="46"/>
        <v>78.333206502029768</v>
      </c>
      <c r="N17" s="22">
        <f t="shared" si="47"/>
        <v>4.4625083828353028E-2</v>
      </c>
      <c r="O17" s="22">
        <f t="shared" si="48"/>
        <v>3.495625906696767</v>
      </c>
      <c r="P17" s="22">
        <f t="shared" si="49"/>
        <v>4.4625083828353028E-2</v>
      </c>
      <c r="Q17" s="116">
        <f t="shared" si="8"/>
        <v>1.0456357606548123</v>
      </c>
      <c r="R17" s="23">
        <f t="shared" si="50"/>
        <v>0.11298662804286888</v>
      </c>
      <c r="S17" s="135">
        <f t="shared" si="10"/>
        <v>1.9599639845400538</v>
      </c>
      <c r="T17" s="24">
        <f t="shared" si="51"/>
        <v>-0.17682463787029323</v>
      </c>
      <c r="U17" s="24">
        <f t="shared" si="52"/>
        <v>0.2660748055269993</v>
      </c>
      <c r="V17" s="25">
        <f t="shared" si="53"/>
        <v>0.83792671225263637</v>
      </c>
      <c r="W17" s="26">
        <f t="shared" si="54"/>
        <v>1.3048326637312404</v>
      </c>
      <c r="X17" s="93"/>
      <c r="Z17" s="115">
        <f>(N17-P25)^2</f>
        <v>1.8025080969816008E-2</v>
      </c>
      <c r="AA17" s="27">
        <f t="shared" si="15"/>
        <v>1.4119623898244043</v>
      </c>
      <c r="AB17" s="28">
        <v>1</v>
      </c>
      <c r="AC17" s="18"/>
      <c r="AD17" s="18"/>
      <c r="AE17" s="21">
        <f t="shared" si="16"/>
        <v>6136.0912408896384</v>
      </c>
      <c r="AF17" s="29"/>
      <c r="AG17" s="96">
        <f>AG25</f>
        <v>2.5028759083098071E-2</v>
      </c>
      <c r="AH17" s="96">
        <f>AH25</f>
        <v>2.5028759083098071E-2</v>
      </c>
      <c r="AI17" s="27">
        <f t="shared" si="34"/>
        <v>1.2765978116497606E-2</v>
      </c>
      <c r="AJ17" s="30">
        <f t="shared" si="35"/>
        <v>26.458710235738799</v>
      </c>
      <c r="AK17" s="108">
        <f>AJ17/AJ25</f>
        <v>0.11821867781817509</v>
      </c>
      <c r="AL17" s="31">
        <f t="shared" si="36"/>
        <v>1.1807221622599462</v>
      </c>
      <c r="AM17" s="59">
        <f t="shared" si="37"/>
        <v>4.4625083828353028E-2</v>
      </c>
      <c r="AN17" s="26">
        <f t="shared" si="21"/>
        <v>1.0456357606548123</v>
      </c>
      <c r="AO17" s="60">
        <f t="shared" si="38"/>
        <v>3.7794737199595675E-2</v>
      </c>
      <c r="AP17" s="26">
        <f t="shared" si="23"/>
        <v>0.1944086860189011</v>
      </c>
      <c r="AQ17" s="70">
        <f t="shared" si="24"/>
        <v>1.9599639845400538</v>
      </c>
      <c r="AR17" s="24">
        <f t="shared" si="39"/>
        <v>-0.33640893905044866</v>
      </c>
      <c r="AS17" s="24">
        <f t="shared" si="26"/>
        <v>0.42565910670715468</v>
      </c>
      <c r="AT17" s="61">
        <f t="shared" si="55"/>
        <v>0.71433092826721267</v>
      </c>
      <c r="AU17" s="61">
        <f t="shared" si="56"/>
        <v>1.5305989152847832</v>
      </c>
      <c r="AV17" s="123"/>
      <c r="AX17" s="71"/>
      <c r="AY17" s="71">
        <v>1</v>
      </c>
      <c r="AZ17" s="100"/>
      <c r="BA17" s="100"/>
      <c r="BC17" s="18"/>
      <c r="BD17" s="18"/>
      <c r="BE17" s="28"/>
      <c r="BF17" s="28"/>
      <c r="BG17" s="28"/>
      <c r="BH17" s="28"/>
      <c r="BI17" s="28"/>
      <c r="BJ17" s="28"/>
      <c r="BK17" s="28"/>
      <c r="BL17" s="28"/>
      <c r="BM17" s="18"/>
      <c r="BN17" s="18"/>
      <c r="BO17" s="18"/>
      <c r="BP17" s="18"/>
      <c r="BQ17" s="18"/>
      <c r="BR17" s="18"/>
      <c r="BS17" s="72"/>
      <c r="BT17" s="72"/>
      <c r="BU17" s="72"/>
      <c r="BV17" s="18"/>
      <c r="BW17" s="18"/>
    </row>
    <row r="18" spans="1:75">
      <c r="A18" s="142"/>
      <c r="B18" s="162" t="s">
        <v>128</v>
      </c>
      <c r="C18" s="183">
        <v>24</v>
      </c>
      <c r="D18" s="184">
        <f t="shared" si="0"/>
        <v>1521</v>
      </c>
      <c r="E18" s="185">
        <v>1545</v>
      </c>
      <c r="F18" s="183">
        <v>30</v>
      </c>
      <c r="G18" s="184">
        <f t="shared" si="1"/>
        <v>1504</v>
      </c>
      <c r="H18" s="185">
        <v>1534</v>
      </c>
      <c r="I18" s="127"/>
      <c r="K18" s="19">
        <f t="shared" si="2"/>
        <v>0.79430420711974103</v>
      </c>
      <c r="L18" s="20">
        <f t="shared" si="3"/>
        <v>7.3700860326662537E-2</v>
      </c>
      <c r="M18" s="21">
        <f t="shared" si="4"/>
        <v>13.568362642820237</v>
      </c>
      <c r="N18" s="22">
        <f t="shared" si="5"/>
        <v>-0.23028875871885418</v>
      </c>
      <c r="O18" s="22">
        <f t="shared" si="6"/>
        <v>-3.1246413908623443</v>
      </c>
      <c r="P18" s="22">
        <f t="shared" si="7"/>
        <v>-0.23028875871885418</v>
      </c>
      <c r="Q18" s="116">
        <f t="shared" si="8"/>
        <v>0.79430420711974103</v>
      </c>
      <c r="R18" s="23">
        <f t="shared" si="9"/>
        <v>0.27147902373233651</v>
      </c>
      <c r="S18" s="135">
        <f t="shared" si="10"/>
        <v>1.9599639845400538</v>
      </c>
      <c r="T18" s="24">
        <f t="shared" si="11"/>
        <v>-0.7623778677923283</v>
      </c>
      <c r="U18" s="24">
        <f t="shared" si="12"/>
        <v>0.30180035035461988</v>
      </c>
      <c r="V18" s="25">
        <f t="shared" si="13"/>
        <v>0.46655569918089596</v>
      </c>
      <c r="W18" s="26">
        <f t="shared" si="14"/>
        <v>1.3522912152949533</v>
      </c>
      <c r="X18" s="93"/>
      <c r="Z18" s="115">
        <f>(N18-P25)^2</f>
        <v>1.9784201812921821E-2</v>
      </c>
      <c r="AA18" s="27">
        <f t="shared" si="15"/>
        <v>0.26843922479646481</v>
      </c>
      <c r="AB18" s="28">
        <v>1</v>
      </c>
      <c r="AC18" s="18"/>
      <c r="AD18" s="18"/>
      <c r="AE18" s="21">
        <f t="shared" si="16"/>
        <v>184.10046480707976</v>
      </c>
      <c r="AF18" s="29"/>
      <c r="AG18" s="96">
        <f>AG25</f>
        <v>2.5028759083098071E-2</v>
      </c>
      <c r="AH18" s="96">
        <f>AH25</f>
        <v>2.5028759083098071E-2</v>
      </c>
      <c r="AI18" s="27">
        <f t="shared" si="34"/>
        <v>7.3700860326662537E-2</v>
      </c>
      <c r="AJ18" s="30">
        <f t="shared" si="18"/>
        <v>10.12867269192712</v>
      </c>
      <c r="AK18" s="108">
        <f>AJ18/AJ25</f>
        <v>4.5255353833359137E-2</v>
      </c>
      <c r="AL18" s="31">
        <f t="shared" si="19"/>
        <v>-2.3325194616934519</v>
      </c>
      <c r="AM18" s="59">
        <f t="shared" si="20"/>
        <v>-0.23028875871885418</v>
      </c>
      <c r="AN18" s="26">
        <f t="shared" si="21"/>
        <v>0.79430420711974103</v>
      </c>
      <c r="AO18" s="60">
        <f t="shared" si="22"/>
        <v>9.8729619409760605E-2</v>
      </c>
      <c r="AP18" s="26">
        <f t="shared" si="23"/>
        <v>0.31421269772203764</v>
      </c>
      <c r="AQ18" s="70">
        <f t="shared" si="24"/>
        <v>1.9599639845400538</v>
      </c>
      <c r="AR18" s="24">
        <f t="shared" si="25"/>
        <v>-0.84613432973921854</v>
      </c>
      <c r="AS18" s="24">
        <f t="shared" si="26"/>
        <v>0.38555681230151023</v>
      </c>
      <c r="AT18" s="61">
        <f t="shared" si="27"/>
        <v>0.42907037477673338</v>
      </c>
      <c r="AU18" s="61">
        <f t="shared" si="28"/>
        <v>1.4704328486356559</v>
      </c>
      <c r="AV18" s="123"/>
      <c r="AX18" s="71"/>
      <c r="AY18" s="71">
        <v>1</v>
      </c>
      <c r="AZ18" s="100"/>
      <c r="BA18" s="100"/>
      <c r="BC18" s="18"/>
      <c r="BD18" s="18"/>
      <c r="BE18" s="28"/>
      <c r="BF18" s="28"/>
      <c r="BG18" s="28"/>
      <c r="BH18" s="28"/>
      <c r="BI18" s="28"/>
      <c r="BJ18" s="28"/>
      <c r="BK18" s="28"/>
      <c r="BL18" s="28"/>
      <c r="BM18" s="18"/>
      <c r="BN18" s="18"/>
      <c r="BO18" s="18"/>
      <c r="BP18" s="18"/>
      <c r="BQ18" s="18"/>
      <c r="BR18" s="18"/>
      <c r="BS18" s="72"/>
      <c r="BT18" s="72"/>
      <c r="BU18" s="72"/>
      <c r="BV18" s="18"/>
      <c r="BW18" s="18"/>
    </row>
    <row r="19" spans="1:75">
      <c r="A19" s="140"/>
      <c r="B19" s="162" t="s">
        <v>129</v>
      </c>
      <c r="C19" s="183">
        <v>38</v>
      </c>
      <c r="D19" s="184">
        <f t="shared" si="0"/>
        <v>502</v>
      </c>
      <c r="E19" s="185">
        <v>540</v>
      </c>
      <c r="F19" s="183">
        <v>44</v>
      </c>
      <c r="G19" s="184">
        <f t="shared" si="1"/>
        <v>510</v>
      </c>
      <c r="H19" s="185">
        <v>554</v>
      </c>
      <c r="I19" s="127"/>
      <c r="K19" s="19">
        <f t="shared" si="2"/>
        <v>0.88602693602693605</v>
      </c>
      <c r="L19" s="20">
        <f t="shared" si="3"/>
        <v>4.5386156197480536E-2</v>
      </c>
      <c r="M19" s="21">
        <f t="shared" si="4"/>
        <v>22.033150277121546</v>
      </c>
      <c r="N19" s="22">
        <f t="shared" si="5"/>
        <v>-0.12100792700291163</v>
      </c>
      <c r="O19" s="22">
        <f t="shared" si="6"/>
        <v>-2.6661858403781062</v>
      </c>
      <c r="P19" s="22">
        <f t="shared" si="7"/>
        <v>-0.12100792700291163</v>
      </c>
      <c r="Q19" s="116">
        <f t="shared" si="8"/>
        <v>0.88602693602693605</v>
      </c>
      <c r="R19" s="23">
        <f t="shared" si="9"/>
        <v>0.21304026895749201</v>
      </c>
      <c r="S19" s="135">
        <f t="shared" si="10"/>
        <v>1.9599639845400538</v>
      </c>
      <c r="T19" s="24">
        <f t="shared" si="11"/>
        <v>-0.53855918141632242</v>
      </c>
      <c r="U19" s="24">
        <f t="shared" si="12"/>
        <v>0.29654332741049916</v>
      </c>
      <c r="V19" s="25">
        <f t="shared" si="13"/>
        <v>0.58358849205673202</v>
      </c>
      <c r="W19" s="26">
        <f t="shared" si="14"/>
        <v>1.345200842803741</v>
      </c>
      <c r="X19" s="93"/>
      <c r="Z19" s="115">
        <f>(N19-P25)^2</f>
        <v>9.8442159006402051E-4</v>
      </c>
      <c r="AA19" s="27">
        <f t="shared" si="15"/>
        <v>2.1689908829923506E-2</v>
      </c>
      <c r="AB19" s="28">
        <v>1</v>
      </c>
      <c r="AC19" s="18"/>
      <c r="AD19" s="18"/>
      <c r="AE19" s="21">
        <f t="shared" si="16"/>
        <v>485.45971113422127</v>
      </c>
      <c r="AF19" s="29"/>
      <c r="AG19" s="96">
        <f>AG25</f>
        <v>2.5028759083098071E-2</v>
      </c>
      <c r="AH19" s="96">
        <f>AH25</f>
        <v>2.5028759083098071E-2</v>
      </c>
      <c r="AI19" s="27">
        <f t="shared" si="17"/>
        <v>4.5386156197480536E-2</v>
      </c>
      <c r="AJ19" s="30">
        <f t="shared" si="18"/>
        <v>14.201536649094194</v>
      </c>
      <c r="AK19" s="108">
        <f>AJ19/AJ25</f>
        <v>6.3453088630697319E-2</v>
      </c>
      <c r="AL19" s="31">
        <f t="shared" si="19"/>
        <v>-1.7184985101627646</v>
      </c>
      <c r="AM19" s="59">
        <f t="shared" si="20"/>
        <v>-0.12100792700291163</v>
      </c>
      <c r="AN19" s="26">
        <f t="shared" si="21"/>
        <v>0.88602693602693605</v>
      </c>
      <c r="AO19" s="60">
        <f t="shared" si="22"/>
        <v>7.041491528057861E-2</v>
      </c>
      <c r="AP19" s="26">
        <f t="shared" si="23"/>
        <v>0.26535808877925432</v>
      </c>
      <c r="AQ19" s="70">
        <f t="shared" si="24"/>
        <v>1.9599639845400538</v>
      </c>
      <c r="AR19" s="24">
        <f t="shared" si="25"/>
        <v>-0.64110022401663225</v>
      </c>
      <c r="AS19" s="24">
        <f t="shared" si="26"/>
        <v>0.39908437001080899</v>
      </c>
      <c r="AT19" s="61">
        <f t="shared" si="27"/>
        <v>0.52671260327918212</v>
      </c>
      <c r="AU19" s="61">
        <f t="shared" si="28"/>
        <v>1.4904593633753827</v>
      </c>
      <c r="AV19" s="123"/>
      <c r="AX19" s="71"/>
      <c r="AY19" s="71">
        <v>1</v>
      </c>
      <c r="AZ19" s="100"/>
      <c r="BA19" s="100"/>
      <c r="BC19" s="18"/>
      <c r="BD19" s="18"/>
      <c r="BE19" s="28"/>
      <c r="BF19" s="28"/>
      <c r="BG19" s="28"/>
      <c r="BH19" s="28"/>
      <c r="BI19" s="28"/>
      <c r="BJ19" s="28"/>
      <c r="BK19" s="28"/>
      <c r="BL19" s="28"/>
      <c r="BM19" s="18"/>
      <c r="BN19" s="18"/>
      <c r="BO19" s="18"/>
      <c r="BP19" s="18"/>
      <c r="BQ19" s="18"/>
      <c r="BR19" s="18"/>
      <c r="BS19" s="72"/>
      <c r="BT19" s="72"/>
      <c r="BU19" s="72"/>
      <c r="BV19" s="18"/>
      <c r="BW19" s="18"/>
    </row>
    <row r="20" spans="1:75">
      <c r="A20" s="140"/>
      <c r="B20" s="162" t="s">
        <v>130</v>
      </c>
      <c r="C20" s="183">
        <v>27</v>
      </c>
      <c r="D20" s="184">
        <f t="shared" si="0"/>
        <v>1732</v>
      </c>
      <c r="E20" s="185">
        <v>1759</v>
      </c>
      <c r="F20" s="183">
        <v>31</v>
      </c>
      <c r="G20" s="184">
        <f t="shared" si="1"/>
        <v>1728</v>
      </c>
      <c r="H20" s="185">
        <v>1759</v>
      </c>
      <c r="I20" s="127"/>
      <c r="K20" s="19">
        <f t="shared" ref="K20:K24" si="59">(C20/E20)/(F20/H20)</f>
        <v>0.87096774193548387</v>
      </c>
      <c r="L20" s="20">
        <f t="shared" ref="L20:L23" si="60">(D20/(C20*E20)+(G20/(F20*H20)))</f>
        <v>6.8158091888583919E-2</v>
      </c>
      <c r="M20" s="21">
        <f t="shared" ref="M20:M24" si="61">1/L20</f>
        <v>14.671772232630447</v>
      </c>
      <c r="N20" s="22">
        <f t="shared" ref="N20:N24" si="62">LN(K20)</f>
        <v>-0.13815033848081718</v>
      </c>
      <c r="O20" s="22">
        <f t="shared" ref="O20:O24" si="63">M20*N20</f>
        <v>-2.0269103000513509</v>
      </c>
      <c r="P20" s="22">
        <f t="shared" ref="P20:P24" si="64">LN(K20)</f>
        <v>-0.13815033848081718</v>
      </c>
      <c r="Q20" s="116">
        <f t="shared" si="8"/>
        <v>0.87096774193548387</v>
      </c>
      <c r="R20" s="23">
        <f t="shared" si="9"/>
        <v>0.26107104758778582</v>
      </c>
      <c r="S20" s="135">
        <f t="shared" si="10"/>
        <v>1.9599639845400538</v>
      </c>
      <c r="T20" s="24">
        <f t="shared" si="11"/>
        <v>-0.64984018915901987</v>
      </c>
      <c r="U20" s="24">
        <f t="shared" si="12"/>
        <v>0.37353951219738557</v>
      </c>
      <c r="V20" s="25">
        <f t="shared" si="13"/>
        <v>0.52212921200238083</v>
      </c>
      <c r="W20" s="26">
        <f t="shared" si="14"/>
        <v>1.4528679684153289</v>
      </c>
      <c r="X20" s="93"/>
      <c r="Z20" s="115">
        <f>(N20-P25)^2</f>
        <v>2.3539870998814444E-3</v>
      </c>
      <c r="AA20" s="27">
        <f t="shared" si="15"/>
        <v>3.453716256801085E-2</v>
      </c>
      <c r="AB20" s="28">
        <v>1</v>
      </c>
      <c r="AC20" s="18"/>
      <c r="AD20" s="18"/>
      <c r="AE20" s="21">
        <f t="shared" si="16"/>
        <v>215.26090044618581</v>
      </c>
      <c r="AF20" s="29"/>
      <c r="AG20" s="96">
        <f>AG25</f>
        <v>2.5028759083098071E-2</v>
      </c>
      <c r="AH20" s="96">
        <f>AH25</f>
        <v>2.5028759083098071E-2</v>
      </c>
      <c r="AI20" s="27">
        <f t="shared" si="17"/>
        <v>6.8158091888583919E-2</v>
      </c>
      <c r="AJ20" s="30">
        <f t="shared" si="18"/>
        <v>10.731127724273934</v>
      </c>
      <c r="AK20" s="108">
        <f>AJ20/AJ25</f>
        <v>4.7947149341695923E-2</v>
      </c>
      <c r="AL20" s="31">
        <f t="shared" si="19"/>
        <v>-1.4825089273893253</v>
      </c>
      <c r="AM20" s="59">
        <f t="shared" si="20"/>
        <v>-0.13815033848081718</v>
      </c>
      <c r="AN20" s="26">
        <f t="shared" si="21"/>
        <v>0.87096774193548387</v>
      </c>
      <c r="AO20" s="60">
        <f t="shared" si="22"/>
        <v>9.3186850971681986E-2</v>
      </c>
      <c r="AP20" s="26">
        <f t="shared" si="23"/>
        <v>0.30526521415268065</v>
      </c>
      <c r="AQ20" s="70">
        <f t="shared" si="24"/>
        <v>1.9599639845400538</v>
      </c>
      <c r="AR20" s="24">
        <f t="shared" si="25"/>
        <v>-0.73645916395297795</v>
      </c>
      <c r="AS20" s="24">
        <f t="shared" si="26"/>
        <v>0.46015848699134365</v>
      </c>
      <c r="AT20" s="61">
        <f t="shared" si="27"/>
        <v>0.47880629211749265</v>
      </c>
      <c r="AU20" s="61">
        <f t="shared" si="28"/>
        <v>1.5843250600099656</v>
      </c>
      <c r="AV20" s="123"/>
      <c r="AX20" s="71"/>
      <c r="AY20" s="71">
        <v>1</v>
      </c>
      <c r="AZ20" s="100"/>
      <c r="BA20" s="100"/>
      <c r="BC20" s="18"/>
      <c r="BD20" s="18"/>
      <c r="BE20" s="28"/>
      <c r="BF20" s="28"/>
      <c r="BG20" s="28"/>
      <c r="BH20" s="28"/>
      <c r="BI20" s="28"/>
      <c r="BJ20" s="28"/>
      <c r="BK20" s="28"/>
      <c r="BL20" s="28"/>
      <c r="BM20" s="18"/>
      <c r="BN20" s="18"/>
      <c r="BO20" s="18"/>
      <c r="BP20" s="18"/>
      <c r="BQ20" s="18"/>
      <c r="BR20" s="18"/>
      <c r="BS20" s="72"/>
      <c r="BT20" s="72"/>
      <c r="BU20" s="72"/>
      <c r="BV20" s="18"/>
      <c r="BW20" s="18"/>
    </row>
    <row r="21" spans="1:75">
      <c r="A21" s="140"/>
      <c r="B21" s="162" t="s">
        <v>131</v>
      </c>
      <c r="C21" s="183">
        <v>51</v>
      </c>
      <c r="D21" s="184">
        <f t="shared" si="0"/>
        <v>312</v>
      </c>
      <c r="E21" s="185">
        <v>363</v>
      </c>
      <c r="F21" s="183">
        <v>87</v>
      </c>
      <c r="G21" s="184">
        <f t="shared" si="1"/>
        <v>274</v>
      </c>
      <c r="H21" s="185">
        <v>361</v>
      </c>
      <c r="I21" s="127"/>
      <c r="K21" s="19">
        <f t="shared" si="59"/>
        <v>0.58297710648807832</v>
      </c>
      <c r="L21" s="20">
        <f t="shared" si="60"/>
        <v>2.5577191971685925E-2</v>
      </c>
      <c r="M21" s="21">
        <f t="shared" si="61"/>
        <v>39.097333323650417</v>
      </c>
      <c r="N21" s="22">
        <f t="shared" si="62"/>
        <v>-0.53960736186222769</v>
      </c>
      <c r="O21" s="22">
        <f t="shared" si="63"/>
        <v>-21.097208890623165</v>
      </c>
      <c r="P21" s="22">
        <f t="shared" si="64"/>
        <v>-0.53960736186222769</v>
      </c>
      <c r="Q21" s="116">
        <f t="shared" si="8"/>
        <v>0.58297710648807832</v>
      </c>
      <c r="R21" s="23">
        <f t="shared" si="9"/>
        <v>0.15992870902901057</v>
      </c>
      <c r="S21" s="135">
        <f t="shared" si="10"/>
        <v>1.9599639845400538</v>
      </c>
      <c r="T21" s="24">
        <f t="shared" si="11"/>
        <v>-0.85306187165307412</v>
      </c>
      <c r="U21" s="24">
        <f t="shared" si="12"/>
        <v>-0.22615285207138125</v>
      </c>
      <c r="V21" s="25">
        <f t="shared" si="13"/>
        <v>0.42610824376110912</v>
      </c>
      <c r="W21" s="26">
        <f t="shared" si="14"/>
        <v>0.79759617811982697</v>
      </c>
      <c r="X21" s="93"/>
      <c r="Z21" s="115">
        <f>(N21-P25)^2</f>
        <v>0.20247743611892105</v>
      </c>
      <c r="AA21" s="27">
        <f t="shared" si="15"/>
        <v>7.9163278104595909</v>
      </c>
      <c r="AB21" s="28">
        <v>1</v>
      </c>
      <c r="AC21" s="18"/>
      <c r="AD21" s="18"/>
      <c r="AE21" s="21">
        <f t="shared" si="16"/>
        <v>1528.6014730206255</v>
      </c>
      <c r="AF21" s="29"/>
      <c r="AG21" s="96">
        <f>AG25</f>
        <v>2.5028759083098071E-2</v>
      </c>
      <c r="AH21" s="96">
        <f>AH25</f>
        <v>2.5028759083098071E-2</v>
      </c>
      <c r="AI21" s="27">
        <f t="shared" si="17"/>
        <v>2.5577191971685925E-2</v>
      </c>
      <c r="AJ21" s="30">
        <f t="shared" si="18"/>
        <v>19.760521819211334</v>
      </c>
      <c r="AK21" s="108">
        <f>AJ21/AJ25</f>
        <v>8.8290878189102126E-2</v>
      </c>
      <c r="AL21" s="31">
        <f t="shared" si="19"/>
        <v>-10.662923047885617</v>
      </c>
      <c r="AM21" s="59">
        <f t="shared" si="20"/>
        <v>-0.53960736186222769</v>
      </c>
      <c r="AN21" s="26">
        <f t="shared" si="21"/>
        <v>0.58297710648807832</v>
      </c>
      <c r="AO21" s="60">
        <f t="shared" si="22"/>
        <v>5.0605951054784E-2</v>
      </c>
      <c r="AP21" s="26">
        <f t="shared" si="23"/>
        <v>0.22495766502785364</v>
      </c>
      <c r="AQ21" s="70">
        <f t="shared" si="24"/>
        <v>1.9599639845400538</v>
      </c>
      <c r="AR21" s="24">
        <f t="shared" si="25"/>
        <v>-0.98051628336304641</v>
      </c>
      <c r="AS21" s="24">
        <f t="shared" si="26"/>
        <v>-9.8698440361408957E-2</v>
      </c>
      <c r="AT21" s="61">
        <f t="shared" si="27"/>
        <v>0.37511738198579625</v>
      </c>
      <c r="AU21" s="61">
        <f t="shared" si="28"/>
        <v>0.90601588465468941</v>
      </c>
      <c r="AV21" s="123"/>
      <c r="AX21" s="71"/>
      <c r="AY21" s="71">
        <v>1</v>
      </c>
      <c r="AZ21" s="100"/>
      <c r="BA21" s="100"/>
      <c r="BC21" s="18"/>
      <c r="BD21" s="18"/>
      <c r="BE21" s="28"/>
      <c r="BF21" s="28"/>
      <c r="BG21" s="28"/>
      <c r="BH21" s="28"/>
      <c r="BI21" s="28"/>
      <c r="BJ21" s="28"/>
      <c r="BK21" s="28"/>
      <c r="BL21" s="28"/>
      <c r="BM21" s="18"/>
      <c r="BN21" s="18"/>
      <c r="BO21" s="18"/>
      <c r="BP21" s="18"/>
      <c r="BQ21" s="18"/>
      <c r="BR21" s="18"/>
      <c r="BS21" s="72"/>
      <c r="BT21" s="72"/>
      <c r="BU21" s="72"/>
      <c r="BV21" s="18"/>
      <c r="BW21" s="18"/>
    </row>
    <row r="22" spans="1:75">
      <c r="A22" s="140"/>
      <c r="B22" s="162" t="s">
        <v>132</v>
      </c>
      <c r="C22" s="183">
        <v>106</v>
      </c>
      <c r="D22" s="184">
        <f t="shared" si="0"/>
        <v>1395</v>
      </c>
      <c r="E22" s="185">
        <v>1501</v>
      </c>
      <c r="F22" s="183">
        <v>101</v>
      </c>
      <c r="G22" s="184">
        <f t="shared" si="1"/>
        <v>1418</v>
      </c>
      <c r="H22" s="185">
        <v>1519</v>
      </c>
      <c r="I22" s="127"/>
      <c r="K22" s="19">
        <f t="shared" si="59"/>
        <v>1.0620906194550168</v>
      </c>
      <c r="L22" s="20">
        <f t="shared" si="60"/>
        <v>1.8010401997571784E-2</v>
      </c>
      <c r="M22" s="21">
        <f t="shared" si="61"/>
        <v>55.523469167141464</v>
      </c>
      <c r="N22" s="22">
        <f t="shared" si="62"/>
        <v>6.0239248233118624E-2</v>
      </c>
      <c r="O22" s="22">
        <f t="shared" si="63"/>
        <v>3.3446920419233428</v>
      </c>
      <c r="P22" s="22">
        <f t="shared" si="64"/>
        <v>6.0239248233118624E-2</v>
      </c>
      <c r="Q22" s="116">
        <f t="shared" si="8"/>
        <v>1.0620906194550168</v>
      </c>
      <c r="R22" s="23">
        <f t="shared" si="9"/>
        <v>0.13420283900712304</v>
      </c>
      <c r="S22" s="135">
        <f t="shared" si="10"/>
        <v>1.9599639845400538</v>
      </c>
      <c r="T22" s="24">
        <f t="shared" si="11"/>
        <v>-0.20279348284386958</v>
      </c>
      <c r="U22" s="24">
        <f t="shared" si="12"/>
        <v>0.32327197931010682</v>
      </c>
      <c r="V22" s="25">
        <f t="shared" si="13"/>
        <v>0.816446834294701</v>
      </c>
      <c r="W22" s="26">
        <f t="shared" si="14"/>
        <v>1.3816410775954706</v>
      </c>
      <c r="X22" s="93"/>
      <c r="Z22" s="115">
        <f>(N22-P25)^2</f>
        <v>2.2461520997393979E-2</v>
      </c>
      <c r="AA22" s="27">
        <f t="shared" si="15"/>
        <v>1.2471415685459051</v>
      </c>
      <c r="AB22" s="28">
        <v>1</v>
      </c>
      <c r="AC22" s="18"/>
      <c r="AD22" s="18"/>
      <c r="AE22" s="21">
        <f t="shared" si="16"/>
        <v>3082.855628354509</v>
      </c>
      <c r="AF22" s="29"/>
      <c r="AG22" s="96">
        <f>AG25</f>
        <v>2.5028759083098071E-2</v>
      </c>
      <c r="AH22" s="96">
        <f>AH25</f>
        <v>2.5028759083098071E-2</v>
      </c>
      <c r="AI22" s="27">
        <f t="shared" si="17"/>
        <v>1.8010401997571784E-2</v>
      </c>
      <c r="AJ22" s="30">
        <f t="shared" si="18"/>
        <v>23.234653624536591</v>
      </c>
      <c r="AK22" s="108">
        <f>AJ22/AJ25</f>
        <v>0.10381345147148621</v>
      </c>
      <c r="AL22" s="31">
        <f t="shared" si="19"/>
        <v>1.399638067298989</v>
      </c>
      <c r="AM22" s="59">
        <f t="shared" si="20"/>
        <v>6.0239248233118617E-2</v>
      </c>
      <c r="AN22" s="26">
        <f t="shared" si="21"/>
        <v>1.0620906194550168</v>
      </c>
      <c r="AO22" s="60">
        <f t="shared" si="22"/>
        <v>4.3039161080669852E-2</v>
      </c>
      <c r="AP22" s="26">
        <f t="shared" si="23"/>
        <v>0.20745881779444772</v>
      </c>
      <c r="AQ22" s="70">
        <f t="shared" si="24"/>
        <v>1.9599639845400538</v>
      </c>
      <c r="AR22" s="24">
        <f t="shared" si="25"/>
        <v>-0.34637256291925617</v>
      </c>
      <c r="AS22" s="24">
        <f t="shared" si="26"/>
        <v>0.46685105938549337</v>
      </c>
      <c r="AT22" s="61">
        <f t="shared" si="27"/>
        <v>0.70724894328527121</v>
      </c>
      <c r="AU22" s="61">
        <f t="shared" si="28"/>
        <v>1.5949638308322562</v>
      </c>
      <c r="AV22" s="123"/>
      <c r="AX22" s="71"/>
      <c r="AY22" s="71">
        <v>1</v>
      </c>
      <c r="AZ22" s="100"/>
      <c r="BA22" s="100"/>
      <c r="BC22" s="18"/>
      <c r="BD22" s="18"/>
      <c r="BE22" s="28"/>
      <c r="BF22" s="28"/>
      <c r="BG22" s="28"/>
      <c r="BH22" s="28"/>
      <c r="BI22" s="28"/>
      <c r="BJ22" s="28"/>
      <c r="BK22" s="28"/>
      <c r="BL22" s="28"/>
      <c r="BM22" s="18"/>
      <c r="BN22" s="18"/>
      <c r="BO22" s="18"/>
      <c r="BP22" s="18"/>
      <c r="BQ22" s="18"/>
      <c r="BR22" s="18"/>
      <c r="BS22" s="72"/>
      <c r="BT22" s="72"/>
      <c r="BU22" s="72"/>
      <c r="BV22" s="18"/>
      <c r="BW22" s="18"/>
    </row>
    <row r="23" spans="1:75">
      <c r="A23" s="142"/>
      <c r="B23" s="162" t="s">
        <v>133</v>
      </c>
      <c r="C23" s="183">
        <v>155</v>
      </c>
      <c r="D23" s="184">
        <f t="shared" si="0"/>
        <v>4523</v>
      </c>
      <c r="E23" s="185">
        <v>4678</v>
      </c>
      <c r="F23" s="183">
        <v>210</v>
      </c>
      <c r="G23" s="184">
        <f t="shared" si="1"/>
        <v>4473</v>
      </c>
      <c r="H23" s="185">
        <v>4683</v>
      </c>
      <c r="I23" s="127"/>
      <c r="K23" s="19">
        <f t="shared" si="59"/>
        <v>0.73888413852073531</v>
      </c>
      <c r="L23" s="20">
        <f t="shared" si="60"/>
        <v>1.0786212768091375E-2</v>
      </c>
      <c r="M23" s="21">
        <f t="shared" si="61"/>
        <v>92.710946974667408</v>
      </c>
      <c r="N23" s="22">
        <f t="shared" si="62"/>
        <v>-0.30261415175880468</v>
      </c>
      <c r="O23" s="22">
        <f t="shared" si="63"/>
        <v>-28.055644577494498</v>
      </c>
      <c r="P23" s="22">
        <f t="shared" si="64"/>
        <v>-0.30261415175880468</v>
      </c>
      <c r="Q23" s="116">
        <f t="shared" si="8"/>
        <v>0.73888413852073531</v>
      </c>
      <c r="R23" s="23">
        <f t="shared" si="9"/>
        <v>0.10385669341978578</v>
      </c>
      <c r="S23" s="135">
        <f t="shared" si="10"/>
        <v>1.9599639845400538</v>
      </c>
      <c r="T23" s="24">
        <f t="shared" si="11"/>
        <v>-0.50616953041500279</v>
      </c>
      <c r="U23" s="24">
        <f t="shared" si="12"/>
        <v>-9.9058773102606579E-2</v>
      </c>
      <c r="V23" s="25">
        <f t="shared" si="13"/>
        <v>0.60280016987798168</v>
      </c>
      <c r="W23" s="26">
        <f t="shared" si="14"/>
        <v>0.90568947627874741</v>
      </c>
      <c r="X23" s="93"/>
      <c r="Z23" s="115">
        <f>(N23-P25)^2</f>
        <v>4.5361212295589148E-2</v>
      </c>
      <c r="AA23" s="27">
        <f t="shared" si="15"/>
        <v>4.2054809478429966</v>
      </c>
      <c r="AB23" s="28">
        <v>1</v>
      </c>
      <c r="AC23" s="18"/>
      <c r="AD23" s="18"/>
      <c r="AE23" s="21">
        <f t="shared" si="16"/>
        <v>8595.3196889395913</v>
      </c>
      <c r="AF23" s="29"/>
      <c r="AG23" s="96">
        <f>AG25</f>
        <v>2.5028759083098071E-2</v>
      </c>
      <c r="AH23" s="96">
        <f>AH25</f>
        <v>2.5028759083098071E-2</v>
      </c>
      <c r="AI23" s="27">
        <f t="shared" si="17"/>
        <v>1.0786212768091375E-2</v>
      </c>
      <c r="AJ23" s="30">
        <f t="shared" si="18"/>
        <v>27.921283985786218</v>
      </c>
      <c r="AK23" s="108">
        <f>AJ23/AJ25</f>
        <v>0.12475352148219573</v>
      </c>
      <c r="AL23" s="31">
        <f t="shared" si="19"/>
        <v>-8.4493756693753941</v>
      </c>
      <c r="AM23" s="59">
        <f t="shared" si="20"/>
        <v>-0.30261415175880468</v>
      </c>
      <c r="AN23" s="26">
        <f t="shared" si="21"/>
        <v>0.73888413852073531</v>
      </c>
      <c r="AO23" s="60">
        <f t="shared" si="22"/>
        <v>3.5814971851189446E-2</v>
      </c>
      <c r="AP23" s="26">
        <f t="shared" si="23"/>
        <v>0.18924843949472728</v>
      </c>
      <c r="AQ23" s="70">
        <f t="shared" si="24"/>
        <v>1.9599639845400538</v>
      </c>
      <c r="AR23" s="24">
        <f t="shared" si="25"/>
        <v>-0.67353427729887771</v>
      </c>
      <c r="AS23" s="24">
        <f t="shared" si="26"/>
        <v>6.8305973781268292E-2</v>
      </c>
      <c r="AT23" s="61">
        <f t="shared" si="27"/>
        <v>0.50990324992029079</v>
      </c>
      <c r="AU23" s="61">
        <f t="shared" si="28"/>
        <v>1.0706928623084344</v>
      </c>
      <c r="AV23" s="123"/>
      <c r="AX23" s="71"/>
      <c r="AY23" s="71">
        <v>1</v>
      </c>
      <c r="AZ23" s="100"/>
      <c r="BA23" s="100"/>
      <c r="BC23" s="18"/>
      <c r="BD23" s="18"/>
      <c r="BE23" s="28"/>
      <c r="BF23" s="28"/>
      <c r="BG23" s="28"/>
      <c r="BH23" s="28"/>
      <c r="BI23" s="28"/>
      <c r="BJ23" s="28"/>
      <c r="BK23" s="28"/>
      <c r="BL23" s="28"/>
      <c r="BM23" s="18"/>
      <c r="BN23" s="18"/>
      <c r="BO23" s="18"/>
      <c r="BP23" s="18"/>
      <c r="BQ23" s="18"/>
      <c r="BR23" s="18"/>
      <c r="BS23" s="72"/>
      <c r="BT23" s="72"/>
      <c r="BU23" s="72"/>
      <c r="BV23" s="18"/>
      <c r="BW23" s="18"/>
    </row>
    <row r="24" spans="1:75" ht="14.25" customHeight="1">
      <c r="A24" s="140"/>
      <c r="B24" s="162" t="s">
        <v>134</v>
      </c>
      <c r="C24" s="183">
        <v>2</v>
      </c>
      <c r="D24" s="184">
        <f t="shared" si="0"/>
        <v>264</v>
      </c>
      <c r="E24" s="185">
        <v>266</v>
      </c>
      <c r="F24" s="183">
        <v>1</v>
      </c>
      <c r="G24" s="184">
        <f t="shared" si="1"/>
        <v>262</v>
      </c>
      <c r="H24" s="185">
        <v>263</v>
      </c>
      <c r="I24" s="127"/>
      <c r="K24" s="19">
        <f t="shared" si="59"/>
        <v>1.9774436090225562</v>
      </c>
      <c r="L24" s="20">
        <f>(D24/(C24*E24)+(G24/(F24*H24)))</f>
        <v>1.492438320134938</v>
      </c>
      <c r="M24" s="21">
        <f t="shared" si="61"/>
        <v>0.67004444103900085</v>
      </c>
      <c r="N24" s="22">
        <f t="shared" si="62"/>
        <v>0.68180490395601068</v>
      </c>
      <c r="O24" s="22">
        <f t="shared" si="63"/>
        <v>0.45683958576885481</v>
      </c>
      <c r="P24" s="22">
        <f t="shared" si="64"/>
        <v>0.68180490395601068</v>
      </c>
      <c r="Q24" s="116">
        <f t="shared" si="8"/>
        <v>1.9774436090225562</v>
      </c>
      <c r="R24" s="23">
        <f t="shared" si="9"/>
        <v>1.2216539281379724</v>
      </c>
      <c r="S24" s="135">
        <f t="shared" si="10"/>
        <v>1.9599639845400538</v>
      </c>
      <c r="T24" s="24">
        <f t="shared" si="11"/>
        <v>-1.7125927967662982</v>
      </c>
      <c r="U24" s="24">
        <f t="shared" si="12"/>
        <v>3.0762026046783193</v>
      </c>
      <c r="V24" s="25">
        <f t="shared" si="13"/>
        <v>0.18039745179354902</v>
      </c>
      <c r="W24" s="26">
        <f t="shared" si="14"/>
        <v>21.67593382271923</v>
      </c>
      <c r="X24" s="93"/>
      <c r="Z24" s="115">
        <f>(N24-P25)^2</f>
        <v>0.595115565682373</v>
      </c>
      <c r="AA24" s="27">
        <f t="shared" si="15"/>
        <v>0.39875387656125444</v>
      </c>
      <c r="AB24" s="28">
        <v>1</v>
      </c>
      <c r="AC24" s="18"/>
      <c r="AD24" s="18"/>
      <c r="AE24" s="21">
        <f t="shared" si="16"/>
        <v>0.44895955296726708</v>
      </c>
      <c r="AF24" s="29"/>
      <c r="AG24" s="96">
        <f>AG25</f>
        <v>2.5028759083098071E-2</v>
      </c>
      <c r="AH24" s="96">
        <f>AH25</f>
        <v>2.5028759083098071E-2</v>
      </c>
      <c r="AI24" s="27">
        <f t="shared" si="17"/>
        <v>1.492438320134938</v>
      </c>
      <c r="AJ24" s="30">
        <f t="shared" si="18"/>
        <v>0.65899287944705109</v>
      </c>
      <c r="AK24" s="108">
        <f>AJ24/AJ25</f>
        <v>2.9444090889431482E-3</v>
      </c>
      <c r="AL24" s="31">
        <f t="shared" si="19"/>
        <v>0.44930457687909159</v>
      </c>
      <c r="AM24" s="59">
        <f t="shared" si="20"/>
        <v>0.68180490395601068</v>
      </c>
      <c r="AN24" s="26">
        <f t="shared" si="21"/>
        <v>1.9774436090225562</v>
      </c>
      <c r="AO24" s="60">
        <f t="shared" si="22"/>
        <v>1.517467079218036</v>
      </c>
      <c r="AP24" s="26">
        <f t="shared" si="23"/>
        <v>1.2318551372698154</v>
      </c>
      <c r="AQ24" s="70">
        <f t="shared" si="24"/>
        <v>1.9599639845400538</v>
      </c>
      <c r="AR24" s="24">
        <f t="shared" si="25"/>
        <v>-1.7325867992634718</v>
      </c>
      <c r="AS24" s="24">
        <f t="shared" si="26"/>
        <v>3.0961966071754929</v>
      </c>
      <c r="AT24" s="61">
        <f t="shared" si="27"/>
        <v>0.17682640342963021</v>
      </c>
      <c r="AU24" s="61">
        <f t="shared" si="28"/>
        <v>22.113684104988803</v>
      </c>
      <c r="AV24" s="123"/>
      <c r="AX24" s="71"/>
      <c r="AY24" s="71">
        <v>1</v>
      </c>
      <c r="AZ24" s="100"/>
      <c r="BA24" s="100"/>
      <c r="BC24" s="18"/>
      <c r="BD24" s="18"/>
      <c r="BE24" s="28"/>
      <c r="BF24" s="28"/>
      <c r="BG24" s="28"/>
      <c r="BH24" s="28"/>
      <c r="BI24" s="28"/>
      <c r="BJ24" s="28"/>
      <c r="BK24" s="28"/>
      <c r="BL24" s="28"/>
      <c r="BM24" s="18"/>
      <c r="BN24" s="18"/>
      <c r="BO24" s="18"/>
      <c r="BP24" s="18"/>
      <c r="BQ24" s="18"/>
      <c r="BR24" s="18"/>
      <c r="BS24" s="72"/>
      <c r="BT24" s="72"/>
      <c r="BU24" s="72"/>
      <c r="BV24" s="18"/>
      <c r="BW24" s="18"/>
    </row>
    <row r="25" spans="1:75">
      <c r="A25" s="6"/>
      <c r="B25" s="78">
        <f>COUNT(C7:C24)</f>
        <v>18</v>
      </c>
      <c r="C25" s="186">
        <f t="shared" ref="C25:H25" si="65">SUM(C7:C24)</f>
        <v>985</v>
      </c>
      <c r="D25" s="186">
        <f t="shared" si="65"/>
        <v>23009</v>
      </c>
      <c r="E25" s="186">
        <f t="shared" si="65"/>
        <v>23994</v>
      </c>
      <c r="F25" s="186">
        <f t="shared" si="65"/>
        <v>1201.02</v>
      </c>
      <c r="G25" s="186">
        <f t="shared" si="65"/>
        <v>28669.98</v>
      </c>
      <c r="H25" s="186">
        <f t="shared" si="65"/>
        <v>29871</v>
      </c>
      <c r="I25" s="128"/>
      <c r="K25" s="32"/>
      <c r="L25" s="107"/>
      <c r="M25" s="33">
        <f>SUM(M7:M24)</f>
        <v>563.95275210866157</v>
      </c>
      <c r="N25" s="34"/>
      <c r="O25" s="35">
        <f>SUM(O7:O24)</f>
        <v>-50.548457572874703</v>
      </c>
      <c r="P25" s="36">
        <f>O25/M25</f>
        <v>-8.96324335396365E-2</v>
      </c>
      <c r="Q25" s="73">
        <f>EXP(P25)</f>
        <v>0.91426717746796249</v>
      </c>
      <c r="R25" s="37">
        <f>SQRT(1/M25)</f>
        <v>4.2109359900959674E-2</v>
      </c>
      <c r="S25" s="135">
        <f>-NORMSINV(2.5/100)</f>
        <v>1.9599639845400538</v>
      </c>
      <c r="T25" s="38">
        <f>P25-(R25*S25)</f>
        <v>-0.17216526235755258</v>
      </c>
      <c r="U25" s="38">
        <f>P25+(R25*S25)</f>
        <v>-7.099604721720415E-3</v>
      </c>
      <c r="V25" s="74">
        <f>EXP(T25)</f>
        <v>0.84184003720261746</v>
      </c>
      <c r="W25" s="75">
        <f>EXP(U25)</f>
        <v>0.99292553793571936</v>
      </c>
      <c r="X25" s="39"/>
      <c r="Y25" s="39"/>
      <c r="Z25" s="40"/>
      <c r="AA25" s="41">
        <f>SUM(AA7:AA24)</f>
        <v>29.162058217401142</v>
      </c>
      <c r="AB25" s="42">
        <f>SUM(AB7:AB24)</f>
        <v>18</v>
      </c>
      <c r="AC25" s="43">
        <f>AA25-(AB25-1)</f>
        <v>12.162058217401142</v>
      </c>
      <c r="AD25" s="33">
        <f>M25</f>
        <v>563.95275210866157</v>
      </c>
      <c r="AE25" s="33">
        <f>SUM(AE7:AE24)</f>
        <v>44004.901530900373</v>
      </c>
      <c r="AF25" s="44">
        <f>AE25/AD25</f>
        <v>78.029411801543219</v>
      </c>
      <c r="AG25" s="97">
        <f>AC25/(AD25-AF25)</f>
        <v>2.5028759083098071E-2</v>
      </c>
      <c r="AH25" s="97">
        <f>IF(AA25&lt;AB25-1,"0",AG25)</f>
        <v>2.5028759083098071E-2</v>
      </c>
      <c r="AI25" s="40"/>
      <c r="AJ25" s="33">
        <f>SUM(AJ7:AJ24)</f>
        <v>223.81158987781373</v>
      </c>
      <c r="AK25" s="109">
        <f>SUM(AK7:AK24)</f>
        <v>1.0000000000000002</v>
      </c>
      <c r="AL25" s="43">
        <f>SUM(AL7:AL24)</f>
        <v>-24.281973711788151</v>
      </c>
      <c r="AM25" s="43">
        <f>AL25/AJ25</f>
        <v>-0.1084929235570173</v>
      </c>
      <c r="AN25" s="149">
        <f>EXP(AM25)</f>
        <v>0.89718524367472907</v>
      </c>
      <c r="AO25" s="45">
        <f>1/AJ25</f>
        <v>4.4680438602215976E-3</v>
      </c>
      <c r="AP25" s="46">
        <f>SQRT(AO25)</f>
        <v>6.6843427950858403E-2</v>
      </c>
      <c r="AQ25" s="76">
        <f>-NORMSINV(2.5/100)</f>
        <v>1.9599639845400538</v>
      </c>
      <c r="AR25" s="38">
        <f>AM25-(AQ25*AP25)</f>
        <v>-0.23950363494389776</v>
      </c>
      <c r="AS25" s="38">
        <f t="shared" si="26"/>
        <v>2.2517787829863148E-2</v>
      </c>
      <c r="AT25" s="150">
        <f>EXP(AR25)</f>
        <v>0.78701841256898386</v>
      </c>
      <c r="AU25" s="151">
        <f>EXP(AS25)</f>
        <v>1.0227732269187897</v>
      </c>
      <c r="AV25" s="132"/>
      <c r="AW25" s="8"/>
      <c r="AX25" s="77">
        <f>AA25</f>
        <v>29.162058217401142</v>
      </c>
      <c r="AY25" s="78">
        <f>SUM(AY7:AY24)</f>
        <v>18</v>
      </c>
      <c r="AZ25" s="101">
        <f>(AX25-(AY25-1))/AX25</f>
        <v>0.41705074884405735</v>
      </c>
      <c r="BA25" s="102">
        <f>IF(AA25&lt;AB25-1,"0%",AZ25)</f>
        <v>0.41705074884405735</v>
      </c>
      <c r="BB25" s="47"/>
      <c r="BC25" s="35">
        <f>AX25/(AY25-1)</f>
        <v>1.7154151892588907</v>
      </c>
      <c r="BD25" s="79">
        <f>LN(BC25)</f>
        <v>0.53965514418048188</v>
      </c>
      <c r="BE25" s="35">
        <f>LN(AX25)</f>
        <v>3.3728684882366982</v>
      </c>
      <c r="BF25" s="35">
        <f>LN(AY25-1)</f>
        <v>2.8332133440562162</v>
      </c>
      <c r="BG25" s="35">
        <f>SQRT(2*AX25)</f>
        <v>7.6370227467778493</v>
      </c>
      <c r="BH25" s="35">
        <f>SQRT(2*AY25-3)</f>
        <v>5.7445626465380286</v>
      </c>
      <c r="BI25" s="35">
        <f>2*(AY25-2)</f>
        <v>32</v>
      </c>
      <c r="BJ25" s="35">
        <f>3*(AY25-2)^2</f>
        <v>768</v>
      </c>
      <c r="BK25" s="35">
        <f>1/BI25</f>
        <v>3.125E-2</v>
      </c>
      <c r="BL25" s="80">
        <f>1/BJ25</f>
        <v>1.3020833333333333E-3</v>
      </c>
      <c r="BM25" s="80">
        <f>SQRT(BK25*(1-BL25))</f>
        <v>0.17666156881402739</v>
      </c>
      <c r="BN25" s="81">
        <f>0.5*(BE25-BF25)/(BG25-BH25)</f>
        <v>0.14258032285914365</v>
      </c>
      <c r="BO25" s="81">
        <f>IF(AA25&lt;=AB25,BM25,BN25)</f>
        <v>0.14258032285914365</v>
      </c>
      <c r="BP25" s="82">
        <f>BD25-(1.96*BO25)</f>
        <v>0.26019771137656034</v>
      </c>
      <c r="BQ25" s="82">
        <f>BD25+(1.96*BO25)</f>
        <v>0.81911257698440343</v>
      </c>
      <c r="BR25" s="82"/>
      <c r="BS25" s="79">
        <f>EXP(BP25)</f>
        <v>1.297186529848541</v>
      </c>
      <c r="BT25" s="79">
        <f>EXP(BQ25)</f>
        <v>2.2684858374868404</v>
      </c>
      <c r="BU25" s="83">
        <f>BA25</f>
        <v>0.41705074884405735</v>
      </c>
      <c r="BV25" s="83">
        <f>(BS25-1)/BS25</f>
        <v>0.22910084479773343</v>
      </c>
      <c r="BW25" s="83">
        <f>(BT25-1)/BT25</f>
        <v>0.5591773228314012</v>
      </c>
    </row>
    <row r="26" spans="1:75" ht="13.5" thickBot="1">
      <c r="A26" s="4"/>
      <c r="B26" s="4"/>
      <c r="C26" s="187"/>
      <c r="D26" s="187"/>
      <c r="E26" s="187"/>
      <c r="F26" s="187"/>
      <c r="G26" s="187"/>
      <c r="H26" s="187"/>
      <c r="I26" s="129"/>
      <c r="J26" s="4"/>
      <c r="K26" s="4"/>
      <c r="L26" s="5"/>
      <c r="M26" s="5"/>
      <c r="N26" s="5"/>
      <c r="O26" s="5"/>
      <c r="P26" s="5"/>
      <c r="Q26" s="5"/>
      <c r="R26" s="48"/>
      <c r="S26" s="48"/>
      <c r="T26" s="48"/>
      <c r="U26" s="48"/>
      <c r="V26" s="48"/>
      <c r="W26" s="48"/>
      <c r="X26" s="48"/>
      <c r="Z26" s="5"/>
      <c r="AA26" s="5"/>
      <c r="AB26" s="49"/>
      <c r="AC26" s="50"/>
      <c r="AD26" s="106"/>
      <c r="AE26" s="50"/>
      <c r="AF26" s="51"/>
      <c r="AG26" s="51"/>
      <c r="AH26" s="51"/>
      <c r="AI26" s="51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2"/>
      <c r="AU26" s="52"/>
      <c r="AV26" s="52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3"/>
      <c r="BH26" s="5"/>
      <c r="BI26" s="5"/>
      <c r="BJ26" s="5"/>
      <c r="BK26" s="5"/>
      <c r="BN26" s="50" t="s">
        <v>43</v>
      </c>
      <c r="BT26" s="84" t="s">
        <v>44</v>
      </c>
      <c r="BU26" s="85">
        <f>BU25</f>
        <v>0.41705074884405735</v>
      </c>
      <c r="BV26" s="86">
        <f>IF(BV25&lt;0,"0%",BV25)</f>
        <v>0.22910084479773343</v>
      </c>
      <c r="BW26" s="87">
        <f>IF(BW25&lt;0,"0%",BW25)</f>
        <v>0.5591773228314012</v>
      </c>
    </row>
    <row r="27" spans="1:75" ht="15" customHeight="1" thickBot="1">
      <c r="A27" s="6"/>
      <c r="B27" s="6"/>
      <c r="C27" s="178"/>
      <c r="D27" s="178"/>
      <c r="E27" s="178"/>
      <c r="F27" s="178"/>
      <c r="G27" s="178"/>
      <c r="H27" s="178"/>
      <c r="I27" s="118"/>
      <c r="J27" s="6"/>
      <c r="K27" s="6"/>
      <c r="L27" s="6"/>
      <c r="M27" s="5"/>
      <c r="N27" s="5"/>
      <c r="O27" s="5"/>
      <c r="P27" s="5"/>
      <c r="Q27" s="5"/>
      <c r="R27" s="54"/>
      <c r="S27" s="54"/>
      <c r="T27" s="54"/>
      <c r="U27" s="54"/>
      <c r="V27" s="54"/>
      <c r="W27" s="54"/>
      <c r="X27" s="54"/>
      <c r="Z27" s="5"/>
      <c r="AA27" s="5"/>
      <c r="AB27" s="5"/>
      <c r="AC27" s="5"/>
      <c r="AD27" s="5"/>
      <c r="AE27" s="5"/>
      <c r="AF27" s="5"/>
      <c r="AG27" s="5"/>
      <c r="AH27" s="5"/>
      <c r="AI27" s="53"/>
      <c r="AJ27" s="104"/>
      <c r="AK27" s="104"/>
      <c r="AL27" s="105"/>
      <c r="AM27" s="58"/>
      <c r="AN27" s="55"/>
      <c r="AO27" s="56" t="s">
        <v>23</v>
      </c>
      <c r="AP27" s="57">
        <f>TINV(0.05,(AB25-2))</f>
        <v>2.119905299221255</v>
      </c>
      <c r="AQ27" s="5"/>
      <c r="AR27" s="88"/>
      <c r="AS27" s="89" t="s">
        <v>24</v>
      </c>
      <c r="AT27" s="90">
        <f>EXP(AM25-AP27*SQRT((1/AD25)+AH25))</f>
        <v>0.63409971963998402</v>
      </c>
      <c r="AU27" s="91">
        <f>EXP(AM25+AP27*SQRT((1/AD25)+AH25))</f>
        <v>1.2694239352837058</v>
      </c>
      <c r="AV27" s="123"/>
      <c r="AW27" s="5"/>
      <c r="AX27" s="5"/>
      <c r="AY27" s="5"/>
      <c r="AZ27" s="5"/>
      <c r="BB27" s="5"/>
      <c r="BC27" s="5"/>
      <c r="BD27" s="5"/>
      <c r="BF27" s="92"/>
      <c r="BG27" s="53"/>
      <c r="BH27" s="53"/>
      <c r="BJ27" s="93"/>
      <c r="BK27" s="5"/>
      <c r="BL27" s="94"/>
      <c r="BM27" s="95"/>
      <c r="BN27" s="5"/>
      <c r="BQ27" s="94"/>
    </row>
    <row r="28" spans="1:75" s="3" customFormat="1" ht="15" customHeight="1">
      <c r="A28" s="117"/>
      <c r="B28" s="117"/>
      <c r="C28" s="178"/>
      <c r="D28" s="178"/>
      <c r="E28" s="178"/>
      <c r="F28" s="178"/>
      <c r="G28" s="178"/>
      <c r="H28" s="178"/>
      <c r="I28" s="118"/>
      <c r="J28" s="117"/>
      <c r="K28" s="117"/>
      <c r="L28" s="117"/>
      <c r="M28" s="5"/>
      <c r="N28" s="5"/>
      <c r="O28" s="5"/>
      <c r="P28" s="5"/>
      <c r="Q28" s="5"/>
      <c r="R28" s="54"/>
      <c r="S28" s="54"/>
      <c r="T28" s="54"/>
      <c r="U28" s="54"/>
      <c r="V28" s="54"/>
      <c r="W28" s="54"/>
      <c r="X28" s="54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3"/>
      <c r="AJ28" s="104"/>
      <c r="AK28" s="104"/>
      <c r="AL28" s="105"/>
      <c r="AM28" s="58"/>
      <c r="AN28" s="119"/>
      <c r="AO28" s="120"/>
      <c r="AP28" s="121"/>
      <c r="AQ28" s="5"/>
      <c r="AR28" s="5"/>
      <c r="AS28" s="122"/>
      <c r="AT28" s="123"/>
      <c r="AU28" s="123"/>
      <c r="AV28" s="123"/>
      <c r="AW28" s="5"/>
      <c r="AX28" s="5"/>
      <c r="AY28" s="5"/>
      <c r="AZ28" s="5"/>
      <c r="BB28" s="5"/>
      <c r="BC28" s="5"/>
      <c r="BD28" s="5"/>
      <c r="BF28" s="92"/>
      <c r="BG28" s="53"/>
      <c r="BH28" s="53"/>
      <c r="BJ28" s="93"/>
      <c r="BK28" s="5"/>
      <c r="BL28" s="124"/>
      <c r="BM28" s="125"/>
      <c r="BN28" s="5"/>
      <c r="BQ28" s="124"/>
    </row>
    <row r="29" spans="1:75">
      <c r="C29" s="188"/>
      <c r="D29" s="188"/>
      <c r="E29" s="188"/>
      <c r="F29" s="188"/>
      <c r="G29" s="188"/>
      <c r="H29" s="188"/>
      <c r="I29" s="130"/>
    </row>
    <row r="30" spans="1:75">
      <c r="C30" s="188"/>
      <c r="D30" s="188"/>
      <c r="E30" s="188"/>
      <c r="F30" s="188"/>
      <c r="G30" s="188"/>
      <c r="H30" s="188"/>
      <c r="I30" s="130"/>
    </row>
    <row r="31" spans="1:75">
      <c r="C31" s="188"/>
      <c r="D31" s="188"/>
      <c r="E31" s="188"/>
      <c r="F31" s="188"/>
      <c r="G31" s="188"/>
      <c r="H31" s="188"/>
      <c r="I31" s="130"/>
    </row>
    <row r="32" spans="1:75">
      <c r="C32" s="188"/>
      <c r="D32" s="188"/>
      <c r="E32" s="188"/>
      <c r="F32" s="188"/>
      <c r="G32" s="188"/>
      <c r="H32" s="188"/>
      <c r="I32" s="130"/>
    </row>
    <row r="33" spans="1:90" ht="38.1" customHeight="1">
      <c r="A33" s="136" t="s">
        <v>110</v>
      </c>
      <c r="B33" s="4"/>
      <c r="C33" s="189"/>
      <c r="D33" s="189"/>
      <c r="E33" s="189"/>
      <c r="F33" s="189"/>
      <c r="G33" s="189"/>
      <c r="H33" s="189"/>
      <c r="I33" s="5"/>
      <c r="J33" s="196" t="s">
        <v>62</v>
      </c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8"/>
      <c r="X33" s="133"/>
      <c r="Y33" s="199" t="s">
        <v>63</v>
      </c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0"/>
      <c r="AU33" s="201"/>
      <c r="AV33" s="133"/>
      <c r="AW33" s="196" t="s">
        <v>64</v>
      </c>
      <c r="AX33" s="197"/>
      <c r="AY33" s="197"/>
      <c r="AZ33" s="197"/>
      <c r="BA33" s="197"/>
      <c r="BB33" s="197"/>
      <c r="BC33" s="197"/>
      <c r="BD33" s="197"/>
      <c r="BE33" s="197"/>
      <c r="BF33" s="197"/>
      <c r="BG33" s="197"/>
      <c r="BH33" s="197"/>
      <c r="BI33" s="197"/>
      <c r="BJ33" s="197"/>
      <c r="BK33" s="197"/>
      <c r="BL33" s="197"/>
      <c r="BM33" s="197"/>
      <c r="BN33" s="197"/>
      <c r="BO33" s="197"/>
      <c r="BP33" s="197"/>
      <c r="BQ33" s="197"/>
      <c r="BR33" s="197"/>
      <c r="BS33" s="197"/>
      <c r="BT33" s="197"/>
      <c r="BU33" s="197"/>
      <c r="BV33" s="197"/>
      <c r="BW33" s="198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</row>
    <row r="34" spans="1:90" s="11" customFormat="1" ht="17.25" customHeight="1">
      <c r="A34" s="159" t="s">
        <v>67</v>
      </c>
      <c r="B34" s="10" t="s">
        <v>61</v>
      </c>
      <c r="C34" s="202" t="s">
        <v>0</v>
      </c>
      <c r="D34" s="202"/>
      <c r="E34" s="202"/>
      <c r="F34" s="202" t="s">
        <v>1</v>
      </c>
      <c r="G34" s="202"/>
      <c r="H34" s="202"/>
      <c r="I34" s="121"/>
      <c r="X34" s="63"/>
      <c r="AV34" s="63"/>
    </row>
    <row r="35" spans="1:90" ht="55.5" customHeight="1">
      <c r="A35" s="4"/>
      <c r="B35" s="13" t="s">
        <v>66</v>
      </c>
      <c r="C35" s="182" t="s">
        <v>2</v>
      </c>
      <c r="D35" s="182" t="s">
        <v>3</v>
      </c>
      <c r="E35" s="182" t="s">
        <v>4</v>
      </c>
      <c r="F35" s="182" t="s">
        <v>2</v>
      </c>
      <c r="G35" s="182" t="s">
        <v>3</v>
      </c>
      <c r="H35" s="182" t="s">
        <v>4</v>
      </c>
      <c r="I35" s="123"/>
      <c r="K35" s="12" t="s">
        <v>57</v>
      </c>
      <c r="L35" s="12" t="s">
        <v>56</v>
      </c>
      <c r="M35" s="12" t="s">
        <v>55</v>
      </c>
      <c r="N35" s="14" t="s">
        <v>54</v>
      </c>
      <c r="O35" s="14" t="s">
        <v>5</v>
      </c>
      <c r="P35" s="14" t="s">
        <v>53</v>
      </c>
      <c r="Q35" s="64" t="s">
        <v>103</v>
      </c>
      <c r="R35" s="12" t="s">
        <v>7</v>
      </c>
      <c r="S35" s="15" t="s">
        <v>8</v>
      </c>
      <c r="T35" s="15" t="s">
        <v>9</v>
      </c>
      <c r="U35" s="15" t="s">
        <v>10</v>
      </c>
      <c r="V35" s="66" t="s">
        <v>11</v>
      </c>
      <c r="W35" s="67" t="s">
        <v>12</v>
      </c>
      <c r="X35" s="131"/>
      <c r="Y35" s="16"/>
      <c r="Z35" s="114" t="s">
        <v>13</v>
      </c>
      <c r="AA35" s="14" t="s">
        <v>52</v>
      </c>
      <c r="AB35" s="17" t="s">
        <v>14</v>
      </c>
      <c r="AC35" s="17" t="s">
        <v>15</v>
      </c>
      <c r="AD35" s="17" t="s">
        <v>51</v>
      </c>
      <c r="AE35" s="14" t="s">
        <v>50</v>
      </c>
      <c r="AF35" s="14" t="s">
        <v>47</v>
      </c>
      <c r="AG35" s="98" t="s">
        <v>16</v>
      </c>
      <c r="AH35" s="98" t="s">
        <v>17</v>
      </c>
      <c r="AI35" s="17" t="s">
        <v>48</v>
      </c>
      <c r="AJ35" s="14" t="s">
        <v>49</v>
      </c>
      <c r="AK35" s="14" t="s">
        <v>60</v>
      </c>
      <c r="AL35" s="14" t="s">
        <v>46</v>
      </c>
      <c r="AM35" s="17" t="s">
        <v>18</v>
      </c>
      <c r="AN35" s="68" t="s">
        <v>104</v>
      </c>
      <c r="AO35" s="14" t="s">
        <v>45</v>
      </c>
      <c r="AP35" s="14" t="s">
        <v>20</v>
      </c>
      <c r="AQ35" s="65" t="s">
        <v>8</v>
      </c>
      <c r="AR35" s="15" t="s">
        <v>21</v>
      </c>
      <c r="AS35" s="15" t="s">
        <v>22</v>
      </c>
      <c r="AT35" s="66" t="s">
        <v>11</v>
      </c>
      <c r="AU35" s="67" t="s">
        <v>12</v>
      </c>
      <c r="AV35" s="131"/>
      <c r="AX35" s="113" t="s">
        <v>25</v>
      </c>
      <c r="AY35" s="113" t="s">
        <v>14</v>
      </c>
      <c r="AZ35" s="103" t="s">
        <v>58</v>
      </c>
      <c r="BA35" s="99" t="s">
        <v>59</v>
      </c>
      <c r="BC35" s="17" t="s">
        <v>26</v>
      </c>
      <c r="BD35" s="17" t="s">
        <v>27</v>
      </c>
      <c r="BE35" s="17" t="s">
        <v>28</v>
      </c>
      <c r="BF35" s="17" t="s">
        <v>29</v>
      </c>
      <c r="BG35" s="17" t="s">
        <v>30</v>
      </c>
      <c r="BH35" s="17" t="s">
        <v>31</v>
      </c>
      <c r="BI35" s="17" t="s">
        <v>32</v>
      </c>
      <c r="BJ35" s="17" t="s">
        <v>33</v>
      </c>
      <c r="BK35" s="17" t="s">
        <v>34</v>
      </c>
      <c r="BL35" s="17" t="s">
        <v>35</v>
      </c>
      <c r="BM35" s="69" t="s">
        <v>36</v>
      </c>
      <c r="BN35" s="69" t="s">
        <v>37</v>
      </c>
      <c r="BO35" s="69" t="s">
        <v>38</v>
      </c>
      <c r="BP35" s="69" t="s">
        <v>39</v>
      </c>
      <c r="BQ35" s="69" t="s">
        <v>40</v>
      </c>
      <c r="BR35" s="18"/>
      <c r="BS35" s="15" t="s">
        <v>41</v>
      </c>
      <c r="BT35" s="15" t="s">
        <v>42</v>
      </c>
      <c r="BU35" s="64" t="s">
        <v>105</v>
      </c>
      <c r="BV35" s="66" t="s">
        <v>11</v>
      </c>
      <c r="BW35" s="67" t="s">
        <v>12</v>
      </c>
    </row>
    <row r="36" spans="1:90">
      <c r="A36" s="140"/>
      <c r="B36" s="162" t="s">
        <v>117</v>
      </c>
      <c r="C36" s="183">
        <v>1</v>
      </c>
      <c r="D36" s="184">
        <f>E36-C36</f>
        <v>41</v>
      </c>
      <c r="E36" s="185">
        <v>42</v>
      </c>
      <c r="F36" s="183">
        <v>0.01</v>
      </c>
      <c r="G36" s="184">
        <f>H36-F36</f>
        <v>34.99</v>
      </c>
      <c r="H36" s="185">
        <v>35</v>
      </c>
      <c r="I36" s="127"/>
      <c r="K36" s="19">
        <f>(C36/E36)/(F36/H36)</f>
        <v>83.333333333333329</v>
      </c>
      <c r="L36" s="20">
        <f>(D36/(C36*E36)+(G36/(F36*H36)))</f>
        <v>100.94761904761904</v>
      </c>
      <c r="M36" s="21">
        <f>1/L36</f>
        <v>9.9061276475305438E-3</v>
      </c>
      <c r="N36" s="22">
        <f>LN(K36)</f>
        <v>4.4228486291941369</v>
      </c>
      <c r="O36" s="22">
        <f>M36*N36</f>
        <v>4.3813303086502609E-2</v>
      </c>
      <c r="P36" s="22">
        <f>LN(K36)</f>
        <v>4.4228486291941369</v>
      </c>
      <c r="Q36" s="116">
        <f>K36</f>
        <v>83.333333333333329</v>
      </c>
      <c r="R36" s="23">
        <f>SQRT(1/M36)</f>
        <v>10.047269233359831</v>
      </c>
      <c r="S36" s="135">
        <f>-NORMSINV(2.5/100)</f>
        <v>1.9599639845400538</v>
      </c>
      <c r="T36" s="24">
        <f>P36-(R36*S36)</f>
        <v>-15.269437211168489</v>
      </c>
      <c r="U36" s="24">
        <f>P36+(R36*S36)</f>
        <v>24.115134469556764</v>
      </c>
      <c r="V36" s="25">
        <f>EXP(T36)</f>
        <v>2.3365101792916435E-7</v>
      </c>
      <c r="W36" s="138">
        <f>EXP(U36)</f>
        <v>29721438862.080185</v>
      </c>
      <c r="X36" s="93"/>
      <c r="Z36" s="115">
        <f>(N36-P47)^2</f>
        <v>20.745862252810657</v>
      </c>
      <c r="AA36" s="27">
        <f>M36*Z36</f>
        <v>0.20551115963442793</v>
      </c>
      <c r="AB36" s="28">
        <v>1</v>
      </c>
      <c r="AC36" s="18"/>
      <c r="AD36" s="18"/>
      <c r="AE36" s="21">
        <f>M36^2</f>
        <v>9.8131364969169022E-5</v>
      </c>
      <c r="AF36" s="29"/>
      <c r="AG36" s="96">
        <f>AG47</f>
        <v>2.8252773783774582E-2</v>
      </c>
      <c r="AH36" s="96">
        <f>AH47</f>
        <v>2.8252773783774582E-2</v>
      </c>
      <c r="AI36" s="27">
        <f>1/M36</f>
        <v>100.94761904761904</v>
      </c>
      <c r="AJ36" s="30">
        <f>1/(AH36+AI36)</f>
        <v>9.903355940008237E-3</v>
      </c>
      <c r="AK36" s="108">
        <f>AJ36/AJ47</f>
        <v>9.7409691628881515E-5</v>
      </c>
      <c r="AL36" s="31">
        <f>AJ36*N36</f>
        <v>4.3801044243687047E-2</v>
      </c>
      <c r="AM36" s="59">
        <f>AL36/AJ36</f>
        <v>4.4228486291941369</v>
      </c>
      <c r="AN36" s="26">
        <f>EXP(AM36)</f>
        <v>83.333333333333343</v>
      </c>
      <c r="AO36" s="60">
        <f>1/AJ36</f>
        <v>100.97587182140282</v>
      </c>
      <c r="AP36" s="26">
        <f>SQRT(AO36)</f>
        <v>10.048675127667469</v>
      </c>
      <c r="AQ36" s="70">
        <f>-NORMSINV(2.5/100)</f>
        <v>1.9599639845400538</v>
      </c>
      <c r="AR36" s="24">
        <f>AM36-(AQ36*AP36)</f>
        <v>-15.27219271337753</v>
      </c>
      <c r="AS36" s="24">
        <f>AM36+(AQ36*AP36)</f>
        <v>24.117889971765806</v>
      </c>
      <c r="AT36" s="61">
        <f>EXP(AR36)</f>
        <v>2.3300807825077677E-7</v>
      </c>
      <c r="AU36" s="137">
        <f>EXP(AS36)</f>
        <v>29803449290.588314</v>
      </c>
      <c r="AV36" s="123"/>
      <c r="AX36" s="71"/>
      <c r="AY36" s="71">
        <v>1</v>
      </c>
      <c r="AZ36" s="100"/>
      <c r="BA36" s="100"/>
      <c r="BC36" s="18"/>
      <c r="BD36" s="18"/>
      <c r="BE36" s="28"/>
      <c r="BF36" s="28"/>
      <c r="BG36" s="28"/>
      <c r="BH36" s="28"/>
      <c r="BI36" s="28"/>
      <c r="BJ36" s="28"/>
      <c r="BK36" s="28"/>
      <c r="BL36" s="28"/>
      <c r="BM36" s="18"/>
      <c r="BN36" s="18"/>
      <c r="BO36" s="18"/>
      <c r="BP36" s="18"/>
      <c r="BQ36" s="18"/>
      <c r="BR36" s="18"/>
      <c r="BS36" s="72"/>
      <c r="BT36" s="72"/>
      <c r="BU36" s="72"/>
      <c r="BV36" s="18"/>
      <c r="BW36" s="18"/>
    </row>
    <row r="37" spans="1:90">
      <c r="A37" s="141"/>
      <c r="B37" s="162" t="s">
        <v>120</v>
      </c>
      <c r="C37" s="183">
        <v>13</v>
      </c>
      <c r="D37" s="184">
        <f t="shared" ref="D37:D46" si="66">E37-C37</f>
        <v>224</v>
      </c>
      <c r="E37" s="185">
        <v>237</v>
      </c>
      <c r="F37" s="183">
        <v>25</v>
      </c>
      <c r="G37" s="184">
        <f t="shared" ref="G37:G46" si="67">H37-F37</f>
        <v>208</v>
      </c>
      <c r="H37" s="185">
        <v>233</v>
      </c>
      <c r="I37" s="127"/>
      <c r="K37" s="19">
        <f t="shared" ref="K37:K46" si="68">(C37/E37)/(F37/H37)</f>
        <v>0.51122362869198312</v>
      </c>
      <c r="L37" s="20">
        <f t="shared" ref="L37:L45" si="69">(D37/(C37*E37)+(G37/(F37*H37)))</f>
        <v>0.10841182214681427</v>
      </c>
      <c r="M37" s="21">
        <f t="shared" ref="M37:M46" si="70">1/L37</f>
        <v>9.2240862684308773</v>
      </c>
      <c r="N37" s="22">
        <f t="shared" ref="N37:N46" si="71">LN(K37)</f>
        <v>-0.67094815497609461</v>
      </c>
      <c r="O37" s="22">
        <f t="shared" ref="O37:O46" si="72">M37*N37</f>
        <v>-6.1888836631440265</v>
      </c>
      <c r="P37" s="22">
        <f t="shared" ref="P37:P46" si="73">LN(K37)</f>
        <v>-0.67094815497609461</v>
      </c>
      <c r="Q37" s="116">
        <f t="shared" ref="Q37:Q46" si="74">K37</f>
        <v>0.51122362869198312</v>
      </c>
      <c r="R37" s="23">
        <f t="shared" ref="R37:R46" si="75">SQRT(1/M37)</f>
        <v>0.32925950578049268</v>
      </c>
      <c r="S37" s="135">
        <f t="shared" ref="S37:S46" si="76">-NORMSINV(2.5/100)</f>
        <v>1.9599639845400538</v>
      </c>
      <c r="T37" s="24">
        <f t="shared" ref="T37:T46" si="77">P37-(R37*S37)</f>
        <v>-1.316284927873318</v>
      </c>
      <c r="U37" s="24">
        <f t="shared" ref="U37:U46" si="78">P37+(R37*S37)</f>
        <v>-2.5611382078871259E-2</v>
      </c>
      <c r="V37" s="25">
        <f t="shared" ref="V37:V46" si="79">EXP(T37)</f>
        <v>0.26812957463401521</v>
      </c>
      <c r="W37" s="26">
        <f t="shared" ref="W37:W46" si="80">EXP(U37)</f>
        <v>0.97471380726922452</v>
      </c>
      <c r="X37" s="93"/>
      <c r="Z37" s="115">
        <f>(N37-P47)^2</f>
        <v>0.2905578623016532</v>
      </c>
      <c r="AA37" s="27">
        <f t="shared" ref="AA37:AA46" si="81">M37*Z37</f>
        <v>2.6801307878413088</v>
      </c>
      <c r="AB37" s="28">
        <v>1</v>
      </c>
      <c r="AC37" s="18"/>
      <c r="AD37" s="18"/>
      <c r="AE37" s="21">
        <f t="shared" ref="AE37:AE46" si="82">M37^2</f>
        <v>85.083767487455063</v>
      </c>
      <c r="AF37" s="29"/>
      <c r="AG37" s="96">
        <f>AG47</f>
        <v>2.8252773783774582E-2</v>
      </c>
      <c r="AH37" s="96">
        <f>AH47</f>
        <v>2.8252773783774582E-2</v>
      </c>
      <c r="AI37" s="27">
        <f t="shared" ref="AI37:AI46" si="83">1/M37</f>
        <v>0.10841182214681427</v>
      </c>
      <c r="AJ37" s="30">
        <f t="shared" ref="AJ37:AJ46" si="84">1/(AH37+AI37)</f>
        <v>7.3171840387095877</v>
      </c>
      <c r="AK37" s="108">
        <f>AJ37/AJ47</f>
        <v>7.1972031008498916E-2</v>
      </c>
      <c r="AL37" s="31">
        <f t="shared" ref="AL37:AL46" si="85">AJ37*N37</f>
        <v>-4.9094511303927266</v>
      </c>
      <c r="AM37" s="59">
        <f t="shared" ref="AM37:AM46" si="86">AL37/AJ37</f>
        <v>-0.67094815497609461</v>
      </c>
      <c r="AN37" s="26">
        <f t="shared" ref="AN37:AN46" si="87">EXP(AM37)</f>
        <v>0.51122362869198312</v>
      </c>
      <c r="AO37" s="60">
        <f t="shared" ref="AO37:AO46" si="88">1/AJ37</f>
        <v>0.13666459593058886</v>
      </c>
      <c r="AP37" s="26">
        <f t="shared" ref="AP37:AP46" si="89">SQRT(AO37)</f>
        <v>0.36968174952327421</v>
      </c>
      <c r="AQ37" s="70">
        <f t="shared" ref="AQ37:AQ46" si="90">-NORMSINV(2.5/100)</f>
        <v>1.9599639845400538</v>
      </c>
      <c r="AR37" s="24">
        <f t="shared" ref="AR37:AR46" si="91">AM37-(AQ37*AP37)</f>
        <v>-1.3955110697834692</v>
      </c>
      <c r="AS37" s="24">
        <f t="shared" ref="AS37:AS47" si="92">AM37+(AQ37*AP37)</f>
        <v>5.3614759831280057E-2</v>
      </c>
      <c r="AT37" s="61">
        <f t="shared" ref="AT37:AT46" si="93">EXP(AR37)</f>
        <v>0.2477064087515263</v>
      </c>
      <c r="AU37" s="61">
        <f t="shared" ref="AU37:AU46" si="94">EXP(AS37)</f>
        <v>1.0550780654010363</v>
      </c>
      <c r="AV37" s="123"/>
      <c r="AX37" s="71"/>
      <c r="AY37" s="71">
        <v>1</v>
      </c>
      <c r="AZ37" s="100"/>
      <c r="BA37" s="100"/>
      <c r="BC37" s="18"/>
      <c r="BD37" s="18"/>
      <c r="BE37" s="28"/>
      <c r="BF37" s="28"/>
      <c r="BG37" s="28"/>
      <c r="BH37" s="28"/>
      <c r="BI37" s="28"/>
      <c r="BJ37" s="28"/>
      <c r="BK37" s="28"/>
      <c r="BL37" s="28"/>
      <c r="BM37" s="18"/>
      <c r="BN37" s="18"/>
      <c r="BO37" s="18"/>
      <c r="BP37" s="18"/>
      <c r="BQ37" s="18"/>
      <c r="BR37" s="18"/>
      <c r="BS37" s="72"/>
      <c r="BT37" s="72"/>
      <c r="BU37" s="72"/>
      <c r="BV37" s="18"/>
      <c r="BW37" s="18"/>
    </row>
    <row r="38" spans="1:90">
      <c r="A38" s="141"/>
      <c r="B38" s="163" t="s">
        <v>121</v>
      </c>
      <c r="C38" s="183">
        <v>18</v>
      </c>
      <c r="D38" s="184">
        <f t="shared" si="66"/>
        <v>219</v>
      </c>
      <c r="E38" s="185">
        <v>237</v>
      </c>
      <c r="F38" s="183">
        <v>20</v>
      </c>
      <c r="G38" s="184">
        <f t="shared" si="67"/>
        <v>223</v>
      </c>
      <c r="H38" s="185">
        <v>243</v>
      </c>
      <c r="I38" s="127"/>
      <c r="K38" s="19">
        <f t="shared" si="68"/>
        <v>0.92278481012658231</v>
      </c>
      <c r="L38" s="20">
        <f t="shared" si="69"/>
        <v>9.7220919935406575E-2</v>
      </c>
      <c r="M38" s="21">
        <f t="shared" si="70"/>
        <v>10.285852064189461</v>
      </c>
      <c r="N38" s="22">
        <f t="shared" si="71"/>
        <v>-8.0359213452408998E-2</v>
      </c>
      <c r="O38" s="22">
        <f t="shared" si="72"/>
        <v>-0.82656298156610264</v>
      </c>
      <c r="P38" s="22">
        <f t="shared" si="73"/>
        <v>-8.0359213452408998E-2</v>
      </c>
      <c r="Q38" s="116">
        <f t="shared" si="74"/>
        <v>0.92278481012658231</v>
      </c>
      <c r="R38" s="23">
        <f t="shared" si="75"/>
        <v>0.31180269391941851</v>
      </c>
      <c r="S38" s="135">
        <f t="shared" si="76"/>
        <v>1.9599639845400538</v>
      </c>
      <c r="T38" s="24">
        <f t="shared" si="77"/>
        <v>-0.69148126381703534</v>
      </c>
      <c r="U38" s="24">
        <f t="shared" si="78"/>
        <v>0.53076283691221726</v>
      </c>
      <c r="V38" s="25">
        <f t="shared" si="79"/>
        <v>0.500833652576546</v>
      </c>
      <c r="W38" s="26">
        <f t="shared" si="80"/>
        <v>1.7002288113421187</v>
      </c>
      <c r="X38" s="93"/>
      <c r="Z38" s="115">
        <f>(N38-P47)^2</f>
        <v>2.657891992190456E-3</v>
      </c>
      <c r="AA38" s="27">
        <f t="shared" si="81"/>
        <v>2.733868383426484E-2</v>
      </c>
      <c r="AB38" s="28">
        <v>1</v>
      </c>
      <c r="AC38" s="18"/>
      <c r="AD38" s="18"/>
      <c r="AE38" s="21">
        <f t="shared" si="82"/>
        <v>105.7987526863906</v>
      </c>
      <c r="AF38" s="29"/>
      <c r="AG38" s="96">
        <f>AG47</f>
        <v>2.8252773783774582E-2</v>
      </c>
      <c r="AH38" s="96">
        <f>AH47</f>
        <v>2.8252773783774582E-2</v>
      </c>
      <c r="AI38" s="27">
        <f t="shared" si="83"/>
        <v>9.7220919935406575E-2</v>
      </c>
      <c r="AJ38" s="30">
        <f t="shared" si="84"/>
        <v>7.9697980537503703</v>
      </c>
      <c r="AK38" s="108">
        <f>AJ38/AJ47</f>
        <v>7.8391161083485997E-2</v>
      </c>
      <c r="AL38" s="31">
        <f t="shared" si="85"/>
        <v>-0.64044670297391981</v>
      </c>
      <c r="AM38" s="59">
        <f t="shared" si="86"/>
        <v>-8.0359213452408998E-2</v>
      </c>
      <c r="AN38" s="26">
        <f t="shared" si="87"/>
        <v>0.92278481012658231</v>
      </c>
      <c r="AO38" s="60">
        <f t="shared" si="88"/>
        <v>0.12547369371918116</v>
      </c>
      <c r="AP38" s="26">
        <f t="shared" si="89"/>
        <v>0.35422266121633317</v>
      </c>
      <c r="AQ38" s="70">
        <f t="shared" si="90"/>
        <v>1.9599639845400538</v>
      </c>
      <c r="AR38" s="24">
        <f t="shared" si="91"/>
        <v>-0.77462287194435497</v>
      </c>
      <c r="AS38" s="24">
        <f t="shared" si="92"/>
        <v>0.61390444503953689</v>
      </c>
      <c r="AT38" s="61">
        <f t="shared" si="93"/>
        <v>0.46087755808617015</v>
      </c>
      <c r="AU38" s="61">
        <f t="shared" si="94"/>
        <v>1.8476313087068168</v>
      </c>
      <c r="AV38" s="123"/>
      <c r="AX38" s="71"/>
      <c r="AY38" s="71">
        <v>1</v>
      </c>
      <c r="AZ38" s="100"/>
      <c r="BA38" s="100"/>
      <c r="BC38" s="18"/>
      <c r="BD38" s="18"/>
      <c r="BE38" s="28"/>
      <c r="BF38" s="28"/>
      <c r="BG38" s="28"/>
      <c r="BH38" s="28"/>
      <c r="BI38" s="28"/>
      <c r="BJ38" s="28"/>
      <c r="BK38" s="28"/>
      <c r="BL38" s="28"/>
      <c r="BM38" s="18"/>
      <c r="BN38" s="18"/>
      <c r="BO38" s="18"/>
      <c r="BP38" s="18"/>
      <c r="BQ38" s="18"/>
      <c r="BR38" s="18"/>
      <c r="BS38" s="72"/>
      <c r="BT38" s="72"/>
      <c r="BU38" s="72"/>
      <c r="BV38" s="18"/>
      <c r="BW38" s="18"/>
    </row>
    <row r="39" spans="1:90">
      <c r="A39" s="140"/>
      <c r="B39" s="162" t="s">
        <v>122</v>
      </c>
      <c r="C39" s="183">
        <v>44</v>
      </c>
      <c r="D39" s="184">
        <f t="shared" si="66"/>
        <v>388</v>
      </c>
      <c r="E39" s="185">
        <v>432</v>
      </c>
      <c r="F39" s="183">
        <v>26</v>
      </c>
      <c r="G39" s="184">
        <f t="shared" si="67"/>
        <v>382</v>
      </c>
      <c r="H39" s="185">
        <v>408</v>
      </c>
      <c r="I39" s="127"/>
      <c r="K39" s="19">
        <f t="shared" si="68"/>
        <v>1.5982905982905984</v>
      </c>
      <c r="L39" s="20">
        <f t="shared" si="69"/>
        <v>5.6423015981839506E-2</v>
      </c>
      <c r="M39" s="21">
        <f t="shared" si="70"/>
        <v>17.72326385958991</v>
      </c>
      <c r="N39" s="22">
        <f t="shared" si="71"/>
        <v>0.46893468205683059</v>
      </c>
      <c r="O39" s="22">
        <f t="shared" si="72"/>
        <v>8.3110531030061097</v>
      </c>
      <c r="P39" s="22">
        <f t="shared" si="73"/>
        <v>0.46893468205683059</v>
      </c>
      <c r="Q39" s="116">
        <f t="shared" si="74"/>
        <v>1.5982905982905984</v>
      </c>
      <c r="R39" s="23">
        <f t="shared" si="75"/>
        <v>0.23753529418139002</v>
      </c>
      <c r="S39" s="135">
        <f t="shared" si="76"/>
        <v>1.9599639845400538</v>
      </c>
      <c r="T39" s="24">
        <f t="shared" si="77"/>
        <v>3.3740604041795352E-3</v>
      </c>
      <c r="U39" s="24">
        <f t="shared" si="78"/>
        <v>0.93449530370948164</v>
      </c>
      <c r="V39" s="25">
        <f t="shared" si="79"/>
        <v>1.0033797589532656</v>
      </c>
      <c r="W39" s="26">
        <f t="shared" si="80"/>
        <v>2.5459282129121577</v>
      </c>
      <c r="X39" s="93"/>
      <c r="Z39" s="115">
        <f>(N39-P47)^2</f>
        <v>0.36101909183403541</v>
      </c>
      <c r="AA39" s="27">
        <f t="shared" si="81"/>
        <v>6.3984366229241303</v>
      </c>
      <c r="AB39" s="28">
        <v>1</v>
      </c>
      <c r="AC39" s="18"/>
      <c r="AD39" s="18"/>
      <c r="AE39" s="21">
        <f t="shared" si="82"/>
        <v>314.11408183664582</v>
      </c>
      <c r="AF39" s="29"/>
      <c r="AG39" s="96">
        <f>AG47</f>
        <v>2.8252773783774582E-2</v>
      </c>
      <c r="AH39" s="96">
        <f>AH47</f>
        <v>2.8252773783774582E-2</v>
      </c>
      <c r="AI39" s="27">
        <f t="shared" si="83"/>
        <v>5.6423015981839506E-2</v>
      </c>
      <c r="AJ39" s="30">
        <f t="shared" si="84"/>
        <v>11.809751084318661</v>
      </c>
      <c r="AK39" s="108">
        <f>AJ39/AJ47</f>
        <v>0.11616104866936379</v>
      </c>
      <c r="AL39" s="31">
        <f t="shared" si="85"/>
        <v>5.5380018698952815</v>
      </c>
      <c r="AM39" s="59">
        <f t="shared" si="86"/>
        <v>0.46893468205683059</v>
      </c>
      <c r="AN39" s="26">
        <f t="shared" si="87"/>
        <v>1.5982905982905984</v>
      </c>
      <c r="AO39" s="60">
        <f t="shared" si="88"/>
        <v>8.4675789765614087E-2</v>
      </c>
      <c r="AP39" s="26">
        <f t="shared" si="89"/>
        <v>0.29099104756953276</v>
      </c>
      <c r="AQ39" s="70">
        <f t="shared" si="90"/>
        <v>1.9599639845400538</v>
      </c>
      <c r="AR39" s="24">
        <f t="shared" si="91"/>
        <v>-0.10139729100303513</v>
      </c>
      <c r="AS39" s="24">
        <f t="shared" si="92"/>
        <v>1.0392666551166962</v>
      </c>
      <c r="AT39" s="61">
        <f t="shared" si="93"/>
        <v>0.90357397975356457</v>
      </c>
      <c r="AU39" s="61">
        <f t="shared" si="94"/>
        <v>2.8271429831133772</v>
      </c>
      <c r="AV39" s="123"/>
      <c r="AX39" s="71"/>
      <c r="AY39" s="71">
        <v>1</v>
      </c>
      <c r="AZ39" s="100"/>
      <c r="BA39" s="100"/>
      <c r="BC39" s="18"/>
      <c r="BD39" s="18"/>
      <c r="BE39" s="28"/>
      <c r="BF39" s="28"/>
      <c r="BG39" s="28"/>
      <c r="BH39" s="28"/>
      <c r="BI39" s="28"/>
      <c r="BJ39" s="28"/>
      <c r="BK39" s="28"/>
      <c r="BL39" s="28"/>
      <c r="BM39" s="18"/>
      <c r="BN39" s="18"/>
      <c r="BO39" s="18"/>
      <c r="BP39" s="18"/>
      <c r="BQ39" s="18"/>
      <c r="BR39" s="18"/>
      <c r="BS39" s="72"/>
      <c r="BT39" s="72"/>
      <c r="BU39" s="72"/>
      <c r="BV39" s="18"/>
      <c r="BW39" s="18"/>
    </row>
    <row r="40" spans="1:90">
      <c r="A40" s="140"/>
      <c r="B40" s="162" t="s">
        <v>123</v>
      </c>
      <c r="C40" s="183">
        <v>2</v>
      </c>
      <c r="D40" s="184">
        <f t="shared" si="66"/>
        <v>165</v>
      </c>
      <c r="E40" s="185">
        <v>167</v>
      </c>
      <c r="F40" s="183">
        <v>3</v>
      </c>
      <c r="G40" s="184">
        <f t="shared" si="67"/>
        <v>165</v>
      </c>
      <c r="H40" s="185">
        <v>168</v>
      </c>
      <c r="I40" s="127"/>
      <c r="K40" s="19">
        <f t="shared" si="68"/>
        <v>0.67065868263473061</v>
      </c>
      <c r="L40" s="20">
        <f t="shared" si="69"/>
        <v>0.82139292842885658</v>
      </c>
      <c r="M40" s="21">
        <f t="shared" si="70"/>
        <v>1.2174441310479496</v>
      </c>
      <c r="N40" s="22">
        <f t="shared" si="71"/>
        <v>-0.39949494112166045</v>
      </c>
      <c r="O40" s="22">
        <f t="shared" si="72"/>
        <v>-0.4863627714519117</v>
      </c>
      <c r="P40" s="22">
        <f t="shared" si="73"/>
        <v>-0.39949494112166045</v>
      </c>
      <c r="Q40" s="116">
        <f t="shared" si="74"/>
        <v>0.67065868263473061</v>
      </c>
      <c r="R40" s="23">
        <f t="shared" si="75"/>
        <v>0.90630730352836542</v>
      </c>
      <c r="S40" s="135">
        <f t="shared" si="76"/>
        <v>1.9599639845400538</v>
      </c>
      <c r="T40" s="24">
        <f t="shared" si="77"/>
        <v>-2.1758246149628677</v>
      </c>
      <c r="U40" s="24">
        <f t="shared" si="78"/>
        <v>1.3768347327195467</v>
      </c>
      <c r="V40" s="25">
        <f t="shared" si="79"/>
        <v>0.11351450930292295</v>
      </c>
      <c r="W40" s="26">
        <f t="shared" si="80"/>
        <v>3.9623398925424467</v>
      </c>
      <c r="X40" s="93"/>
      <c r="Z40" s="115">
        <f>(N40-P47)^2</f>
        <v>7.1599580935871987E-2</v>
      </c>
      <c r="AA40" s="27">
        <f t="shared" si="81"/>
        <v>8.7168489595870008E-2</v>
      </c>
      <c r="AB40" s="28">
        <v>1</v>
      </c>
      <c r="AC40" s="18"/>
      <c r="AD40" s="18"/>
      <c r="AE40" s="21">
        <f t="shared" si="82"/>
        <v>1.4821702122230971</v>
      </c>
      <c r="AF40" s="29"/>
      <c r="AG40" s="96">
        <f>AG47</f>
        <v>2.8252773783774582E-2</v>
      </c>
      <c r="AH40" s="96">
        <f>AH47</f>
        <v>2.8252773783774582E-2</v>
      </c>
      <c r="AI40" s="27">
        <f t="shared" si="83"/>
        <v>0.82139292842885658</v>
      </c>
      <c r="AJ40" s="30">
        <f t="shared" si="84"/>
        <v>1.1769611702805287</v>
      </c>
      <c r="AK40" s="108">
        <f>AJ40/AJ47</f>
        <v>1.1576623656737764E-2</v>
      </c>
      <c r="AL40" s="31">
        <f t="shared" si="85"/>
        <v>-0.47019003342370042</v>
      </c>
      <c r="AM40" s="59">
        <f t="shared" si="86"/>
        <v>-0.39949494112166045</v>
      </c>
      <c r="AN40" s="26">
        <f t="shared" si="87"/>
        <v>0.67065868263473061</v>
      </c>
      <c r="AO40" s="60">
        <f t="shared" si="88"/>
        <v>0.84964570221263114</v>
      </c>
      <c r="AP40" s="26">
        <f t="shared" si="89"/>
        <v>0.92176228074956024</v>
      </c>
      <c r="AQ40" s="70">
        <f t="shared" si="90"/>
        <v>1.9599639845400538</v>
      </c>
      <c r="AR40" s="24">
        <f t="shared" si="91"/>
        <v>-2.2061158136982963</v>
      </c>
      <c r="AS40" s="24">
        <f t="shared" si="92"/>
        <v>1.4071259314549753</v>
      </c>
      <c r="AT40" s="61">
        <f t="shared" si="93"/>
        <v>0.1101275748657545</v>
      </c>
      <c r="AU40" s="61">
        <f t="shared" si="94"/>
        <v>4.0842002481361979</v>
      </c>
      <c r="AV40" s="123"/>
      <c r="AX40" s="71"/>
      <c r="AY40" s="71">
        <v>1</v>
      </c>
      <c r="AZ40" s="100"/>
      <c r="BA40" s="100"/>
      <c r="BC40" s="18"/>
      <c r="BD40" s="18"/>
      <c r="BE40" s="28"/>
      <c r="BF40" s="28"/>
      <c r="BG40" s="28"/>
      <c r="BH40" s="28"/>
      <c r="BI40" s="28"/>
      <c r="BJ40" s="28"/>
      <c r="BK40" s="28"/>
      <c r="BL40" s="28"/>
      <c r="BM40" s="18"/>
      <c r="BN40" s="18"/>
      <c r="BO40" s="18"/>
      <c r="BP40" s="18"/>
      <c r="BQ40" s="18"/>
      <c r="BR40" s="18"/>
      <c r="BS40" s="72"/>
      <c r="BT40" s="72"/>
      <c r="BU40" s="72"/>
      <c r="BV40" s="18"/>
      <c r="BW40" s="18"/>
    </row>
    <row r="41" spans="1:90">
      <c r="A41" s="142"/>
      <c r="B41" s="162" t="s">
        <v>126</v>
      </c>
      <c r="C41" s="183">
        <v>4</v>
      </c>
      <c r="D41" s="184">
        <f t="shared" si="66"/>
        <v>553</v>
      </c>
      <c r="E41" s="185">
        <v>557</v>
      </c>
      <c r="F41" s="183">
        <v>5</v>
      </c>
      <c r="G41" s="184">
        <f t="shared" si="67"/>
        <v>548</v>
      </c>
      <c r="H41" s="185">
        <v>553</v>
      </c>
      <c r="I41" s="127"/>
      <c r="K41" s="19">
        <f t="shared" si="68"/>
        <v>0.79425493716337525</v>
      </c>
      <c r="L41" s="20">
        <f t="shared" si="69"/>
        <v>0.44639634959954028</v>
      </c>
      <c r="M41" s="21">
        <f t="shared" si="70"/>
        <v>2.2401616879194792</v>
      </c>
      <c r="N41" s="22">
        <f t="shared" si="71"/>
        <v>-0.23035078971915895</v>
      </c>
      <c r="O41" s="22">
        <f t="shared" si="72"/>
        <v>-0.51602301391085614</v>
      </c>
      <c r="P41" s="22">
        <f t="shared" si="73"/>
        <v>-0.23035078971915895</v>
      </c>
      <c r="Q41" s="116">
        <f t="shared" si="74"/>
        <v>0.79425493716337525</v>
      </c>
      <c r="R41" s="23">
        <f t="shared" si="75"/>
        <v>0.66812899173702989</v>
      </c>
      <c r="S41" s="135">
        <f t="shared" si="76"/>
        <v>1.9599639845400538</v>
      </c>
      <c r="T41" s="24">
        <f t="shared" si="77"/>
        <v>-1.5398595505507968</v>
      </c>
      <c r="U41" s="24">
        <f t="shared" si="78"/>
        <v>1.0791579711124788</v>
      </c>
      <c r="V41" s="25">
        <f t="shared" si="79"/>
        <v>0.21441121324913787</v>
      </c>
      <c r="W41" s="26">
        <f t="shared" si="80"/>
        <v>2.9422010894336172</v>
      </c>
      <c r="X41" s="93"/>
      <c r="Z41" s="115">
        <f>(N41-P47)^2</f>
        <v>9.6898092530687298E-3</v>
      </c>
      <c r="AA41" s="27">
        <f t="shared" si="81"/>
        <v>2.1706739451972233E-2</v>
      </c>
      <c r="AB41" s="28">
        <v>1</v>
      </c>
      <c r="AC41" s="18"/>
      <c r="AD41" s="18"/>
      <c r="AE41" s="21">
        <f t="shared" si="82"/>
        <v>5.0183243880222506</v>
      </c>
      <c r="AF41" s="29"/>
      <c r="AG41" s="96">
        <f>AG47</f>
        <v>2.8252773783774582E-2</v>
      </c>
      <c r="AH41" s="96">
        <f>AH47</f>
        <v>2.8252773783774582E-2</v>
      </c>
      <c r="AI41" s="27">
        <f t="shared" si="83"/>
        <v>0.44639634959954022</v>
      </c>
      <c r="AJ41" s="30">
        <f t="shared" si="84"/>
        <v>2.1068194393196529</v>
      </c>
      <c r="AK41" s="108">
        <f>AJ41/AJ47</f>
        <v>2.0722736125516835E-2</v>
      </c>
      <c r="AL41" s="31">
        <f t="shared" si="85"/>
        <v>-0.48530752164295771</v>
      </c>
      <c r="AM41" s="59">
        <f t="shared" si="86"/>
        <v>-0.23035078971915895</v>
      </c>
      <c r="AN41" s="26">
        <f t="shared" si="87"/>
        <v>0.79425493716337525</v>
      </c>
      <c r="AO41" s="60">
        <f t="shared" si="88"/>
        <v>0.47464912338331477</v>
      </c>
      <c r="AP41" s="26">
        <f t="shared" si="89"/>
        <v>0.68894783792629377</v>
      </c>
      <c r="AQ41" s="70">
        <f t="shared" si="90"/>
        <v>1.9599639845400538</v>
      </c>
      <c r="AR41" s="24">
        <f t="shared" si="91"/>
        <v>-1.5806637392814329</v>
      </c>
      <c r="AS41" s="24">
        <f t="shared" si="92"/>
        <v>1.1199621598431149</v>
      </c>
      <c r="AT41" s="61">
        <f t="shared" si="93"/>
        <v>0.20583842980231898</v>
      </c>
      <c r="AU41" s="61">
        <f t="shared" si="94"/>
        <v>3.0647382309233397</v>
      </c>
      <c r="AV41" s="123"/>
      <c r="AX41" s="71"/>
      <c r="AY41" s="71">
        <v>1</v>
      </c>
      <c r="AZ41" s="100"/>
      <c r="BA41" s="100"/>
      <c r="BC41" s="18"/>
      <c r="BD41" s="18"/>
      <c r="BE41" s="28"/>
      <c r="BF41" s="28"/>
      <c r="BG41" s="28"/>
      <c r="BH41" s="28"/>
      <c r="BI41" s="28"/>
      <c r="BJ41" s="28"/>
      <c r="BK41" s="28"/>
      <c r="BL41" s="28"/>
      <c r="BM41" s="18"/>
      <c r="BN41" s="18"/>
      <c r="BO41" s="18"/>
      <c r="BP41" s="18"/>
      <c r="BQ41" s="18"/>
      <c r="BR41" s="18"/>
      <c r="BS41" s="72"/>
      <c r="BT41" s="72"/>
      <c r="BU41" s="72"/>
      <c r="BV41" s="18"/>
      <c r="BW41" s="18"/>
    </row>
    <row r="42" spans="1:90">
      <c r="A42" s="142"/>
      <c r="B42" s="162" t="s">
        <v>128</v>
      </c>
      <c r="C42" s="183">
        <v>24</v>
      </c>
      <c r="D42" s="184">
        <f t="shared" si="66"/>
        <v>1521</v>
      </c>
      <c r="E42" s="185">
        <v>1545</v>
      </c>
      <c r="F42" s="183">
        <v>30</v>
      </c>
      <c r="G42" s="184">
        <f t="shared" si="67"/>
        <v>1504</v>
      </c>
      <c r="H42" s="185">
        <v>1534</v>
      </c>
      <c r="I42" s="127"/>
      <c r="K42" s="19">
        <f t="shared" si="68"/>
        <v>0.79430420711974103</v>
      </c>
      <c r="L42" s="20">
        <f t="shared" si="69"/>
        <v>7.3700860326662537E-2</v>
      </c>
      <c r="M42" s="21">
        <f t="shared" si="70"/>
        <v>13.568362642820237</v>
      </c>
      <c r="N42" s="22">
        <f t="shared" si="71"/>
        <v>-0.23028875871885418</v>
      </c>
      <c r="O42" s="22">
        <f t="shared" si="72"/>
        <v>-3.1246413908623443</v>
      </c>
      <c r="P42" s="22">
        <f t="shared" si="73"/>
        <v>-0.23028875871885418</v>
      </c>
      <c r="Q42" s="116">
        <f t="shared" si="74"/>
        <v>0.79430420711974103</v>
      </c>
      <c r="R42" s="23">
        <f t="shared" si="75"/>
        <v>0.27147902373233651</v>
      </c>
      <c r="S42" s="135">
        <f t="shared" si="76"/>
        <v>1.9599639845400538</v>
      </c>
      <c r="T42" s="24">
        <f t="shared" si="77"/>
        <v>-0.7623778677923283</v>
      </c>
      <c r="U42" s="24">
        <f t="shared" si="78"/>
        <v>0.30180035035461988</v>
      </c>
      <c r="V42" s="25">
        <f t="shared" si="79"/>
        <v>0.46655569918089596</v>
      </c>
      <c r="W42" s="26">
        <f t="shared" si="80"/>
        <v>1.3522912152949533</v>
      </c>
      <c r="X42" s="93"/>
      <c r="Z42" s="115">
        <f>(N42-P47)^2</f>
        <v>9.677600831006156E-3</v>
      </c>
      <c r="AA42" s="27">
        <f t="shared" si="81"/>
        <v>0.13130919758755</v>
      </c>
      <c r="AB42" s="28">
        <v>1</v>
      </c>
      <c r="AC42" s="18"/>
      <c r="AD42" s="18"/>
      <c r="AE42" s="21">
        <f t="shared" si="82"/>
        <v>184.10046480707976</v>
      </c>
      <c r="AF42" s="29"/>
      <c r="AG42" s="96">
        <f>AG47</f>
        <v>2.8252773783774582E-2</v>
      </c>
      <c r="AH42" s="96">
        <f>AH47</f>
        <v>2.8252773783774582E-2</v>
      </c>
      <c r="AI42" s="27">
        <f t="shared" si="83"/>
        <v>7.3700860326662537E-2</v>
      </c>
      <c r="AJ42" s="30">
        <f t="shared" si="84"/>
        <v>9.8083801399054664</v>
      </c>
      <c r="AK42" s="108">
        <f>AJ42/AJ47</f>
        <v>9.6475506948833598E-2</v>
      </c>
      <c r="AL42" s="31">
        <f t="shared" si="85"/>
        <v>-2.2587596874614913</v>
      </c>
      <c r="AM42" s="59">
        <f t="shared" si="86"/>
        <v>-0.23028875871885418</v>
      </c>
      <c r="AN42" s="26">
        <f t="shared" si="87"/>
        <v>0.79430420711974103</v>
      </c>
      <c r="AO42" s="60">
        <f t="shared" si="88"/>
        <v>0.10195363411043712</v>
      </c>
      <c r="AP42" s="26">
        <f t="shared" si="89"/>
        <v>0.31930179158663846</v>
      </c>
      <c r="AQ42" s="70">
        <f t="shared" si="90"/>
        <v>1.9599639845400538</v>
      </c>
      <c r="AR42" s="24">
        <f t="shared" si="91"/>
        <v>-0.85610877042777989</v>
      </c>
      <c r="AS42" s="24">
        <f t="shared" si="92"/>
        <v>0.39553125299007158</v>
      </c>
      <c r="AT42" s="61">
        <f t="shared" si="93"/>
        <v>0.42481191097557452</v>
      </c>
      <c r="AU42" s="61">
        <f t="shared" si="94"/>
        <v>1.485172983966536</v>
      </c>
      <c r="AV42" s="123"/>
      <c r="AX42" s="71"/>
      <c r="AY42" s="71">
        <v>1</v>
      </c>
      <c r="AZ42" s="100"/>
      <c r="BA42" s="100"/>
      <c r="BC42" s="18"/>
      <c r="BD42" s="18"/>
      <c r="BE42" s="28"/>
      <c r="BF42" s="28"/>
      <c r="BG42" s="28"/>
      <c r="BH42" s="28"/>
      <c r="BI42" s="28"/>
      <c r="BJ42" s="28"/>
      <c r="BK42" s="28"/>
      <c r="BL42" s="28"/>
      <c r="BM42" s="18"/>
      <c r="BN42" s="18"/>
      <c r="BO42" s="18"/>
      <c r="BP42" s="18"/>
      <c r="BQ42" s="18"/>
      <c r="BR42" s="18"/>
      <c r="BS42" s="72"/>
      <c r="BT42" s="72"/>
      <c r="BU42" s="72"/>
      <c r="BV42" s="18"/>
      <c r="BW42" s="18"/>
    </row>
    <row r="43" spans="1:90">
      <c r="A43" s="140"/>
      <c r="B43" s="162" t="s">
        <v>129</v>
      </c>
      <c r="C43" s="183">
        <v>38</v>
      </c>
      <c r="D43" s="184">
        <f t="shared" si="66"/>
        <v>502</v>
      </c>
      <c r="E43" s="185">
        <v>540</v>
      </c>
      <c r="F43" s="183">
        <v>44</v>
      </c>
      <c r="G43" s="184">
        <f t="shared" si="67"/>
        <v>510</v>
      </c>
      <c r="H43" s="185">
        <v>554</v>
      </c>
      <c r="I43" s="127"/>
      <c r="K43" s="19">
        <f t="shared" si="68"/>
        <v>0.88602693602693605</v>
      </c>
      <c r="L43" s="20">
        <f t="shared" si="69"/>
        <v>4.5386156197480536E-2</v>
      </c>
      <c r="M43" s="21">
        <f t="shared" si="70"/>
        <v>22.033150277121546</v>
      </c>
      <c r="N43" s="22">
        <f t="shared" si="71"/>
        <v>-0.12100792700291163</v>
      </c>
      <c r="O43" s="22">
        <f t="shared" si="72"/>
        <v>-2.6661858403781062</v>
      </c>
      <c r="P43" s="22">
        <f t="shared" si="73"/>
        <v>-0.12100792700291163</v>
      </c>
      <c r="Q43" s="116">
        <f t="shared" si="74"/>
        <v>0.88602693602693605</v>
      </c>
      <c r="R43" s="23">
        <f t="shared" si="75"/>
        <v>0.21304026895749201</v>
      </c>
      <c r="S43" s="135">
        <f t="shared" si="76"/>
        <v>1.9599639845400538</v>
      </c>
      <c r="T43" s="24">
        <f t="shared" si="77"/>
        <v>-0.53855918141632242</v>
      </c>
      <c r="U43" s="24">
        <f t="shared" si="78"/>
        <v>0.29654332741049916</v>
      </c>
      <c r="V43" s="25">
        <f t="shared" si="79"/>
        <v>0.58358849205673202</v>
      </c>
      <c r="W43" s="26">
        <f t="shared" si="80"/>
        <v>1.345200842803741</v>
      </c>
      <c r="X43" s="93"/>
      <c r="Z43" s="115">
        <f>(N43-P47)^2</f>
        <v>1.1894157701565138E-4</v>
      </c>
      <c r="AA43" s="27">
        <f t="shared" si="81"/>
        <v>2.6206576405836727E-3</v>
      </c>
      <c r="AB43" s="28">
        <v>1</v>
      </c>
      <c r="AC43" s="18"/>
      <c r="AD43" s="18"/>
      <c r="AE43" s="21">
        <f t="shared" si="82"/>
        <v>485.45971113422127</v>
      </c>
      <c r="AF43" s="29"/>
      <c r="AG43" s="96">
        <f>AG47</f>
        <v>2.8252773783774582E-2</v>
      </c>
      <c r="AH43" s="96">
        <f>AH47</f>
        <v>2.8252773783774582E-2</v>
      </c>
      <c r="AI43" s="27">
        <f t="shared" si="83"/>
        <v>4.5386156197480536E-2</v>
      </c>
      <c r="AJ43" s="30">
        <f t="shared" si="84"/>
        <v>13.579773636778144</v>
      </c>
      <c r="AK43" s="108">
        <f>AJ43/AJ47</f>
        <v>0.133571041004861</v>
      </c>
      <c r="AL43" s="31">
        <f t="shared" si="85"/>
        <v>-1.6432602569553134</v>
      </c>
      <c r="AM43" s="59">
        <f t="shared" si="86"/>
        <v>-0.12100792700291163</v>
      </c>
      <c r="AN43" s="26">
        <f t="shared" si="87"/>
        <v>0.88602693602693605</v>
      </c>
      <c r="AO43" s="60">
        <f t="shared" si="88"/>
        <v>7.3638929981255125E-2</v>
      </c>
      <c r="AP43" s="26">
        <f t="shared" si="89"/>
        <v>0.2713649387471696</v>
      </c>
      <c r="AQ43" s="70">
        <f t="shared" si="90"/>
        <v>1.9599639845400538</v>
      </c>
      <c r="AR43" s="24">
        <f t="shared" si="91"/>
        <v>-0.65287343361428185</v>
      </c>
      <c r="AS43" s="24">
        <f t="shared" si="92"/>
        <v>0.41085757960845859</v>
      </c>
      <c r="AT43" s="61">
        <f t="shared" si="93"/>
        <v>0.52054786598210867</v>
      </c>
      <c r="AU43" s="61">
        <f t="shared" si="94"/>
        <v>1.508110555566589</v>
      </c>
      <c r="AV43" s="123"/>
      <c r="AX43" s="71"/>
      <c r="AY43" s="71">
        <v>1</v>
      </c>
      <c r="AZ43" s="100"/>
      <c r="BA43" s="100"/>
      <c r="BC43" s="18"/>
      <c r="BD43" s="18"/>
      <c r="BE43" s="28"/>
      <c r="BF43" s="28"/>
      <c r="BG43" s="28"/>
      <c r="BH43" s="28"/>
      <c r="BI43" s="28"/>
      <c r="BJ43" s="28"/>
      <c r="BK43" s="28"/>
      <c r="BL43" s="28"/>
      <c r="BM43" s="18"/>
      <c r="BN43" s="18"/>
      <c r="BO43" s="18"/>
      <c r="BP43" s="18"/>
      <c r="BQ43" s="18"/>
      <c r="BR43" s="18"/>
      <c r="BS43" s="72"/>
      <c r="BT43" s="72"/>
      <c r="BU43" s="72"/>
      <c r="BV43" s="18"/>
      <c r="BW43" s="18"/>
    </row>
    <row r="44" spans="1:90">
      <c r="A44" s="140"/>
      <c r="B44" s="162" t="s">
        <v>132</v>
      </c>
      <c r="C44" s="183">
        <v>106</v>
      </c>
      <c r="D44" s="184">
        <f t="shared" si="66"/>
        <v>1395</v>
      </c>
      <c r="E44" s="185">
        <v>1501</v>
      </c>
      <c r="F44" s="183">
        <v>101</v>
      </c>
      <c r="G44" s="184">
        <f t="shared" si="67"/>
        <v>1418</v>
      </c>
      <c r="H44" s="185">
        <v>1519</v>
      </c>
      <c r="I44" s="127"/>
      <c r="K44" s="19">
        <f t="shared" si="68"/>
        <v>1.0620906194550168</v>
      </c>
      <c r="L44" s="20">
        <f t="shared" si="69"/>
        <v>1.8010401997571784E-2</v>
      </c>
      <c r="M44" s="21">
        <f t="shared" si="70"/>
        <v>55.523469167141464</v>
      </c>
      <c r="N44" s="22">
        <f t="shared" si="71"/>
        <v>6.0239248233118624E-2</v>
      </c>
      <c r="O44" s="22">
        <f t="shared" si="72"/>
        <v>3.3446920419233428</v>
      </c>
      <c r="P44" s="22">
        <f t="shared" si="73"/>
        <v>6.0239248233118624E-2</v>
      </c>
      <c r="Q44" s="116">
        <f t="shared" si="74"/>
        <v>1.0620906194550168</v>
      </c>
      <c r="R44" s="23">
        <f t="shared" si="75"/>
        <v>0.13420283900712304</v>
      </c>
      <c r="S44" s="135">
        <f t="shared" si="76"/>
        <v>1.9599639845400538</v>
      </c>
      <c r="T44" s="24">
        <f t="shared" si="77"/>
        <v>-0.20279348284386958</v>
      </c>
      <c r="U44" s="24">
        <f t="shared" si="78"/>
        <v>0.32327197931010682</v>
      </c>
      <c r="V44" s="25">
        <f t="shared" si="79"/>
        <v>0.816446834294701</v>
      </c>
      <c r="W44" s="26">
        <f t="shared" si="80"/>
        <v>1.3816410775954706</v>
      </c>
      <c r="X44" s="93"/>
      <c r="Z44" s="115">
        <f>(N44-P47)^2</f>
        <v>3.6922855809248679E-2</v>
      </c>
      <c r="AA44" s="27">
        <f t="shared" si="81"/>
        <v>2.050085046087629</v>
      </c>
      <c r="AB44" s="28">
        <v>1</v>
      </c>
      <c r="AC44" s="18"/>
      <c r="AD44" s="18"/>
      <c r="AE44" s="21">
        <f t="shared" si="82"/>
        <v>3082.855628354509</v>
      </c>
      <c r="AF44" s="29"/>
      <c r="AG44" s="96">
        <f>AG47</f>
        <v>2.8252773783774582E-2</v>
      </c>
      <c r="AH44" s="96">
        <f>AH47</f>
        <v>2.8252773783774582E-2</v>
      </c>
      <c r="AI44" s="27">
        <f t="shared" si="83"/>
        <v>1.8010401997571784E-2</v>
      </c>
      <c r="AJ44" s="30">
        <f t="shared" si="84"/>
        <v>21.615463770284592</v>
      </c>
      <c r="AK44" s="108">
        <f>AJ44/AJ47</f>
        <v>0.21261031846512946</v>
      </c>
      <c r="AL44" s="31">
        <f t="shared" si="85"/>
        <v>1.3020992877321558</v>
      </c>
      <c r="AM44" s="59">
        <f t="shared" si="86"/>
        <v>6.0239248233118624E-2</v>
      </c>
      <c r="AN44" s="26">
        <f t="shared" si="87"/>
        <v>1.0620906194550168</v>
      </c>
      <c r="AO44" s="60">
        <f t="shared" si="88"/>
        <v>4.6263175781346366E-2</v>
      </c>
      <c r="AP44" s="26">
        <f t="shared" si="89"/>
        <v>0.21508876256407811</v>
      </c>
      <c r="AQ44" s="70">
        <f t="shared" si="90"/>
        <v>1.9599639845400538</v>
      </c>
      <c r="AR44" s="24">
        <f t="shared" si="91"/>
        <v>-0.36132697987176149</v>
      </c>
      <c r="AS44" s="24">
        <f t="shared" si="92"/>
        <v>0.48180547633799869</v>
      </c>
      <c r="AT44" s="61">
        <f t="shared" si="93"/>
        <v>0.69675113761831931</v>
      </c>
      <c r="AU44" s="61">
        <f t="shared" si="94"/>
        <v>1.6189948218674892</v>
      </c>
      <c r="AV44" s="123"/>
      <c r="AX44" s="71"/>
      <c r="AY44" s="71">
        <v>1</v>
      </c>
      <c r="AZ44" s="100"/>
      <c r="BA44" s="100"/>
      <c r="BC44" s="18"/>
      <c r="BD44" s="18"/>
      <c r="BE44" s="28"/>
      <c r="BF44" s="28"/>
      <c r="BG44" s="28"/>
      <c r="BH44" s="28"/>
      <c r="BI44" s="28"/>
      <c r="BJ44" s="28"/>
      <c r="BK44" s="28"/>
      <c r="BL44" s="28"/>
      <c r="BM44" s="18"/>
      <c r="BN44" s="18"/>
      <c r="BO44" s="18"/>
      <c r="BP44" s="18"/>
      <c r="BQ44" s="18"/>
      <c r="BR44" s="18"/>
      <c r="BS44" s="72"/>
      <c r="BT44" s="72"/>
      <c r="BU44" s="72"/>
      <c r="BV44" s="18"/>
      <c r="BW44" s="18"/>
    </row>
    <row r="45" spans="1:90">
      <c r="A45" s="142"/>
      <c r="B45" s="162" t="s">
        <v>133</v>
      </c>
      <c r="C45" s="183">
        <v>155</v>
      </c>
      <c r="D45" s="184">
        <f t="shared" si="66"/>
        <v>4523</v>
      </c>
      <c r="E45" s="185">
        <v>4678</v>
      </c>
      <c r="F45" s="183">
        <v>210</v>
      </c>
      <c r="G45" s="184">
        <f t="shared" si="67"/>
        <v>4473</v>
      </c>
      <c r="H45" s="185">
        <v>4683</v>
      </c>
      <c r="I45" s="127"/>
      <c r="K45" s="19">
        <f t="shared" si="68"/>
        <v>0.73888413852073531</v>
      </c>
      <c r="L45" s="20">
        <f t="shared" si="69"/>
        <v>1.0786212768091375E-2</v>
      </c>
      <c r="M45" s="21">
        <f t="shared" si="70"/>
        <v>92.710946974667408</v>
      </c>
      <c r="N45" s="22">
        <f t="shared" si="71"/>
        <v>-0.30261415175880468</v>
      </c>
      <c r="O45" s="22">
        <f t="shared" si="72"/>
        <v>-28.055644577494498</v>
      </c>
      <c r="P45" s="22">
        <f t="shared" si="73"/>
        <v>-0.30261415175880468</v>
      </c>
      <c r="Q45" s="116">
        <f t="shared" si="74"/>
        <v>0.73888413852073531</v>
      </c>
      <c r="R45" s="23">
        <f t="shared" si="75"/>
        <v>0.10385669341978578</v>
      </c>
      <c r="S45" s="135">
        <f t="shared" si="76"/>
        <v>1.9599639845400538</v>
      </c>
      <c r="T45" s="24">
        <f t="shared" si="77"/>
        <v>-0.50616953041500279</v>
      </c>
      <c r="U45" s="24">
        <f t="shared" si="78"/>
        <v>-9.9058773102606579E-2</v>
      </c>
      <c r="V45" s="25">
        <f t="shared" si="79"/>
        <v>0.60280016987798168</v>
      </c>
      <c r="W45" s="26">
        <f t="shared" si="80"/>
        <v>0.90568947627874741</v>
      </c>
      <c r="X45" s="93"/>
      <c r="Z45" s="115">
        <f>(N45-P47)^2</f>
        <v>2.9138555133387752E-2</v>
      </c>
      <c r="AA45" s="27">
        <f t="shared" si="81"/>
        <v>2.7014630398899349</v>
      </c>
      <c r="AB45" s="28">
        <v>1</v>
      </c>
      <c r="AC45" s="18"/>
      <c r="AD45" s="18"/>
      <c r="AE45" s="21">
        <f t="shared" si="82"/>
        <v>8595.3196889395913</v>
      </c>
      <c r="AF45" s="29"/>
      <c r="AG45" s="96">
        <f>AG47</f>
        <v>2.8252773783774582E-2</v>
      </c>
      <c r="AH45" s="96">
        <f>AH47</f>
        <v>2.8252773783774582E-2</v>
      </c>
      <c r="AI45" s="27">
        <f t="shared" si="83"/>
        <v>1.0786212768091375E-2</v>
      </c>
      <c r="AJ45" s="30">
        <f t="shared" si="84"/>
        <v>25.615419054780837</v>
      </c>
      <c r="AK45" s="108">
        <f>AJ45/AJ47</f>
        <v>0.25195399278647979</v>
      </c>
      <c r="AL45" s="31">
        <f t="shared" si="85"/>
        <v>-7.7515883092088256</v>
      </c>
      <c r="AM45" s="59">
        <f t="shared" si="86"/>
        <v>-0.30261415175880468</v>
      </c>
      <c r="AN45" s="26">
        <f t="shared" si="87"/>
        <v>0.73888413852073531</v>
      </c>
      <c r="AO45" s="60">
        <f t="shared" si="88"/>
        <v>3.9038986551865953E-2</v>
      </c>
      <c r="AP45" s="26">
        <f t="shared" si="89"/>
        <v>0.19758285996479036</v>
      </c>
      <c r="AQ45" s="70">
        <f t="shared" si="90"/>
        <v>1.9599639845400538</v>
      </c>
      <c r="AR45" s="24">
        <f t="shared" si="91"/>
        <v>-0.68986944125221461</v>
      </c>
      <c r="AS45" s="24">
        <f t="shared" si="92"/>
        <v>8.4641137734605298E-2</v>
      </c>
      <c r="AT45" s="61">
        <f t="shared" si="93"/>
        <v>0.50164155848456715</v>
      </c>
      <c r="AU45" s="61">
        <f t="shared" si="94"/>
        <v>1.0883264373207333</v>
      </c>
      <c r="AV45" s="123"/>
      <c r="AX45" s="71"/>
      <c r="AY45" s="71">
        <v>1</v>
      </c>
      <c r="AZ45" s="100"/>
      <c r="BA45" s="100"/>
      <c r="BC45" s="18"/>
      <c r="BD45" s="18"/>
      <c r="BE45" s="28"/>
      <c r="BF45" s="28"/>
      <c r="BG45" s="28"/>
      <c r="BH45" s="28"/>
      <c r="BI45" s="28"/>
      <c r="BJ45" s="28"/>
      <c r="BK45" s="28"/>
      <c r="BL45" s="28"/>
      <c r="BM45" s="18"/>
      <c r="BN45" s="18"/>
      <c r="BO45" s="18"/>
      <c r="BP45" s="18"/>
      <c r="BQ45" s="18"/>
      <c r="BR45" s="18"/>
      <c r="BS45" s="72"/>
      <c r="BT45" s="72"/>
      <c r="BU45" s="72"/>
      <c r="BV45" s="18"/>
      <c r="BW45" s="18"/>
    </row>
    <row r="46" spans="1:90" ht="14.25" customHeight="1">
      <c r="A46" s="140"/>
      <c r="B46" s="162" t="s">
        <v>134</v>
      </c>
      <c r="C46" s="183">
        <v>2</v>
      </c>
      <c r="D46" s="184">
        <f t="shared" si="66"/>
        <v>264</v>
      </c>
      <c r="E46" s="185">
        <v>266</v>
      </c>
      <c r="F46" s="183">
        <v>1</v>
      </c>
      <c r="G46" s="184">
        <f t="shared" si="67"/>
        <v>262</v>
      </c>
      <c r="H46" s="185">
        <v>263</v>
      </c>
      <c r="I46" s="127"/>
      <c r="K46" s="19">
        <f t="shared" si="68"/>
        <v>1.9774436090225562</v>
      </c>
      <c r="L46" s="20">
        <f>(D46/(C46*E46)+(G46/(F46*H46)))</f>
        <v>1.492438320134938</v>
      </c>
      <c r="M46" s="21">
        <f t="shared" si="70"/>
        <v>0.67004444103900085</v>
      </c>
      <c r="N46" s="22">
        <f t="shared" si="71"/>
        <v>0.68180490395601068</v>
      </c>
      <c r="O46" s="22">
        <f t="shared" si="72"/>
        <v>0.45683958576885481</v>
      </c>
      <c r="P46" s="22">
        <f t="shared" si="73"/>
        <v>0.68180490395601068</v>
      </c>
      <c r="Q46" s="116">
        <f t="shared" si="74"/>
        <v>1.9774436090225562</v>
      </c>
      <c r="R46" s="23">
        <f t="shared" si="75"/>
        <v>1.2216539281379724</v>
      </c>
      <c r="S46" s="135">
        <f t="shared" si="76"/>
        <v>1.9599639845400538</v>
      </c>
      <c r="T46" s="24">
        <f t="shared" si="77"/>
        <v>-1.7125927967662982</v>
      </c>
      <c r="U46" s="24">
        <f t="shared" si="78"/>
        <v>3.0762026046783193</v>
      </c>
      <c r="V46" s="25">
        <f t="shared" si="79"/>
        <v>0.18039745179354902</v>
      </c>
      <c r="W46" s="26">
        <f t="shared" si="80"/>
        <v>21.67593382271923</v>
      </c>
      <c r="X46" s="93"/>
      <c r="Z46" s="115">
        <f>(N46-P47)^2</f>
        <v>0.66213839114575446</v>
      </c>
      <c r="AA46" s="27">
        <f t="shared" si="81"/>
        <v>0.44366214818572036</v>
      </c>
      <c r="AB46" s="28">
        <v>1</v>
      </c>
      <c r="AC46" s="18"/>
      <c r="AD46" s="18"/>
      <c r="AE46" s="21">
        <f t="shared" si="82"/>
        <v>0.44895955296726708</v>
      </c>
      <c r="AF46" s="29"/>
      <c r="AG46" s="96">
        <f>AG47</f>
        <v>2.8252773783774582E-2</v>
      </c>
      <c r="AH46" s="96">
        <f>AH47</f>
        <v>2.8252773783774582E-2</v>
      </c>
      <c r="AI46" s="27">
        <f t="shared" si="83"/>
        <v>1.492438320134938</v>
      </c>
      <c r="AJ46" s="30">
        <f t="shared" si="84"/>
        <v>0.65759574972131341</v>
      </c>
      <c r="AK46" s="108">
        <f>AJ46/AJ47</f>
        <v>6.4681305594639681E-3</v>
      </c>
      <c r="AL46" s="31">
        <f t="shared" si="85"/>
        <v>0.44835200698062094</v>
      </c>
      <c r="AM46" s="59">
        <f t="shared" si="86"/>
        <v>0.68180490395601068</v>
      </c>
      <c r="AN46" s="26">
        <f t="shared" si="87"/>
        <v>1.9774436090225562</v>
      </c>
      <c r="AO46" s="60">
        <f t="shared" si="88"/>
        <v>1.5206910939187126</v>
      </c>
      <c r="AP46" s="26">
        <f t="shared" si="89"/>
        <v>1.2331630443370871</v>
      </c>
      <c r="AQ46" s="70">
        <f t="shared" si="90"/>
        <v>1.9599639845400538</v>
      </c>
      <c r="AR46" s="24">
        <f t="shared" si="91"/>
        <v>-1.7351502500104496</v>
      </c>
      <c r="AS46" s="24">
        <f t="shared" si="92"/>
        <v>3.0987600579224708</v>
      </c>
      <c r="AT46" s="61">
        <f t="shared" si="93"/>
        <v>0.176373698145427</v>
      </c>
      <c r="AU46" s="61">
        <f t="shared" si="94"/>
        <v>22.170444164752787</v>
      </c>
      <c r="AV46" s="123"/>
      <c r="AX46" s="71"/>
      <c r="AY46" s="71">
        <v>1</v>
      </c>
      <c r="AZ46" s="100"/>
      <c r="BA46" s="100"/>
      <c r="BC46" s="18"/>
      <c r="BD46" s="18"/>
      <c r="BE46" s="28"/>
      <c r="BF46" s="28"/>
      <c r="BG46" s="28"/>
      <c r="BH46" s="28"/>
      <c r="BI46" s="28"/>
      <c r="BJ46" s="28"/>
      <c r="BK46" s="28"/>
      <c r="BL46" s="28"/>
      <c r="BM46" s="18"/>
      <c r="BN46" s="18"/>
      <c r="BO46" s="18"/>
      <c r="BP46" s="18"/>
      <c r="BQ46" s="18"/>
      <c r="BR46" s="18"/>
      <c r="BS46" s="72"/>
      <c r="BT46" s="72"/>
      <c r="BU46" s="72"/>
      <c r="BV46" s="18"/>
      <c r="BW46" s="18"/>
    </row>
    <row r="47" spans="1:90">
      <c r="A47" s="6"/>
      <c r="B47" s="78">
        <f>COUNT(C36:C46)</f>
        <v>11</v>
      </c>
      <c r="C47" s="186">
        <f t="shared" ref="C47:H47" si="95">SUM(C36:C46)</f>
        <v>407</v>
      </c>
      <c r="D47" s="186">
        <f t="shared" si="95"/>
        <v>9795</v>
      </c>
      <c r="E47" s="186">
        <f t="shared" si="95"/>
        <v>10202</v>
      </c>
      <c r="F47" s="186">
        <f t="shared" si="95"/>
        <v>465.01</v>
      </c>
      <c r="G47" s="186">
        <f t="shared" si="95"/>
        <v>9727.99</v>
      </c>
      <c r="H47" s="186">
        <f t="shared" si="95"/>
        <v>10193</v>
      </c>
      <c r="I47" s="128"/>
      <c r="K47" s="32"/>
      <c r="L47" s="107"/>
      <c r="M47" s="33">
        <f>SUM(M36:M46)</f>
        <v>225.20668764161491</v>
      </c>
      <c r="N47" s="34"/>
      <c r="O47" s="35">
        <f>SUM(O36:O46)</f>
        <v>-29.707906205023036</v>
      </c>
      <c r="P47" s="36">
        <f>O47/M47</f>
        <v>-0.13191396097570171</v>
      </c>
      <c r="Q47" s="73">
        <f>EXP(P47)</f>
        <v>0.87641639784728631</v>
      </c>
      <c r="R47" s="37">
        <f>SQRT(1/M47)</f>
        <v>6.6636067355368186E-2</v>
      </c>
      <c r="S47" s="135">
        <f>-NORMSINV(2.5/100)</f>
        <v>1.9599639845400538</v>
      </c>
      <c r="T47" s="38">
        <f>P47-(R47*S47)</f>
        <v>-0.26251825306360854</v>
      </c>
      <c r="U47" s="38">
        <f>P47+(R47*S47)</f>
        <v>-1.3096688877948792E-3</v>
      </c>
      <c r="V47" s="74">
        <f>EXP(T47)</f>
        <v>0.76911232558424447</v>
      </c>
      <c r="W47" s="179">
        <f>EXP(U47)</f>
        <v>0.99869118835422765</v>
      </c>
      <c r="X47" s="39"/>
      <c r="Y47" s="39"/>
      <c r="Z47" s="40"/>
      <c r="AA47" s="41">
        <f>SUM(AA36:AA46)</f>
        <v>14.749432572673392</v>
      </c>
      <c r="AB47" s="42">
        <f>SUM(AB36:AB46)</f>
        <v>11</v>
      </c>
      <c r="AC47" s="43">
        <f>AA47-(AB47-1)</f>
        <v>4.7494325726733919</v>
      </c>
      <c r="AD47" s="33">
        <f>M47</f>
        <v>225.20668764161491</v>
      </c>
      <c r="AE47" s="33">
        <f>SUM(AE36:AE46)</f>
        <v>12859.681647530469</v>
      </c>
      <c r="AF47" s="44">
        <f>AE47/AD47</f>
        <v>57.101686376182855</v>
      </c>
      <c r="AG47" s="97">
        <f>AC47/(AD47-AF47)</f>
        <v>2.8252773783774582E-2</v>
      </c>
      <c r="AH47" s="97">
        <f>IF(AA47&lt;AB47-1,"0",AG47)</f>
        <v>2.8252773783774582E-2</v>
      </c>
      <c r="AI47" s="40"/>
      <c r="AJ47" s="33">
        <f>SUM(AJ36:AJ46)</f>
        <v>101.66704949378916</v>
      </c>
      <c r="AK47" s="109">
        <f>SUM(AK36:AK46)</f>
        <v>1</v>
      </c>
      <c r="AL47" s="43">
        <f>SUM(AL36:AL46)</f>
        <v>-10.826749433207191</v>
      </c>
      <c r="AM47" s="43">
        <f>AL47/AJ47</f>
        <v>-0.10649221637801731</v>
      </c>
      <c r="AN47" s="149">
        <f>EXP(AM47)</f>
        <v>0.89898204547041038</v>
      </c>
      <c r="AO47" s="45">
        <f>1/AJ47</f>
        <v>9.8360285360803157E-3</v>
      </c>
      <c r="AP47" s="46">
        <f>SQRT(AO47)</f>
        <v>9.9176754010606313E-2</v>
      </c>
      <c r="AQ47" s="76">
        <f>-NORMSINV(2.5/100)</f>
        <v>1.9599639845400538</v>
      </c>
      <c r="AR47" s="38">
        <f>AM47-(AQ47*AP47)</f>
        <v>-0.30087508234239402</v>
      </c>
      <c r="AS47" s="38">
        <f t="shared" si="92"/>
        <v>8.7890649586359393E-2</v>
      </c>
      <c r="AT47" s="150">
        <f>EXP(AR47)</f>
        <v>0.74017022730300852</v>
      </c>
      <c r="AU47" s="161">
        <f>EXP(AS47)</f>
        <v>1.0918687192038561</v>
      </c>
      <c r="AV47" s="132"/>
      <c r="AW47" s="8"/>
      <c r="AX47" s="77">
        <f>AA47</f>
        <v>14.749432572673392</v>
      </c>
      <c r="AY47" s="78">
        <f>SUM(AY36:AY46)</f>
        <v>11</v>
      </c>
      <c r="AZ47" s="101">
        <f>(AX47-(AY47-1))/AX47</f>
        <v>0.32200781618357127</v>
      </c>
      <c r="BA47" s="102">
        <f>IF(AA47&lt;AB47-1,"0%",AZ47)</f>
        <v>0.32200781618357127</v>
      </c>
      <c r="BB47" s="47"/>
      <c r="BC47" s="35">
        <f>AX47/(AY47-1)</f>
        <v>1.4749432572673391</v>
      </c>
      <c r="BD47" s="79">
        <f>LN(BC47)</f>
        <v>0.38861951940254558</v>
      </c>
      <c r="BE47" s="35">
        <f>LN(AX47)</f>
        <v>2.6912046123965911</v>
      </c>
      <c r="BF47" s="35">
        <f>LN(AY47-1)</f>
        <v>2.3025850929940459</v>
      </c>
      <c r="BG47" s="35">
        <f>SQRT(2*AX47)</f>
        <v>5.4312857727564641</v>
      </c>
      <c r="BH47" s="35">
        <f>SQRT(2*AY47-3)</f>
        <v>4.358898943540674</v>
      </c>
      <c r="BI47" s="35">
        <f>2*(AY47-2)</f>
        <v>18</v>
      </c>
      <c r="BJ47" s="35">
        <f>3*(AY47-2)^2</f>
        <v>243</v>
      </c>
      <c r="BK47" s="35">
        <f>1/BI47</f>
        <v>5.5555555555555552E-2</v>
      </c>
      <c r="BL47" s="80">
        <f>1/BJ47</f>
        <v>4.11522633744856E-3</v>
      </c>
      <c r="BM47" s="80">
        <f>SQRT(BK47*(1-BL47))</f>
        <v>0.23521677633651419</v>
      </c>
      <c r="BN47" s="81">
        <f>0.5*(BE47-BF47)/(BG47-BH47)</f>
        <v>0.18119372078018389</v>
      </c>
      <c r="BO47" s="81">
        <f>IF(AA47&lt;=AB47,BM47,BN47)</f>
        <v>0.18119372078018389</v>
      </c>
      <c r="BP47" s="82">
        <f>BD47-(1.96*BO47)</f>
        <v>3.3479826673385171E-2</v>
      </c>
      <c r="BQ47" s="82">
        <f>BD47+(1.96*BO47)</f>
        <v>0.74375921213170604</v>
      </c>
      <c r="BR47" s="82"/>
      <c r="BS47" s="79">
        <f>EXP(BP47)</f>
        <v>1.0340465833564068</v>
      </c>
      <c r="BT47" s="79">
        <f>EXP(BQ47)</f>
        <v>2.1038294088232283</v>
      </c>
      <c r="BU47" s="83">
        <f>BA47</f>
        <v>0.32200781618357127</v>
      </c>
      <c r="BV47" s="83">
        <f>(BS47-1)/BS47</f>
        <v>3.2925579857239234E-2</v>
      </c>
      <c r="BW47" s="83">
        <f>(BT47-1)/BT47</f>
        <v>0.5246762899091959</v>
      </c>
    </row>
    <row r="48" spans="1:90" ht="13.5" thickBot="1">
      <c r="A48" s="4"/>
      <c r="B48" s="4"/>
      <c r="C48" s="187"/>
      <c r="D48" s="187"/>
      <c r="E48" s="187"/>
      <c r="F48" s="187"/>
      <c r="G48" s="187"/>
      <c r="H48" s="187"/>
      <c r="I48" s="129"/>
      <c r="J48" s="4"/>
      <c r="K48" s="4"/>
      <c r="L48" s="5"/>
      <c r="M48" s="5"/>
      <c r="N48" s="5"/>
      <c r="O48" s="5"/>
      <c r="P48" s="5"/>
      <c r="Q48" s="5"/>
      <c r="R48" s="48"/>
      <c r="S48" s="48"/>
      <c r="T48" s="48"/>
      <c r="U48" s="48"/>
      <c r="V48" s="48"/>
      <c r="W48" s="48"/>
      <c r="X48" s="48"/>
      <c r="Z48" s="5"/>
      <c r="AA48" s="5"/>
      <c r="AB48" s="49"/>
      <c r="AC48" s="50"/>
      <c r="AD48" s="106"/>
      <c r="AE48" s="50"/>
      <c r="AF48" s="51"/>
      <c r="AG48" s="51"/>
      <c r="AH48" s="51"/>
      <c r="AI48" s="51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2"/>
      <c r="AU48" s="52"/>
      <c r="AV48" s="52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3"/>
      <c r="BH48" s="5"/>
      <c r="BI48" s="5"/>
      <c r="BJ48" s="5"/>
      <c r="BK48" s="5"/>
      <c r="BN48" s="50" t="s">
        <v>43</v>
      </c>
      <c r="BT48" s="84" t="s">
        <v>44</v>
      </c>
      <c r="BU48" s="85">
        <f>BU47</f>
        <v>0.32200781618357127</v>
      </c>
      <c r="BV48" s="86">
        <f>IF(BV47&lt;0,"0%",BV47)</f>
        <v>3.2925579857239234E-2</v>
      </c>
      <c r="BW48" s="87">
        <f>IF(BW47&lt;0,"0%",BW47)</f>
        <v>0.5246762899091959</v>
      </c>
    </row>
    <row r="49" spans="1:90" ht="15" customHeight="1" thickBot="1">
      <c r="A49" s="6"/>
      <c r="B49" s="6"/>
      <c r="C49" s="178"/>
      <c r="D49" s="178"/>
      <c r="E49" s="178"/>
      <c r="F49" s="178"/>
      <c r="G49" s="178"/>
      <c r="H49" s="178"/>
      <c r="I49" s="118"/>
      <c r="J49" s="6"/>
      <c r="K49" s="6"/>
      <c r="L49" s="6"/>
      <c r="M49" s="5"/>
      <c r="N49" s="5"/>
      <c r="O49" s="5"/>
      <c r="P49" s="5"/>
      <c r="Q49" s="5"/>
      <c r="R49" s="54"/>
      <c r="S49" s="54"/>
      <c r="T49" s="54"/>
      <c r="U49" s="54"/>
      <c r="V49" s="54"/>
      <c r="W49" s="54"/>
      <c r="X49" s="54"/>
      <c r="Z49" s="5"/>
      <c r="AA49" s="5"/>
      <c r="AB49" s="5"/>
      <c r="AC49" s="5"/>
      <c r="AD49" s="5"/>
      <c r="AE49" s="5"/>
      <c r="AF49" s="5"/>
      <c r="AG49" s="5"/>
      <c r="AH49" s="5"/>
      <c r="AI49" s="53"/>
      <c r="AJ49" s="104"/>
      <c r="AK49" s="104"/>
      <c r="AL49" s="105"/>
      <c r="AM49" s="58"/>
      <c r="AN49" s="55"/>
      <c r="AO49" s="56" t="s">
        <v>23</v>
      </c>
      <c r="AP49" s="57">
        <f>TINV(0.05,(AB47-2))</f>
        <v>2.2621571627982053</v>
      </c>
      <c r="AQ49" s="5"/>
      <c r="AR49" s="88"/>
      <c r="AS49" s="89" t="s">
        <v>24</v>
      </c>
      <c r="AT49" s="90">
        <f>EXP(AM47-AP49*SQRT((1/AD47)+AH47))</f>
        <v>0.59719094393711025</v>
      </c>
      <c r="AU49" s="91">
        <f>EXP(AM47+AP49*SQRT((1/AD47)+AH47))</f>
        <v>1.353283612692008</v>
      </c>
      <c r="AV49" s="123"/>
      <c r="AW49" s="5"/>
      <c r="AX49" s="5"/>
      <c r="AY49" s="5"/>
      <c r="AZ49" s="5"/>
      <c r="BB49" s="5"/>
      <c r="BC49" s="5"/>
      <c r="BD49" s="5"/>
      <c r="BF49" s="92"/>
      <c r="BG49" s="53"/>
      <c r="BH49" s="53"/>
      <c r="BJ49" s="93"/>
      <c r="BK49" s="5"/>
      <c r="BL49" s="94"/>
      <c r="BM49" s="95"/>
      <c r="BN49" s="5"/>
      <c r="BQ49" s="94"/>
    </row>
    <row r="50" spans="1:90">
      <c r="C50" s="190"/>
      <c r="D50" s="190"/>
      <c r="E50" s="190"/>
      <c r="F50" s="190"/>
      <c r="G50" s="190"/>
      <c r="H50" s="190"/>
    </row>
    <row r="51" spans="1:90">
      <c r="C51" s="190"/>
      <c r="D51" s="190"/>
      <c r="E51" s="190"/>
      <c r="F51" s="190"/>
      <c r="G51" s="190"/>
      <c r="H51" s="190"/>
    </row>
    <row r="52" spans="1:90">
      <c r="C52" s="190"/>
      <c r="D52" s="190"/>
      <c r="E52" s="190"/>
      <c r="F52" s="190"/>
      <c r="G52" s="190"/>
      <c r="H52" s="190"/>
    </row>
    <row r="53" spans="1:90">
      <c r="C53" s="190"/>
      <c r="D53" s="190"/>
      <c r="E53" s="190"/>
      <c r="F53" s="190"/>
      <c r="G53" s="190"/>
      <c r="H53" s="190"/>
    </row>
    <row r="54" spans="1:90">
      <c r="C54" s="190"/>
      <c r="D54" s="190"/>
      <c r="E54" s="190"/>
      <c r="F54" s="190"/>
      <c r="G54" s="190"/>
      <c r="H54" s="190"/>
    </row>
    <row r="55" spans="1:90" ht="38.1" customHeight="1">
      <c r="A55" s="136" t="s">
        <v>111</v>
      </c>
      <c r="B55" s="4"/>
      <c r="C55" s="189"/>
      <c r="D55" s="189"/>
      <c r="E55" s="189"/>
      <c r="F55" s="189"/>
      <c r="G55" s="189"/>
      <c r="H55" s="189"/>
      <c r="I55" s="5"/>
      <c r="J55" s="196" t="s">
        <v>62</v>
      </c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8"/>
      <c r="X55" s="133"/>
      <c r="Y55" s="199" t="s">
        <v>63</v>
      </c>
      <c r="Z55" s="200"/>
      <c r="AA55" s="200"/>
      <c r="AB55" s="200"/>
      <c r="AC55" s="200"/>
      <c r="AD55" s="200"/>
      <c r="AE55" s="200"/>
      <c r="AF55" s="200"/>
      <c r="AG55" s="200"/>
      <c r="AH55" s="200"/>
      <c r="AI55" s="200"/>
      <c r="AJ55" s="200"/>
      <c r="AK55" s="200"/>
      <c r="AL55" s="200"/>
      <c r="AM55" s="200"/>
      <c r="AN55" s="200"/>
      <c r="AO55" s="200"/>
      <c r="AP55" s="200"/>
      <c r="AQ55" s="200"/>
      <c r="AR55" s="200"/>
      <c r="AS55" s="200"/>
      <c r="AT55" s="200"/>
      <c r="AU55" s="201"/>
      <c r="AV55" s="133"/>
      <c r="AW55" s="196" t="s">
        <v>64</v>
      </c>
      <c r="AX55" s="197"/>
      <c r="AY55" s="197"/>
      <c r="AZ55" s="197"/>
      <c r="BA55" s="197"/>
      <c r="BB55" s="197"/>
      <c r="BC55" s="197"/>
      <c r="BD55" s="197"/>
      <c r="BE55" s="197"/>
      <c r="BF55" s="197"/>
      <c r="BG55" s="197"/>
      <c r="BH55" s="197"/>
      <c r="BI55" s="197"/>
      <c r="BJ55" s="197"/>
      <c r="BK55" s="197"/>
      <c r="BL55" s="197"/>
      <c r="BM55" s="197"/>
      <c r="BN55" s="197"/>
      <c r="BO55" s="197"/>
      <c r="BP55" s="197"/>
      <c r="BQ55" s="197"/>
      <c r="BR55" s="197"/>
      <c r="BS55" s="197"/>
      <c r="BT55" s="197"/>
      <c r="BU55" s="197"/>
      <c r="BV55" s="197"/>
      <c r="BW55" s="198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</row>
    <row r="56" spans="1:90" s="11" customFormat="1" ht="17.25" customHeight="1">
      <c r="A56" s="159" t="s">
        <v>67</v>
      </c>
      <c r="B56" s="10" t="s">
        <v>61</v>
      </c>
      <c r="C56" s="202" t="s">
        <v>0</v>
      </c>
      <c r="D56" s="202"/>
      <c r="E56" s="202"/>
      <c r="F56" s="202" t="s">
        <v>1</v>
      </c>
      <c r="G56" s="202"/>
      <c r="H56" s="202"/>
      <c r="I56" s="121"/>
      <c r="X56" s="63"/>
      <c r="AV56" s="63"/>
    </row>
    <row r="57" spans="1:90" ht="55.5" customHeight="1">
      <c r="A57" s="4"/>
      <c r="B57" s="13" t="s">
        <v>66</v>
      </c>
      <c r="C57" s="182" t="s">
        <v>2</v>
      </c>
      <c r="D57" s="182" t="s">
        <v>3</v>
      </c>
      <c r="E57" s="182" t="s">
        <v>4</v>
      </c>
      <c r="F57" s="182" t="s">
        <v>2</v>
      </c>
      <c r="G57" s="182" t="s">
        <v>3</v>
      </c>
      <c r="H57" s="182" t="s">
        <v>4</v>
      </c>
      <c r="I57" s="123"/>
      <c r="K57" s="12" t="s">
        <v>57</v>
      </c>
      <c r="L57" s="12" t="s">
        <v>56</v>
      </c>
      <c r="M57" s="12" t="s">
        <v>55</v>
      </c>
      <c r="N57" s="14" t="s">
        <v>54</v>
      </c>
      <c r="O57" s="14" t="s">
        <v>5</v>
      </c>
      <c r="P57" s="14" t="s">
        <v>53</v>
      </c>
      <c r="Q57" s="64" t="s">
        <v>103</v>
      </c>
      <c r="R57" s="12" t="s">
        <v>7</v>
      </c>
      <c r="S57" s="15" t="s">
        <v>8</v>
      </c>
      <c r="T57" s="15" t="s">
        <v>9</v>
      </c>
      <c r="U57" s="15" t="s">
        <v>10</v>
      </c>
      <c r="V57" s="66" t="s">
        <v>11</v>
      </c>
      <c r="W57" s="67" t="s">
        <v>12</v>
      </c>
      <c r="X57" s="131"/>
      <c r="Y57" s="16"/>
      <c r="Z57" s="114" t="s">
        <v>13</v>
      </c>
      <c r="AA57" s="14" t="s">
        <v>52</v>
      </c>
      <c r="AB57" s="17" t="s">
        <v>14</v>
      </c>
      <c r="AC57" s="17" t="s">
        <v>15</v>
      </c>
      <c r="AD57" s="17" t="s">
        <v>51</v>
      </c>
      <c r="AE57" s="14" t="s">
        <v>50</v>
      </c>
      <c r="AF57" s="14" t="s">
        <v>47</v>
      </c>
      <c r="AG57" s="98" t="s">
        <v>16</v>
      </c>
      <c r="AH57" s="98" t="s">
        <v>17</v>
      </c>
      <c r="AI57" s="17" t="s">
        <v>48</v>
      </c>
      <c r="AJ57" s="14" t="s">
        <v>49</v>
      </c>
      <c r="AK57" s="14" t="s">
        <v>60</v>
      </c>
      <c r="AL57" s="14" t="s">
        <v>46</v>
      </c>
      <c r="AM57" s="17" t="s">
        <v>18</v>
      </c>
      <c r="AN57" s="68" t="s">
        <v>104</v>
      </c>
      <c r="AO57" s="14" t="s">
        <v>45</v>
      </c>
      <c r="AP57" s="14" t="s">
        <v>20</v>
      </c>
      <c r="AQ57" s="65" t="s">
        <v>8</v>
      </c>
      <c r="AR57" s="15" t="s">
        <v>21</v>
      </c>
      <c r="AS57" s="15" t="s">
        <v>22</v>
      </c>
      <c r="AT57" s="66" t="s">
        <v>11</v>
      </c>
      <c r="AU57" s="67" t="s">
        <v>12</v>
      </c>
      <c r="AV57" s="131"/>
      <c r="AX57" s="113" t="s">
        <v>25</v>
      </c>
      <c r="AY57" s="113" t="s">
        <v>14</v>
      </c>
      <c r="AZ57" s="103" t="s">
        <v>58</v>
      </c>
      <c r="BA57" s="99" t="s">
        <v>59</v>
      </c>
      <c r="BC57" s="17" t="s">
        <v>26</v>
      </c>
      <c r="BD57" s="17" t="s">
        <v>27</v>
      </c>
      <c r="BE57" s="17" t="s">
        <v>28</v>
      </c>
      <c r="BF57" s="17" t="s">
        <v>29</v>
      </c>
      <c r="BG57" s="17" t="s">
        <v>30</v>
      </c>
      <c r="BH57" s="17" t="s">
        <v>31</v>
      </c>
      <c r="BI57" s="17" t="s">
        <v>32</v>
      </c>
      <c r="BJ57" s="17" t="s">
        <v>33</v>
      </c>
      <c r="BK57" s="17" t="s">
        <v>34</v>
      </c>
      <c r="BL57" s="17" t="s">
        <v>35</v>
      </c>
      <c r="BM57" s="69" t="s">
        <v>36</v>
      </c>
      <c r="BN57" s="69" t="s">
        <v>37</v>
      </c>
      <c r="BO57" s="69" t="s">
        <v>38</v>
      </c>
      <c r="BP57" s="69" t="s">
        <v>39</v>
      </c>
      <c r="BQ57" s="69" t="s">
        <v>40</v>
      </c>
      <c r="BR57" s="18"/>
      <c r="BS57" s="15" t="s">
        <v>41</v>
      </c>
      <c r="BT57" s="15" t="s">
        <v>42</v>
      </c>
      <c r="BU57" s="64" t="s">
        <v>105</v>
      </c>
      <c r="BV57" s="66" t="s">
        <v>11</v>
      </c>
      <c r="BW57" s="67" t="s">
        <v>12</v>
      </c>
    </row>
    <row r="58" spans="1:90">
      <c r="A58" s="141"/>
      <c r="B58" s="162" t="s">
        <v>119</v>
      </c>
      <c r="C58" s="183">
        <v>134</v>
      </c>
      <c r="D58" s="184">
        <f t="shared" ref="D58:D62" si="96">E58-C58</f>
        <v>624</v>
      </c>
      <c r="E58" s="185">
        <v>758</v>
      </c>
      <c r="F58" s="183">
        <v>83</v>
      </c>
      <c r="G58" s="184">
        <f t="shared" ref="G58:G62" si="97">H58-F58</f>
        <v>307</v>
      </c>
      <c r="H58" s="185">
        <v>390</v>
      </c>
      <c r="I58" s="127"/>
      <c r="K58" s="19">
        <f t="shared" ref="K58:K62" si="98">(C58/E58)/(F58/H58)</f>
        <v>0.83065772324124998</v>
      </c>
      <c r="L58" s="20">
        <f t="shared" ref="L58:L62" si="99">(D58/(C58*E58)+(G58/(F58*H58)))</f>
        <v>1.5627515560425635E-2</v>
      </c>
      <c r="M58" s="21">
        <f t="shared" ref="M58:M62" si="100">1/L58</f>
        <v>63.989697923088407</v>
      </c>
      <c r="N58" s="22">
        <f t="shared" ref="N58:N62" si="101">LN(K58)</f>
        <v>-0.18553745436436608</v>
      </c>
      <c r="O58" s="22">
        <f t="shared" ref="O58:O62" si="102">M58*N58</f>
        <v>-11.872485658194586</v>
      </c>
      <c r="P58" s="22">
        <f t="shared" ref="P58:P62" si="103">LN(K58)</f>
        <v>-0.18553745436436608</v>
      </c>
      <c r="Q58" s="116">
        <f t="shared" ref="Q58:Q62" si="104">K58</f>
        <v>0.83065772324124998</v>
      </c>
      <c r="R58" s="23">
        <f t="shared" ref="R58:R62" si="105">SQRT(1/M58)</f>
        <v>0.12501006183674029</v>
      </c>
      <c r="S58" s="135">
        <f t="shared" ref="S58:S62" si="106">-NORMSINV(2.5/100)</f>
        <v>1.9599639845400538</v>
      </c>
      <c r="T58" s="24">
        <f t="shared" ref="T58:T62" si="107">P58-(R58*S58)</f>
        <v>-0.43055267326950208</v>
      </c>
      <c r="U58" s="24">
        <f t="shared" ref="U58:U62" si="108">P58+(R58*S58)</f>
        <v>5.9477764540769945E-2</v>
      </c>
      <c r="V58" s="25">
        <f t="shared" ref="V58:V62" si="109">EXP(T58)</f>
        <v>0.65014967506506249</v>
      </c>
      <c r="W58" s="26">
        <f t="shared" ref="W58:W62" si="110">EXP(U58)</f>
        <v>1.0612821626209188</v>
      </c>
      <c r="X58" s="93"/>
      <c r="Z58" s="115">
        <f>(N58-P63)^2</f>
        <v>8.2282797840753773E-3</v>
      </c>
      <c r="AA58" s="27">
        <f t="shared" ref="AA58:AA62" si="111">M58*Z58</f>
        <v>0.5265251378096385</v>
      </c>
      <c r="AB58" s="28">
        <v>1</v>
      </c>
      <c r="AC58" s="18"/>
      <c r="AD58" s="18"/>
      <c r="AE58" s="21">
        <f t="shared" ref="AE58:AE62" si="112">M58^2</f>
        <v>4094.681440288105</v>
      </c>
      <c r="AF58" s="29"/>
      <c r="AG58" s="96">
        <f>AG63</f>
        <v>1.3628765638649374E-2</v>
      </c>
      <c r="AH58" s="96">
        <f>AH63</f>
        <v>1.3628765638649374E-2</v>
      </c>
      <c r="AI58" s="27">
        <f t="shared" ref="AI58:AI62" si="113">1/M58</f>
        <v>1.5627515560425635E-2</v>
      </c>
      <c r="AJ58" s="30">
        <f t="shared" ref="AJ58:AJ62" si="114">1/(AH58+AI58)</f>
        <v>34.180694162579243</v>
      </c>
      <c r="AK58" s="108">
        <f>AJ58/AJ63</f>
        <v>0.38279618868029264</v>
      </c>
      <c r="AL58" s="31">
        <f t="shared" ref="AL58:AL62" si="115">AJ58*N58</f>
        <v>-6.3417989833319002</v>
      </c>
      <c r="AM58" s="59">
        <f t="shared" ref="AM58:AM62" si="116">AL58/AJ58</f>
        <v>-0.18553745436436608</v>
      </c>
      <c r="AN58" s="26">
        <f t="shared" ref="AN58:AN62" si="117">EXP(AM58)</f>
        <v>0.83065772324124998</v>
      </c>
      <c r="AO58" s="60">
        <f t="shared" ref="AO58:AO62" si="118">1/AJ58</f>
        <v>2.9256281199075009E-2</v>
      </c>
      <c r="AP58" s="26">
        <f t="shared" ref="AP58:AP62" si="119">SQRT(AO58)</f>
        <v>0.17104467603253545</v>
      </c>
      <c r="AQ58" s="70">
        <f t="shared" ref="AQ58:AQ62" si="120">-NORMSINV(2.5/100)</f>
        <v>1.9599639845400538</v>
      </c>
      <c r="AR58" s="24">
        <f t="shared" ref="AR58:AR62" si="121">AM58-(AQ58*AP58)</f>
        <v>-0.52077885913545696</v>
      </c>
      <c r="AS58" s="24">
        <f t="shared" ref="AS58:AS63" si="122">AM58+(AQ58*AP58)</f>
        <v>0.14970395040672474</v>
      </c>
      <c r="AT58" s="61">
        <f t="shared" ref="AT58:AT62" si="123">EXP(AR58)</f>
        <v>0.59405768048787322</v>
      </c>
      <c r="AU58" s="61">
        <f t="shared" ref="AU58:AU62" si="124">EXP(AS58)</f>
        <v>1.1614903330829374</v>
      </c>
      <c r="AV58" s="123"/>
      <c r="AX58" s="71"/>
      <c r="AY58" s="71">
        <v>1</v>
      </c>
      <c r="AZ58" s="100"/>
      <c r="BA58" s="100"/>
      <c r="BC58" s="18"/>
      <c r="BD58" s="18"/>
      <c r="BE58" s="28"/>
      <c r="BF58" s="28"/>
      <c r="BG58" s="28"/>
      <c r="BH58" s="28"/>
      <c r="BI58" s="28"/>
      <c r="BJ58" s="28"/>
      <c r="BK58" s="28"/>
      <c r="BL58" s="28"/>
      <c r="BM58" s="18"/>
      <c r="BN58" s="18"/>
      <c r="BO58" s="18"/>
      <c r="BP58" s="18"/>
      <c r="BQ58" s="18"/>
      <c r="BR58" s="18"/>
      <c r="BS58" s="72"/>
      <c r="BT58" s="72"/>
      <c r="BU58" s="72"/>
      <c r="BV58" s="18"/>
      <c r="BW58" s="18"/>
    </row>
    <row r="59" spans="1:90">
      <c r="A59" s="141"/>
      <c r="B59" s="162" t="s">
        <v>120</v>
      </c>
      <c r="C59" s="183">
        <v>13</v>
      </c>
      <c r="D59" s="184">
        <f t="shared" si="96"/>
        <v>224</v>
      </c>
      <c r="E59" s="185">
        <v>237</v>
      </c>
      <c r="F59" s="183">
        <v>25</v>
      </c>
      <c r="G59" s="184">
        <f t="shared" si="97"/>
        <v>208</v>
      </c>
      <c r="H59" s="185">
        <v>233</v>
      </c>
      <c r="I59" s="127"/>
      <c r="K59" s="19">
        <f t="shared" si="98"/>
        <v>0.51122362869198312</v>
      </c>
      <c r="L59" s="20">
        <f t="shared" si="99"/>
        <v>0.10841182214681427</v>
      </c>
      <c r="M59" s="21">
        <f t="shared" si="100"/>
        <v>9.2240862684308773</v>
      </c>
      <c r="N59" s="22">
        <f t="shared" si="101"/>
        <v>-0.67094815497609461</v>
      </c>
      <c r="O59" s="22">
        <f t="shared" si="102"/>
        <v>-6.1888836631440265</v>
      </c>
      <c r="P59" s="22">
        <f t="shared" si="103"/>
        <v>-0.67094815497609461</v>
      </c>
      <c r="Q59" s="116">
        <f t="shared" si="104"/>
        <v>0.51122362869198312</v>
      </c>
      <c r="R59" s="23">
        <f t="shared" si="105"/>
        <v>0.32925950578049268</v>
      </c>
      <c r="S59" s="135">
        <f t="shared" si="106"/>
        <v>1.9599639845400538</v>
      </c>
      <c r="T59" s="24">
        <f t="shared" si="107"/>
        <v>-1.316284927873318</v>
      </c>
      <c r="U59" s="24">
        <f t="shared" si="108"/>
        <v>-2.5611382078871259E-2</v>
      </c>
      <c r="V59" s="25">
        <f t="shared" si="109"/>
        <v>0.26812957463401521</v>
      </c>
      <c r="W59" s="26">
        <f t="shared" si="110"/>
        <v>0.97471380726922452</v>
      </c>
      <c r="X59" s="93"/>
      <c r="Z59" s="115">
        <f>(N59-P63)^2</f>
        <v>0.33191490723705469</v>
      </c>
      <c r="AA59" s="27">
        <f t="shared" si="111"/>
        <v>3.0616117381328247</v>
      </c>
      <c r="AB59" s="28">
        <v>1</v>
      </c>
      <c r="AC59" s="18"/>
      <c r="AD59" s="18"/>
      <c r="AE59" s="21">
        <f t="shared" si="112"/>
        <v>85.083767487455063</v>
      </c>
      <c r="AF59" s="29"/>
      <c r="AG59" s="96">
        <f>AG63</f>
        <v>1.3628765638649374E-2</v>
      </c>
      <c r="AH59" s="96">
        <f>AH63</f>
        <v>1.3628765638649374E-2</v>
      </c>
      <c r="AI59" s="27">
        <f t="shared" si="113"/>
        <v>0.10841182214681427</v>
      </c>
      <c r="AJ59" s="30">
        <f t="shared" si="114"/>
        <v>8.193995277685076</v>
      </c>
      <c r="AK59" s="108">
        <f>AJ59/AJ63</f>
        <v>9.1766134047567741E-2</v>
      </c>
      <c r="AL59" s="31">
        <f t="shared" si="115"/>
        <v>-5.4977460134456342</v>
      </c>
      <c r="AM59" s="59">
        <f t="shared" si="116"/>
        <v>-0.67094815497609461</v>
      </c>
      <c r="AN59" s="26">
        <f t="shared" si="117"/>
        <v>0.51122362869198312</v>
      </c>
      <c r="AO59" s="60">
        <f t="shared" si="118"/>
        <v>0.12204058778546363</v>
      </c>
      <c r="AP59" s="26">
        <f t="shared" si="119"/>
        <v>0.34934308034575928</v>
      </c>
      <c r="AQ59" s="70">
        <f t="shared" si="120"/>
        <v>1.9599639845400538</v>
      </c>
      <c r="AR59" s="24">
        <f t="shared" si="121"/>
        <v>-1.355648010702065</v>
      </c>
      <c r="AS59" s="24">
        <f t="shared" si="122"/>
        <v>1.3751700749875861E-2</v>
      </c>
      <c r="AT59" s="61">
        <f t="shared" si="123"/>
        <v>0.25778019599109492</v>
      </c>
      <c r="AU59" s="61">
        <f t="shared" si="124"/>
        <v>1.0138466903098602</v>
      </c>
      <c r="AV59" s="123"/>
      <c r="AX59" s="71"/>
      <c r="AY59" s="71">
        <v>1</v>
      </c>
      <c r="AZ59" s="100"/>
      <c r="BA59" s="100"/>
      <c r="BC59" s="18"/>
      <c r="BD59" s="18"/>
      <c r="BE59" s="28"/>
      <c r="BF59" s="28"/>
      <c r="BG59" s="28"/>
      <c r="BH59" s="28"/>
      <c r="BI59" s="28"/>
      <c r="BJ59" s="28"/>
      <c r="BK59" s="28"/>
      <c r="BL59" s="28"/>
      <c r="BM59" s="18"/>
      <c r="BN59" s="18"/>
      <c r="BO59" s="18"/>
      <c r="BP59" s="18"/>
      <c r="BQ59" s="18"/>
      <c r="BR59" s="18"/>
      <c r="BS59" s="72"/>
      <c r="BT59" s="72"/>
      <c r="BU59" s="72"/>
      <c r="BV59" s="18"/>
      <c r="BW59" s="18"/>
    </row>
    <row r="60" spans="1:90">
      <c r="A60" s="141"/>
      <c r="B60" s="163" t="s">
        <v>121</v>
      </c>
      <c r="C60" s="183">
        <v>18</v>
      </c>
      <c r="D60" s="184">
        <f t="shared" si="96"/>
        <v>219</v>
      </c>
      <c r="E60" s="185">
        <v>237</v>
      </c>
      <c r="F60" s="183">
        <v>20</v>
      </c>
      <c r="G60" s="184">
        <f t="shared" si="97"/>
        <v>223</v>
      </c>
      <c r="H60" s="185">
        <v>243</v>
      </c>
      <c r="I60" s="127"/>
      <c r="K60" s="19">
        <f t="shared" si="98"/>
        <v>0.92278481012658231</v>
      </c>
      <c r="L60" s="20">
        <f t="shared" si="99"/>
        <v>9.7220919935406575E-2</v>
      </c>
      <c r="M60" s="21">
        <f t="shared" si="100"/>
        <v>10.285852064189461</v>
      </c>
      <c r="N60" s="22">
        <f t="shared" si="101"/>
        <v>-8.0359213452408998E-2</v>
      </c>
      <c r="O60" s="22">
        <f t="shared" si="102"/>
        <v>-0.82656298156610264</v>
      </c>
      <c r="P60" s="22">
        <f t="shared" si="103"/>
        <v>-8.0359213452408998E-2</v>
      </c>
      <c r="Q60" s="116">
        <f t="shared" si="104"/>
        <v>0.92278481012658231</v>
      </c>
      <c r="R60" s="23">
        <f t="shared" si="105"/>
        <v>0.31180269391941851</v>
      </c>
      <c r="S60" s="135">
        <f t="shared" si="106"/>
        <v>1.9599639845400538</v>
      </c>
      <c r="T60" s="24">
        <f t="shared" si="107"/>
        <v>-0.69148126381703534</v>
      </c>
      <c r="U60" s="24">
        <f t="shared" si="108"/>
        <v>0.53076283691221726</v>
      </c>
      <c r="V60" s="25">
        <f t="shared" si="109"/>
        <v>0.500833652576546</v>
      </c>
      <c r="W60" s="26">
        <f t="shared" si="110"/>
        <v>1.7002288113421187</v>
      </c>
      <c r="X60" s="93"/>
      <c r="Z60" s="115">
        <f>(N60-P63)^2</f>
        <v>2.0933387349614005E-4</v>
      </c>
      <c r="AA60" s="27">
        <f t="shared" si="111"/>
        <v>2.1531772548050478E-3</v>
      </c>
      <c r="AB60" s="28">
        <v>1</v>
      </c>
      <c r="AC60" s="18"/>
      <c r="AD60" s="18"/>
      <c r="AE60" s="21">
        <f t="shared" si="112"/>
        <v>105.7987526863906</v>
      </c>
      <c r="AF60" s="29"/>
      <c r="AG60" s="96">
        <f>AG63</f>
        <v>1.3628765638649374E-2</v>
      </c>
      <c r="AH60" s="96">
        <f>AH63</f>
        <v>1.3628765638649374E-2</v>
      </c>
      <c r="AI60" s="27">
        <f t="shared" si="113"/>
        <v>9.7220919935406575E-2</v>
      </c>
      <c r="AJ60" s="30">
        <f t="shared" si="114"/>
        <v>9.0212254082752867</v>
      </c>
      <c r="AK60" s="108">
        <f>AJ60/AJ63</f>
        <v>0.10103044388414534</v>
      </c>
      <c r="AL60" s="31">
        <f t="shared" si="115"/>
        <v>-0.72493857818588925</v>
      </c>
      <c r="AM60" s="59">
        <f t="shared" si="116"/>
        <v>-8.0359213452408998E-2</v>
      </c>
      <c r="AN60" s="26">
        <f t="shared" si="117"/>
        <v>0.92278481012658231</v>
      </c>
      <c r="AO60" s="60">
        <f t="shared" si="118"/>
        <v>0.11084968557405595</v>
      </c>
      <c r="AP60" s="26">
        <f t="shared" si="119"/>
        <v>0.33294096409732454</v>
      </c>
      <c r="AQ60" s="70">
        <f t="shared" si="120"/>
        <v>1.9599639845400538</v>
      </c>
      <c r="AR60" s="24">
        <f t="shared" si="121"/>
        <v>-0.7329115120612083</v>
      </c>
      <c r="AS60" s="24">
        <f t="shared" si="122"/>
        <v>0.57219308515639022</v>
      </c>
      <c r="AT60" s="61">
        <f t="shared" si="123"/>
        <v>0.48050794682004855</v>
      </c>
      <c r="AU60" s="61">
        <f t="shared" si="124"/>
        <v>1.7721492671155621</v>
      </c>
      <c r="AV60" s="123"/>
      <c r="AX60" s="71"/>
      <c r="AY60" s="71">
        <v>1</v>
      </c>
      <c r="AZ60" s="100"/>
      <c r="BA60" s="100"/>
      <c r="BC60" s="18"/>
      <c r="BD60" s="18"/>
      <c r="BE60" s="28"/>
      <c r="BF60" s="28"/>
      <c r="BG60" s="28"/>
      <c r="BH60" s="28"/>
      <c r="BI60" s="28"/>
      <c r="BJ60" s="28"/>
      <c r="BK60" s="28"/>
      <c r="BL60" s="28"/>
      <c r="BM60" s="18"/>
      <c r="BN60" s="18"/>
      <c r="BO60" s="18"/>
      <c r="BP60" s="18"/>
      <c r="BQ60" s="18"/>
      <c r="BR60" s="18"/>
      <c r="BS60" s="72"/>
      <c r="BT60" s="72"/>
      <c r="BU60" s="72"/>
      <c r="BV60" s="18"/>
      <c r="BW60" s="18"/>
    </row>
    <row r="61" spans="1:90">
      <c r="A61" s="140"/>
      <c r="B61" s="162" t="s">
        <v>124</v>
      </c>
      <c r="C61" s="183">
        <v>1</v>
      </c>
      <c r="D61" s="184">
        <f t="shared" si="96"/>
        <v>65</v>
      </c>
      <c r="E61" s="185">
        <v>66</v>
      </c>
      <c r="F61" s="183">
        <v>0.01</v>
      </c>
      <c r="G61" s="184">
        <f t="shared" si="97"/>
        <v>62.99</v>
      </c>
      <c r="H61" s="185">
        <v>63</v>
      </c>
      <c r="I61" s="127"/>
      <c r="K61" s="19">
        <f t="shared" si="98"/>
        <v>95.454545454545453</v>
      </c>
      <c r="L61" s="20">
        <f t="shared" si="99"/>
        <v>100.96897546897547</v>
      </c>
      <c r="M61" s="21">
        <f t="shared" si="100"/>
        <v>9.9040323560306686E-3</v>
      </c>
      <c r="N61" s="22">
        <f t="shared" si="101"/>
        <v>4.5586501703531983</v>
      </c>
      <c r="O61" s="22">
        <f t="shared" si="102"/>
        <v>4.5149018787002795E-2</v>
      </c>
      <c r="P61" s="22">
        <f t="shared" si="103"/>
        <v>4.5586501703531983</v>
      </c>
      <c r="Q61" s="116">
        <f t="shared" si="104"/>
        <v>95.454545454545453</v>
      </c>
      <c r="R61" s="23">
        <f t="shared" si="105"/>
        <v>10.048331974461009</v>
      </c>
      <c r="S61" s="135">
        <f t="shared" si="106"/>
        <v>1.9599639845400538</v>
      </c>
      <c r="T61" s="24">
        <f t="shared" si="107"/>
        <v>-15.135718604292625</v>
      </c>
      <c r="U61" s="24">
        <f t="shared" si="108"/>
        <v>24.25301894499902</v>
      </c>
      <c r="V61" s="25">
        <f t="shared" si="109"/>
        <v>2.6707973122794775E-7</v>
      </c>
      <c r="W61" s="138">
        <f t="shared" si="110"/>
        <v>34115543721.875706</v>
      </c>
      <c r="X61" s="93"/>
      <c r="Z61" s="115">
        <f>(N61-P63)^2</f>
        <v>21.654855251169543</v>
      </c>
      <c r="AA61" s="27">
        <f t="shared" si="111"/>
        <v>0.2144703870727438</v>
      </c>
      <c r="AB61" s="28">
        <v>1</v>
      </c>
      <c r="AC61" s="18"/>
      <c r="AD61" s="18"/>
      <c r="AE61" s="21">
        <f t="shared" si="112"/>
        <v>9.8089856909302402E-5</v>
      </c>
      <c r="AF61" s="29"/>
      <c r="AG61" s="96">
        <f>AG63</f>
        <v>1.3628765638649374E-2</v>
      </c>
      <c r="AH61" s="96">
        <f>AH63</f>
        <v>1.3628765638649374E-2</v>
      </c>
      <c r="AI61" s="27">
        <f t="shared" si="113"/>
        <v>100.96897546897549</v>
      </c>
      <c r="AJ61" s="30">
        <f t="shared" si="114"/>
        <v>9.9026956927817759E-3</v>
      </c>
      <c r="AK61" s="108">
        <f>AJ61/AJ63</f>
        <v>1.1090219966941626E-4</v>
      </c>
      <c r="AL61" s="31">
        <f t="shared" si="115"/>
        <v>4.5142925406855529E-2</v>
      </c>
      <c r="AM61" s="59">
        <f t="shared" si="116"/>
        <v>4.5586501703531983</v>
      </c>
      <c r="AN61" s="26">
        <f t="shared" si="117"/>
        <v>95.454545454545439</v>
      </c>
      <c r="AO61" s="60">
        <f t="shared" si="118"/>
        <v>100.98260423461413</v>
      </c>
      <c r="AP61" s="26">
        <f t="shared" si="119"/>
        <v>10.049010112175932</v>
      </c>
      <c r="AQ61" s="70">
        <f t="shared" si="120"/>
        <v>1.9599639845400538</v>
      </c>
      <c r="AR61" s="24">
        <f t="shared" si="121"/>
        <v>-15.137047729790433</v>
      </c>
      <c r="AS61" s="24">
        <f t="shared" si="122"/>
        <v>24.254348070496832</v>
      </c>
      <c r="AT61" s="61">
        <f t="shared" si="123"/>
        <v>2.6672498455087579E-7</v>
      </c>
      <c r="AU61" s="137">
        <f t="shared" si="124"/>
        <v>34160917708.089447</v>
      </c>
      <c r="AV61" s="123"/>
      <c r="AX61" s="71"/>
      <c r="AY61" s="71">
        <v>1</v>
      </c>
      <c r="AZ61" s="100"/>
      <c r="BA61" s="100"/>
      <c r="BC61" s="18"/>
      <c r="BD61" s="18"/>
      <c r="BE61" s="28"/>
      <c r="BF61" s="28"/>
      <c r="BG61" s="28"/>
      <c r="BH61" s="28"/>
      <c r="BI61" s="28"/>
      <c r="BJ61" s="28"/>
      <c r="BK61" s="28"/>
      <c r="BL61" s="28"/>
      <c r="BM61" s="18"/>
      <c r="BN61" s="18"/>
      <c r="BO61" s="18"/>
      <c r="BP61" s="18"/>
      <c r="BQ61" s="18"/>
      <c r="BR61" s="18"/>
      <c r="BS61" s="72"/>
      <c r="BT61" s="72"/>
      <c r="BU61" s="72"/>
      <c r="BV61" s="18"/>
      <c r="BW61" s="18"/>
    </row>
    <row r="62" spans="1:90">
      <c r="A62" s="142"/>
      <c r="B62" s="162" t="s">
        <v>127</v>
      </c>
      <c r="C62" s="183">
        <v>150</v>
      </c>
      <c r="D62" s="184">
        <f t="shared" si="96"/>
        <v>2212</v>
      </c>
      <c r="E62" s="185">
        <v>2362</v>
      </c>
      <c r="F62" s="183">
        <v>144</v>
      </c>
      <c r="G62" s="184">
        <f t="shared" si="97"/>
        <v>2227</v>
      </c>
      <c r="H62" s="185">
        <v>2371</v>
      </c>
      <c r="I62" s="127"/>
      <c r="K62" s="19">
        <f t="shared" si="98"/>
        <v>1.0456357606548123</v>
      </c>
      <c r="L62" s="20">
        <f t="shared" si="99"/>
        <v>1.2765978116497606E-2</v>
      </c>
      <c r="M62" s="21">
        <f t="shared" si="100"/>
        <v>78.333206502029768</v>
      </c>
      <c r="N62" s="22">
        <f t="shared" si="101"/>
        <v>4.4625083828353028E-2</v>
      </c>
      <c r="O62" s="22">
        <f t="shared" si="102"/>
        <v>3.495625906696767</v>
      </c>
      <c r="P62" s="22">
        <f t="shared" si="103"/>
        <v>4.4625083828353028E-2</v>
      </c>
      <c r="Q62" s="116">
        <f t="shared" si="104"/>
        <v>1.0456357606548123</v>
      </c>
      <c r="R62" s="23">
        <f t="shared" si="105"/>
        <v>0.11298662804286888</v>
      </c>
      <c r="S62" s="135">
        <f t="shared" si="106"/>
        <v>1.9599639845400538</v>
      </c>
      <c r="T62" s="24">
        <f t="shared" si="107"/>
        <v>-0.17682463787029323</v>
      </c>
      <c r="U62" s="24">
        <f t="shared" si="108"/>
        <v>0.2660748055269993</v>
      </c>
      <c r="V62" s="25">
        <f t="shared" si="109"/>
        <v>0.83792671225263637</v>
      </c>
      <c r="W62" s="26">
        <f t="shared" si="110"/>
        <v>1.3048326637312404</v>
      </c>
      <c r="X62" s="93"/>
      <c r="Z62" s="115">
        <f>(N62-P63)^2</f>
        <v>1.9447047790395335E-2</v>
      </c>
      <c r="AA62" s="27">
        <f t="shared" si="111"/>
        <v>1.5233496104198794</v>
      </c>
      <c r="AB62" s="28">
        <v>1</v>
      </c>
      <c r="AC62" s="18"/>
      <c r="AD62" s="18"/>
      <c r="AE62" s="21">
        <f t="shared" si="112"/>
        <v>6136.0912408896384</v>
      </c>
      <c r="AF62" s="29"/>
      <c r="AG62" s="96">
        <f>AG63</f>
        <v>1.3628765638649374E-2</v>
      </c>
      <c r="AH62" s="96">
        <f>AH63</f>
        <v>1.3628765638649374E-2</v>
      </c>
      <c r="AI62" s="27">
        <f t="shared" si="113"/>
        <v>1.2765978116497606E-2</v>
      </c>
      <c r="AJ62" s="30">
        <f t="shared" si="114"/>
        <v>37.886331054265298</v>
      </c>
      <c r="AK62" s="108">
        <f>AJ62/AJ63</f>
        <v>0.42429633118832499</v>
      </c>
      <c r="AL62" s="31">
        <f t="shared" si="115"/>
        <v>1.6906806992453234</v>
      </c>
      <c r="AM62" s="59">
        <f t="shared" si="116"/>
        <v>4.4625083828353028E-2</v>
      </c>
      <c r="AN62" s="26">
        <f t="shared" si="117"/>
        <v>1.0456357606548123</v>
      </c>
      <c r="AO62" s="60">
        <f t="shared" si="118"/>
        <v>2.6394743755146978E-2</v>
      </c>
      <c r="AP62" s="26">
        <f t="shared" si="119"/>
        <v>0.16246459231213115</v>
      </c>
      <c r="AQ62" s="70">
        <f t="shared" si="120"/>
        <v>1.9599639845400538</v>
      </c>
      <c r="AR62" s="24">
        <f t="shared" si="121"/>
        <v>-0.27379966586640697</v>
      </c>
      <c r="AS62" s="24">
        <f t="shared" si="122"/>
        <v>0.36304983352311299</v>
      </c>
      <c r="AT62" s="61">
        <f t="shared" si="123"/>
        <v>0.76048441098693575</v>
      </c>
      <c r="AU62" s="61">
        <f t="shared" si="124"/>
        <v>1.4377075034861568</v>
      </c>
      <c r="AV62" s="123"/>
      <c r="AX62" s="71"/>
      <c r="AY62" s="71">
        <v>1</v>
      </c>
      <c r="AZ62" s="100"/>
      <c r="BA62" s="100"/>
      <c r="BC62" s="18"/>
      <c r="BD62" s="18"/>
      <c r="BE62" s="28"/>
      <c r="BF62" s="28"/>
      <c r="BG62" s="28"/>
      <c r="BH62" s="28"/>
      <c r="BI62" s="28"/>
      <c r="BJ62" s="28"/>
      <c r="BK62" s="28"/>
      <c r="BL62" s="28"/>
      <c r="BM62" s="18"/>
      <c r="BN62" s="18"/>
      <c r="BO62" s="18"/>
      <c r="BP62" s="18"/>
      <c r="BQ62" s="18"/>
      <c r="BR62" s="18"/>
      <c r="BS62" s="72"/>
      <c r="BT62" s="72"/>
      <c r="BU62" s="72"/>
      <c r="BV62" s="18"/>
      <c r="BW62" s="18"/>
    </row>
    <row r="63" spans="1:90">
      <c r="A63" s="6"/>
      <c r="B63" s="78">
        <f>COUNT(C58:C62)</f>
        <v>5</v>
      </c>
      <c r="C63" s="186">
        <f t="shared" ref="C63:H63" si="125">SUM(C58:C62)</f>
        <v>316</v>
      </c>
      <c r="D63" s="186">
        <f t="shared" si="125"/>
        <v>3344</v>
      </c>
      <c r="E63" s="186">
        <f t="shared" si="125"/>
        <v>3660</v>
      </c>
      <c r="F63" s="186">
        <f t="shared" si="125"/>
        <v>272.01</v>
      </c>
      <c r="G63" s="186">
        <f t="shared" si="125"/>
        <v>3027.99</v>
      </c>
      <c r="H63" s="186">
        <f t="shared" si="125"/>
        <v>3300</v>
      </c>
      <c r="I63" s="128"/>
      <c r="K63" s="32"/>
      <c r="L63" s="107"/>
      <c r="M63" s="33">
        <f>SUM(M58:M62)</f>
        <v>161.84274679009454</v>
      </c>
      <c r="N63" s="34"/>
      <c r="O63" s="35">
        <f>SUM(O58:O62)</f>
        <v>-15.347157377420945</v>
      </c>
      <c r="P63" s="36">
        <f>O63/M63</f>
        <v>-9.4827588395578671E-2</v>
      </c>
      <c r="Q63" s="73">
        <f>EXP(P63)</f>
        <v>0.9095297344315586</v>
      </c>
      <c r="R63" s="37">
        <f>SQRT(1/M63)</f>
        <v>7.8605580567068858E-2</v>
      </c>
      <c r="S63" s="135">
        <f>-NORMSINV(2.5/100)</f>
        <v>1.9599639845400538</v>
      </c>
      <c r="T63" s="38">
        <f>P63-(R63*S63)</f>
        <v>-0.24889169529089517</v>
      </c>
      <c r="U63" s="38">
        <f>P63+(R63*S63)</f>
        <v>5.9236518499737822E-2</v>
      </c>
      <c r="V63" s="74">
        <f>EXP(T63)</f>
        <v>0.77966441013930832</v>
      </c>
      <c r="W63" s="75">
        <f>EXP(U63)</f>
        <v>1.0610261633814115</v>
      </c>
      <c r="X63" s="39"/>
      <c r="Y63" s="39"/>
      <c r="Z63" s="40"/>
      <c r="AA63" s="41">
        <f>SUM(AA58:AA62)</f>
        <v>5.3281100506898911</v>
      </c>
      <c r="AB63" s="42">
        <f>SUM(AB58:AB62)</f>
        <v>5</v>
      </c>
      <c r="AC63" s="43">
        <f>AA63-(AB63-1)</f>
        <v>1.3281100506898911</v>
      </c>
      <c r="AD63" s="33">
        <f>M63</f>
        <v>161.84274679009454</v>
      </c>
      <c r="AE63" s="33">
        <f>SUM(AE58:AE62)</f>
        <v>10421.655299441445</v>
      </c>
      <c r="AF63" s="44">
        <f>AE63/AD63</f>
        <v>64.393712453224964</v>
      </c>
      <c r="AG63" s="97">
        <f>AC63/(AD63-AF63)</f>
        <v>1.3628765638649374E-2</v>
      </c>
      <c r="AH63" s="97">
        <f>IF(AA63&lt;AB63-1,"0",AG63)</f>
        <v>1.3628765638649374E-2</v>
      </c>
      <c r="AI63" s="40"/>
      <c r="AJ63" s="33">
        <f>SUM(AJ58:AJ62)</f>
        <v>89.292148598497675</v>
      </c>
      <c r="AK63" s="109">
        <f>SUM(AK58:AK62)</f>
        <v>1.0000000000000002</v>
      </c>
      <c r="AL63" s="43">
        <f>SUM(AL58:AL62)</f>
        <v>-10.828659950311243</v>
      </c>
      <c r="AM63" s="43">
        <f>AL63/AJ63</f>
        <v>-0.12127225204314809</v>
      </c>
      <c r="AN63" s="149">
        <f>EXP(AM63)</f>
        <v>0.88579276787103711</v>
      </c>
      <c r="AO63" s="45">
        <f>1/AJ63</f>
        <v>1.1199192937964815E-2</v>
      </c>
      <c r="AP63" s="46">
        <f>SQRT(AO63)</f>
        <v>0.10582623936418045</v>
      </c>
      <c r="AQ63" s="76">
        <f>-NORMSINV(2.5/100)</f>
        <v>1.9599639845400538</v>
      </c>
      <c r="AR63" s="38">
        <f>AM63-(AQ63*AP63)</f>
        <v>-0.32868786981625669</v>
      </c>
      <c r="AS63" s="38">
        <f t="shared" si="122"/>
        <v>8.6143365729960508E-2</v>
      </c>
      <c r="AT63" s="150">
        <f>EXP(AR63)</f>
        <v>0.71986767411347086</v>
      </c>
      <c r="AU63" s="151">
        <f>EXP(AS63)</f>
        <v>1.0899625803852309</v>
      </c>
      <c r="AV63" s="132"/>
      <c r="AW63" s="8"/>
      <c r="AX63" s="77">
        <f>AA63</f>
        <v>5.3281100506898911</v>
      </c>
      <c r="AY63" s="78">
        <f>SUM(AY58:AY62)</f>
        <v>5</v>
      </c>
      <c r="AZ63" s="101">
        <f>(AX63-(AY63-1))/AX63</f>
        <v>0.24926475580547094</v>
      </c>
      <c r="BA63" s="102">
        <f>IF(AA63&lt;AB63-1,"0%",AZ63)</f>
        <v>0.24926475580547094</v>
      </c>
      <c r="BB63" s="47"/>
      <c r="BC63" s="35">
        <f>AX63/(AY63-1)</f>
        <v>1.3320275126724728</v>
      </c>
      <c r="BD63" s="79">
        <f>LN(BC63)</f>
        <v>0.28670222706439663</v>
      </c>
      <c r="BE63" s="35">
        <f>LN(AX63)</f>
        <v>1.6729965881842872</v>
      </c>
      <c r="BF63" s="35">
        <f>LN(AY63-1)</f>
        <v>1.3862943611198906</v>
      </c>
      <c r="BG63" s="35">
        <f>SQRT(2*AX63)</f>
        <v>3.2643866347875803</v>
      </c>
      <c r="BH63" s="35">
        <f>SQRT(2*AY63-3)</f>
        <v>2.6457513110645907</v>
      </c>
      <c r="BI63" s="35">
        <f>2*(AY63-2)</f>
        <v>6</v>
      </c>
      <c r="BJ63" s="35">
        <f>3*(AY63-2)^2</f>
        <v>27</v>
      </c>
      <c r="BK63" s="35">
        <f>1/BI63</f>
        <v>0.16666666666666666</v>
      </c>
      <c r="BL63" s="80">
        <f>1/BJ63</f>
        <v>3.7037037037037035E-2</v>
      </c>
      <c r="BM63" s="80">
        <f>SQRT(BK63*(1-BL63))</f>
        <v>0.40061680838488767</v>
      </c>
      <c r="BN63" s="81">
        <f>0.5*(BE63-BF63)/(BG63-BH63)</f>
        <v>0.23172151352351097</v>
      </c>
      <c r="BO63" s="81">
        <f>IF(AA63&lt;=AB63,BM63,BN63)</f>
        <v>0.23172151352351097</v>
      </c>
      <c r="BP63" s="82">
        <f>BD63-(1.96*BO63)</f>
        <v>-0.16747193944168487</v>
      </c>
      <c r="BQ63" s="82">
        <f>BD63+(1.96*BO63)</f>
        <v>0.74087639357047808</v>
      </c>
      <c r="BR63" s="82"/>
      <c r="BS63" s="79">
        <f>EXP(BP63)</f>
        <v>0.8458003505859184</v>
      </c>
      <c r="BT63" s="79">
        <f>EXP(BQ63)</f>
        <v>2.0977731840466731</v>
      </c>
      <c r="BU63" s="83">
        <f>BA63</f>
        <v>0.24926475580547094</v>
      </c>
      <c r="BV63" s="83">
        <f>(BS63-1)/BS63</f>
        <v>-0.18231211338143993</v>
      </c>
      <c r="BW63" s="83">
        <f>(BT63-1)/BT63</f>
        <v>0.52330404087301408</v>
      </c>
    </row>
    <row r="64" spans="1:90" ht="13.5" thickBot="1">
      <c r="A64" s="4"/>
      <c r="B64" s="4"/>
      <c r="C64" s="187"/>
      <c r="D64" s="187"/>
      <c r="E64" s="187"/>
      <c r="F64" s="187"/>
      <c r="G64" s="187"/>
      <c r="H64" s="187"/>
      <c r="I64" s="129"/>
      <c r="J64" s="4"/>
      <c r="K64" s="4"/>
      <c r="L64" s="5"/>
      <c r="M64" s="5"/>
      <c r="N64" s="5"/>
      <c r="O64" s="5"/>
      <c r="P64" s="5"/>
      <c r="Q64" s="5"/>
      <c r="R64" s="48"/>
      <c r="S64" s="48"/>
      <c r="T64" s="48"/>
      <c r="U64" s="48"/>
      <c r="V64" s="48"/>
      <c r="W64" s="48"/>
      <c r="X64" s="48"/>
      <c r="Z64" s="5"/>
      <c r="AA64" s="5"/>
      <c r="AB64" s="49"/>
      <c r="AC64" s="50"/>
      <c r="AD64" s="106"/>
      <c r="AE64" s="50"/>
      <c r="AF64" s="51"/>
      <c r="AG64" s="51"/>
      <c r="AH64" s="51"/>
      <c r="AI64" s="51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2"/>
      <c r="AU64" s="52"/>
      <c r="AV64" s="52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3"/>
      <c r="BH64" s="5"/>
      <c r="BI64" s="5"/>
      <c r="BJ64" s="5"/>
      <c r="BK64" s="5"/>
      <c r="BN64" s="50" t="s">
        <v>43</v>
      </c>
      <c r="BT64" s="84" t="s">
        <v>44</v>
      </c>
      <c r="BU64" s="85">
        <f>BU63</f>
        <v>0.24926475580547094</v>
      </c>
      <c r="BV64" s="86" t="str">
        <f>IF(BV63&lt;0,"0%",BV63)</f>
        <v>0%</v>
      </c>
      <c r="BW64" s="87">
        <f>IF(BW63&lt;0,"0%",BW63)</f>
        <v>0.52330404087301408</v>
      </c>
    </row>
    <row r="65" spans="1:90" ht="15" customHeight="1" thickBot="1">
      <c r="A65" s="6"/>
      <c r="B65" s="6"/>
      <c r="C65" s="178"/>
      <c r="D65" s="178"/>
      <c r="E65" s="178"/>
      <c r="F65" s="178"/>
      <c r="G65" s="178"/>
      <c r="H65" s="178"/>
      <c r="I65" s="118"/>
      <c r="J65" s="6"/>
      <c r="K65" s="6"/>
      <c r="L65" s="6"/>
      <c r="M65" s="5"/>
      <c r="N65" s="5"/>
      <c r="O65" s="5"/>
      <c r="P65" s="5"/>
      <c r="Q65" s="5"/>
      <c r="R65" s="54"/>
      <c r="S65" s="54"/>
      <c r="T65" s="54"/>
      <c r="U65" s="54"/>
      <c r="V65" s="54"/>
      <c r="W65" s="54"/>
      <c r="X65" s="54"/>
      <c r="Z65" s="5"/>
      <c r="AA65" s="5"/>
      <c r="AB65" s="5"/>
      <c r="AC65" s="5"/>
      <c r="AD65" s="5"/>
      <c r="AE65" s="5"/>
      <c r="AF65" s="5"/>
      <c r="AG65" s="5"/>
      <c r="AH65" s="5"/>
      <c r="AI65" s="53"/>
      <c r="AJ65" s="104"/>
      <c r="AK65" s="104"/>
      <c r="AL65" s="105"/>
      <c r="AM65" s="58"/>
      <c r="AN65" s="55"/>
      <c r="AO65" s="56" t="s">
        <v>23</v>
      </c>
      <c r="AP65" s="57">
        <f>TINV(0.05,(AB63-2))</f>
        <v>3.1824463052837091</v>
      </c>
      <c r="AQ65" s="5"/>
      <c r="AR65" s="88"/>
      <c r="AS65" s="89" t="s">
        <v>24</v>
      </c>
      <c r="AT65" s="90">
        <f>EXP(AM63-AP65*SQRT((1/AD63)+AH63))</f>
        <v>0.56599608970830417</v>
      </c>
      <c r="AU65" s="91">
        <f>EXP(AM63+AP65*SQRT((1/AD63)+AH63))</f>
        <v>1.3862795907600793</v>
      </c>
      <c r="AV65" s="123"/>
      <c r="AW65" s="5"/>
      <c r="AX65" s="5"/>
      <c r="AY65" s="5"/>
      <c r="AZ65" s="5"/>
      <c r="BB65" s="5"/>
      <c r="BC65" s="5"/>
      <c r="BD65" s="5"/>
      <c r="BF65" s="92"/>
      <c r="BG65" s="53"/>
      <c r="BH65" s="53"/>
      <c r="BJ65" s="93"/>
      <c r="BK65" s="5"/>
      <c r="BL65" s="94"/>
      <c r="BM65" s="95"/>
      <c r="BN65" s="5"/>
      <c r="BQ65" s="94"/>
    </row>
    <row r="66" spans="1:90">
      <c r="C66" s="190"/>
      <c r="D66" s="190"/>
      <c r="E66" s="190"/>
      <c r="F66" s="190"/>
      <c r="G66" s="190"/>
      <c r="H66" s="190"/>
    </row>
    <row r="67" spans="1:90">
      <c r="C67" s="190"/>
      <c r="D67" s="190"/>
      <c r="E67" s="190"/>
      <c r="F67" s="190"/>
      <c r="G67" s="190"/>
      <c r="H67" s="190"/>
    </row>
    <row r="68" spans="1:90">
      <c r="C68" s="190"/>
      <c r="D68" s="190"/>
      <c r="E68" s="190"/>
      <c r="F68" s="190"/>
      <c r="G68" s="190"/>
      <c r="H68" s="190"/>
    </row>
    <row r="69" spans="1:90">
      <c r="C69" s="190"/>
      <c r="D69" s="190"/>
      <c r="E69" s="190"/>
      <c r="F69" s="190"/>
      <c r="G69" s="190"/>
      <c r="H69" s="190"/>
    </row>
    <row r="70" spans="1:90" ht="38.1" customHeight="1">
      <c r="A70" s="136" t="s">
        <v>113</v>
      </c>
      <c r="B70" s="4"/>
      <c r="C70" s="189"/>
      <c r="D70" s="189"/>
      <c r="E70" s="189"/>
      <c r="F70" s="189"/>
      <c r="G70" s="189"/>
      <c r="H70" s="189"/>
      <c r="I70" s="5"/>
      <c r="J70" s="196" t="s">
        <v>62</v>
      </c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8"/>
      <c r="X70" s="133"/>
      <c r="Y70" s="199" t="s">
        <v>63</v>
      </c>
      <c r="Z70" s="200"/>
      <c r="AA70" s="200"/>
      <c r="AB70" s="200"/>
      <c r="AC70" s="200"/>
      <c r="AD70" s="200"/>
      <c r="AE70" s="200"/>
      <c r="AF70" s="200"/>
      <c r="AG70" s="200"/>
      <c r="AH70" s="200"/>
      <c r="AI70" s="200"/>
      <c r="AJ70" s="200"/>
      <c r="AK70" s="200"/>
      <c r="AL70" s="200"/>
      <c r="AM70" s="200"/>
      <c r="AN70" s="200"/>
      <c r="AO70" s="200"/>
      <c r="AP70" s="200"/>
      <c r="AQ70" s="200"/>
      <c r="AR70" s="200"/>
      <c r="AS70" s="200"/>
      <c r="AT70" s="200"/>
      <c r="AU70" s="201"/>
      <c r="AV70" s="133"/>
      <c r="AW70" s="196" t="s">
        <v>64</v>
      </c>
      <c r="AX70" s="197"/>
      <c r="AY70" s="197"/>
      <c r="AZ70" s="197"/>
      <c r="BA70" s="197"/>
      <c r="BB70" s="197"/>
      <c r="BC70" s="197"/>
      <c r="BD70" s="197"/>
      <c r="BE70" s="197"/>
      <c r="BF70" s="197"/>
      <c r="BG70" s="197"/>
      <c r="BH70" s="197"/>
      <c r="BI70" s="197"/>
      <c r="BJ70" s="197"/>
      <c r="BK70" s="197"/>
      <c r="BL70" s="197"/>
      <c r="BM70" s="197"/>
      <c r="BN70" s="197"/>
      <c r="BO70" s="197"/>
      <c r="BP70" s="197"/>
      <c r="BQ70" s="197"/>
      <c r="BR70" s="197"/>
      <c r="BS70" s="197"/>
      <c r="BT70" s="197"/>
      <c r="BU70" s="197"/>
      <c r="BV70" s="197"/>
      <c r="BW70" s="198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</row>
    <row r="71" spans="1:90" s="11" customFormat="1" ht="17.25" customHeight="1">
      <c r="A71" s="159" t="s">
        <v>67</v>
      </c>
      <c r="B71" s="10" t="s">
        <v>61</v>
      </c>
      <c r="C71" s="202" t="s">
        <v>0</v>
      </c>
      <c r="D71" s="202"/>
      <c r="E71" s="202"/>
      <c r="F71" s="202" t="s">
        <v>1</v>
      </c>
      <c r="G71" s="202"/>
      <c r="H71" s="202"/>
      <c r="I71" s="121"/>
      <c r="X71" s="63"/>
      <c r="AV71" s="63"/>
    </row>
    <row r="72" spans="1:90" ht="55.5" customHeight="1">
      <c r="A72" s="4"/>
      <c r="B72" s="13" t="s">
        <v>66</v>
      </c>
      <c r="C72" s="182" t="s">
        <v>2</v>
      </c>
      <c r="D72" s="182" t="s">
        <v>3</v>
      </c>
      <c r="E72" s="182" t="s">
        <v>4</v>
      </c>
      <c r="F72" s="182" t="s">
        <v>2</v>
      </c>
      <c r="G72" s="182" t="s">
        <v>3</v>
      </c>
      <c r="H72" s="182" t="s">
        <v>4</v>
      </c>
      <c r="I72" s="123"/>
      <c r="K72" s="12" t="s">
        <v>57</v>
      </c>
      <c r="L72" s="12" t="s">
        <v>56</v>
      </c>
      <c r="M72" s="12" t="s">
        <v>55</v>
      </c>
      <c r="N72" s="14" t="s">
        <v>54</v>
      </c>
      <c r="O72" s="14" t="s">
        <v>5</v>
      </c>
      <c r="P72" s="14" t="s">
        <v>53</v>
      </c>
      <c r="Q72" s="64" t="s">
        <v>103</v>
      </c>
      <c r="R72" s="12" t="s">
        <v>7</v>
      </c>
      <c r="S72" s="15" t="s">
        <v>8</v>
      </c>
      <c r="T72" s="15" t="s">
        <v>9</v>
      </c>
      <c r="U72" s="15" t="s">
        <v>10</v>
      </c>
      <c r="V72" s="66" t="s">
        <v>11</v>
      </c>
      <c r="W72" s="67" t="s">
        <v>12</v>
      </c>
      <c r="X72" s="131"/>
      <c r="Y72" s="16"/>
      <c r="Z72" s="114" t="s">
        <v>13</v>
      </c>
      <c r="AA72" s="14" t="s">
        <v>52</v>
      </c>
      <c r="AB72" s="17" t="s">
        <v>14</v>
      </c>
      <c r="AC72" s="17" t="s">
        <v>15</v>
      </c>
      <c r="AD72" s="17" t="s">
        <v>51</v>
      </c>
      <c r="AE72" s="14" t="s">
        <v>50</v>
      </c>
      <c r="AF72" s="14" t="s">
        <v>47</v>
      </c>
      <c r="AG72" s="98" t="s">
        <v>16</v>
      </c>
      <c r="AH72" s="98" t="s">
        <v>17</v>
      </c>
      <c r="AI72" s="17" t="s">
        <v>48</v>
      </c>
      <c r="AJ72" s="14" t="s">
        <v>49</v>
      </c>
      <c r="AK72" s="14" t="s">
        <v>60</v>
      </c>
      <c r="AL72" s="14" t="s">
        <v>46</v>
      </c>
      <c r="AM72" s="17" t="s">
        <v>18</v>
      </c>
      <c r="AN72" s="68" t="s">
        <v>104</v>
      </c>
      <c r="AO72" s="14" t="s">
        <v>45</v>
      </c>
      <c r="AP72" s="14" t="s">
        <v>20</v>
      </c>
      <c r="AQ72" s="65" t="s">
        <v>8</v>
      </c>
      <c r="AR72" s="15" t="s">
        <v>21</v>
      </c>
      <c r="AS72" s="15" t="s">
        <v>22</v>
      </c>
      <c r="AT72" s="66" t="s">
        <v>11</v>
      </c>
      <c r="AU72" s="67" t="s">
        <v>12</v>
      </c>
      <c r="AV72" s="131"/>
      <c r="AX72" s="113" t="s">
        <v>25</v>
      </c>
      <c r="AY72" s="113" t="s">
        <v>14</v>
      </c>
      <c r="AZ72" s="103" t="s">
        <v>58</v>
      </c>
      <c r="BA72" s="99" t="s">
        <v>59</v>
      </c>
      <c r="BC72" s="17" t="s">
        <v>26</v>
      </c>
      <c r="BD72" s="17" t="s">
        <v>27</v>
      </c>
      <c r="BE72" s="17" t="s">
        <v>28</v>
      </c>
      <c r="BF72" s="17" t="s">
        <v>29</v>
      </c>
      <c r="BG72" s="17" t="s">
        <v>30</v>
      </c>
      <c r="BH72" s="17" t="s">
        <v>31</v>
      </c>
      <c r="BI72" s="17" t="s">
        <v>32</v>
      </c>
      <c r="BJ72" s="17" t="s">
        <v>33</v>
      </c>
      <c r="BK72" s="17" t="s">
        <v>34</v>
      </c>
      <c r="BL72" s="17" t="s">
        <v>35</v>
      </c>
      <c r="BM72" s="69" t="s">
        <v>36</v>
      </c>
      <c r="BN72" s="69" t="s">
        <v>37</v>
      </c>
      <c r="BO72" s="69" t="s">
        <v>38</v>
      </c>
      <c r="BP72" s="69" t="s">
        <v>39</v>
      </c>
      <c r="BQ72" s="69" t="s">
        <v>40</v>
      </c>
      <c r="BR72" s="18"/>
      <c r="BS72" s="15" t="s">
        <v>41</v>
      </c>
      <c r="BT72" s="15" t="s">
        <v>42</v>
      </c>
      <c r="BU72" s="64" t="s">
        <v>105</v>
      </c>
      <c r="BV72" s="66" t="s">
        <v>11</v>
      </c>
      <c r="BW72" s="67" t="s">
        <v>12</v>
      </c>
    </row>
    <row r="73" spans="1:90">
      <c r="A73" s="140"/>
      <c r="B73" s="162" t="s">
        <v>117</v>
      </c>
      <c r="C73" s="183">
        <v>1</v>
      </c>
      <c r="D73" s="184">
        <f>E73-C73</f>
        <v>41</v>
      </c>
      <c r="E73" s="185">
        <v>42</v>
      </c>
      <c r="F73" s="183">
        <v>0.01</v>
      </c>
      <c r="G73" s="184">
        <f>H73-F73</f>
        <v>34.99</v>
      </c>
      <c r="H73" s="185">
        <v>35</v>
      </c>
      <c r="I73" s="127"/>
      <c r="K73" s="19">
        <f>(C73/E73)/(F73/H73)</f>
        <v>83.333333333333329</v>
      </c>
      <c r="L73" s="20">
        <f>(D73/(C73*E73)+(G73/(F73*H73)))</f>
        <v>100.94761904761904</v>
      </c>
      <c r="M73" s="21">
        <f>1/L73</f>
        <v>9.9061276475305438E-3</v>
      </c>
      <c r="N73" s="22">
        <f>LN(K73)</f>
        <v>4.4228486291941369</v>
      </c>
      <c r="O73" s="22">
        <f>M73*N73</f>
        <v>4.3813303086502609E-2</v>
      </c>
      <c r="P73" s="22">
        <f>LN(K73)</f>
        <v>4.4228486291941369</v>
      </c>
      <c r="Q73" s="116">
        <f>K73</f>
        <v>83.333333333333329</v>
      </c>
      <c r="R73" s="23">
        <f>SQRT(1/M73)</f>
        <v>10.047269233359831</v>
      </c>
      <c r="S73" s="135">
        <f>-NORMSINV(2.5/100)</f>
        <v>1.9599639845400538</v>
      </c>
      <c r="T73" s="24">
        <f>P73-(R73*S73)</f>
        <v>-15.269437211168489</v>
      </c>
      <c r="U73" s="24">
        <f>P73+(R73*S73)</f>
        <v>24.115134469556764</v>
      </c>
      <c r="V73" s="25">
        <f>EXP(T73)</f>
        <v>2.3365101792916435E-7</v>
      </c>
      <c r="W73" s="138">
        <f>EXP(U73)</f>
        <v>29721438862.080185</v>
      </c>
      <c r="X73" s="93"/>
      <c r="Z73" s="115">
        <f>(N73-P77)^2</f>
        <v>18.454864756471007</v>
      </c>
      <c r="AA73" s="27">
        <f>M73*Z73</f>
        <v>0.18281624599551449</v>
      </c>
      <c r="AB73" s="28">
        <v>1</v>
      </c>
      <c r="AC73" s="18"/>
      <c r="AD73" s="18"/>
      <c r="AE73" s="21">
        <f>M73^2</f>
        <v>9.8131364969169022E-5</v>
      </c>
      <c r="AF73" s="29"/>
      <c r="AG73" s="96">
        <f>AG77</f>
        <v>4.4205840843885007E-2</v>
      </c>
      <c r="AH73" s="96">
        <f>AH77</f>
        <v>4.4205840843885007E-2</v>
      </c>
      <c r="AI73" s="27">
        <f>1/M73</f>
        <v>100.94761904761904</v>
      </c>
      <c r="AJ73" s="30">
        <f>1/(AH73+AI73)</f>
        <v>9.9017915668363939E-3</v>
      </c>
      <c r="AK73" s="108">
        <f>AJ73/AJ77</f>
        <v>4.4473671038354256E-4</v>
      </c>
      <c r="AL73" s="31">
        <f>AJ73*N73</f>
        <v>4.3794125257948409E-2</v>
      </c>
      <c r="AM73" s="59">
        <f>AL73/AJ73</f>
        <v>4.4228486291941369</v>
      </c>
      <c r="AN73" s="26">
        <f>EXP(AM73)</f>
        <v>83.333333333333343</v>
      </c>
      <c r="AO73" s="60">
        <f>1/AJ73</f>
        <v>100.99182488846293</v>
      </c>
      <c r="AP73" s="26">
        <f>SQRT(AO73)</f>
        <v>10.049468885889588</v>
      </c>
      <c r="AQ73" s="70">
        <f>-NORMSINV(2.5/100)</f>
        <v>1.9599639845400538</v>
      </c>
      <c r="AR73" s="24">
        <f>AM73-(AQ73*AP73)</f>
        <v>-15.273748450905318</v>
      </c>
      <c r="AS73" s="24">
        <f>AM73+(AQ73*AP73)</f>
        <v>24.119445709293593</v>
      </c>
      <c r="AT73" s="61">
        <f>EXP(AR73)</f>
        <v>2.3264586066996299E-7</v>
      </c>
      <c r="AU73" s="137">
        <f>EXP(AS73)</f>
        <v>29849851720.749138</v>
      </c>
      <c r="AV73" s="123"/>
      <c r="AX73" s="71"/>
      <c r="AY73" s="71">
        <v>1</v>
      </c>
      <c r="AZ73" s="100"/>
      <c r="BA73" s="100"/>
      <c r="BC73" s="18"/>
      <c r="BD73" s="18"/>
      <c r="BE73" s="28"/>
      <c r="BF73" s="28"/>
      <c r="BG73" s="28"/>
      <c r="BH73" s="28"/>
      <c r="BI73" s="28"/>
      <c r="BJ73" s="28"/>
      <c r="BK73" s="28"/>
      <c r="BL73" s="28"/>
      <c r="BM73" s="18"/>
      <c r="BN73" s="18"/>
      <c r="BO73" s="18"/>
      <c r="BP73" s="18"/>
      <c r="BQ73" s="18"/>
      <c r="BR73" s="18"/>
      <c r="BS73" s="72"/>
      <c r="BT73" s="72"/>
      <c r="BU73" s="72"/>
      <c r="BV73" s="18"/>
      <c r="BW73" s="18"/>
    </row>
    <row r="74" spans="1:90">
      <c r="A74" s="140"/>
      <c r="B74" s="162" t="s">
        <v>122</v>
      </c>
      <c r="C74" s="183">
        <v>44</v>
      </c>
      <c r="D74" s="184">
        <f t="shared" ref="D74:D76" si="126">E74-C74</f>
        <v>388</v>
      </c>
      <c r="E74" s="185">
        <v>432</v>
      </c>
      <c r="F74" s="183">
        <v>26</v>
      </c>
      <c r="G74" s="184">
        <f t="shared" ref="G74:G76" si="127">H74-F74</f>
        <v>382</v>
      </c>
      <c r="H74" s="185">
        <v>408</v>
      </c>
      <c r="I74" s="127"/>
      <c r="K74" s="19">
        <f t="shared" ref="K74:K76" si="128">(C74/E74)/(F74/H74)</f>
        <v>1.5982905982905984</v>
      </c>
      <c r="L74" s="20">
        <f t="shared" ref="L74:L76" si="129">(D74/(C74*E74)+(G74/(F74*H74)))</f>
        <v>5.6423015981839506E-2</v>
      </c>
      <c r="M74" s="21">
        <f t="shared" ref="M74:M76" si="130">1/L74</f>
        <v>17.72326385958991</v>
      </c>
      <c r="N74" s="22">
        <f t="shared" ref="N74:N76" si="131">LN(K74)</f>
        <v>0.46893468205683059</v>
      </c>
      <c r="O74" s="22">
        <f t="shared" ref="O74:O76" si="132">M74*N74</f>
        <v>8.3110531030061097</v>
      </c>
      <c r="P74" s="22">
        <f t="shared" ref="P74:P76" si="133">LN(K74)</f>
        <v>0.46893468205683059</v>
      </c>
      <c r="Q74" s="116">
        <f t="shared" ref="Q74:Q76" si="134">K74</f>
        <v>1.5982905982905984</v>
      </c>
      <c r="R74" s="23">
        <f t="shared" ref="R74:R76" si="135">SQRT(1/M74)</f>
        <v>0.23753529418139002</v>
      </c>
      <c r="S74" s="135">
        <f t="shared" ref="S74:S76" si="136">-NORMSINV(2.5/100)</f>
        <v>1.9599639845400538</v>
      </c>
      <c r="T74" s="24">
        <f t="shared" ref="T74:T76" si="137">P74-(R74*S74)</f>
        <v>3.3740604041795352E-3</v>
      </c>
      <c r="U74" s="24">
        <f t="shared" ref="U74:U76" si="138">P74+(R74*S74)</f>
        <v>0.93449530370948164</v>
      </c>
      <c r="V74" s="25">
        <f t="shared" ref="V74:V76" si="139">EXP(T74)</f>
        <v>1.0033797589532656</v>
      </c>
      <c r="W74" s="26">
        <f t="shared" ref="W74:W76" si="140">EXP(U74)</f>
        <v>2.5459282129121577</v>
      </c>
      <c r="X74" s="93"/>
      <c r="Z74" s="115">
        <f>(N74-P77)^2</f>
        <v>0.11696305385144554</v>
      </c>
      <c r="AA74" s="27">
        <f t="shared" ref="AA74:AA76" si="141">M74*Z74</f>
        <v>2.0729670652325929</v>
      </c>
      <c r="AB74" s="28">
        <v>1</v>
      </c>
      <c r="AC74" s="18"/>
      <c r="AD74" s="18"/>
      <c r="AE74" s="21">
        <f t="shared" ref="AE74:AE76" si="142">M74^2</f>
        <v>314.11408183664582</v>
      </c>
      <c r="AF74" s="29"/>
      <c r="AG74" s="96">
        <f>AG77</f>
        <v>4.4205840843885007E-2</v>
      </c>
      <c r="AH74" s="96">
        <f>AH77</f>
        <v>4.4205840843885007E-2</v>
      </c>
      <c r="AI74" s="27">
        <f t="shared" ref="AI74:AI76" si="143">1/M74</f>
        <v>5.6423015981839506E-2</v>
      </c>
      <c r="AJ74" s="30">
        <f t="shared" ref="AJ74:AJ76" si="144">1/(AH74+AI74)</f>
        <v>9.937507306993103</v>
      </c>
      <c r="AK74" s="108">
        <f>AJ74/AJ77</f>
        <v>0.44634087470865397</v>
      </c>
      <c r="AL74" s="31">
        <f t="shared" ref="AL74:AL76" si="145">AJ74*N74</f>
        <v>4.6600418294422417</v>
      </c>
      <c r="AM74" s="59">
        <f t="shared" ref="AM74:AM76" si="146">AL74/AJ74</f>
        <v>0.46893468205683059</v>
      </c>
      <c r="AN74" s="26">
        <f t="shared" ref="AN74:AN76" si="147">EXP(AM74)</f>
        <v>1.5982905982905984</v>
      </c>
      <c r="AO74" s="60">
        <f t="shared" ref="AO74:AO76" si="148">1/AJ74</f>
        <v>0.10062885682572451</v>
      </c>
      <c r="AP74" s="26">
        <f t="shared" ref="AP74:AP76" si="149">SQRT(AO74)</f>
        <v>0.31722051766196413</v>
      </c>
      <c r="AQ74" s="70">
        <f t="shared" ref="AQ74:AQ76" si="150">-NORMSINV(2.5/100)</f>
        <v>1.9599639845400538</v>
      </c>
      <c r="AR74" s="24">
        <f t="shared" ref="AR74:AR76" si="151">AM74-(AQ74*AP74)</f>
        <v>-0.1528061077177712</v>
      </c>
      <c r="AS74" s="24">
        <f t="shared" ref="AS74:AS77" si="152">AM74+(AQ74*AP74)</f>
        <v>1.0906754718314324</v>
      </c>
      <c r="AT74" s="61">
        <f t="shared" ref="AT74:AT76" si="153">EXP(AR74)</f>
        <v>0.85829612267300426</v>
      </c>
      <c r="AU74" s="61">
        <f t="shared" ref="AU74:AU76" si="154">EXP(AS74)</f>
        <v>2.9762837895952505</v>
      </c>
      <c r="AV74" s="123"/>
      <c r="AX74" s="71"/>
      <c r="AY74" s="71">
        <v>1</v>
      </c>
      <c r="AZ74" s="100"/>
      <c r="BA74" s="100"/>
      <c r="BC74" s="18"/>
      <c r="BD74" s="18"/>
      <c r="BE74" s="28"/>
      <c r="BF74" s="28"/>
      <c r="BG74" s="28"/>
      <c r="BH74" s="28"/>
      <c r="BI74" s="28"/>
      <c r="BJ74" s="28"/>
      <c r="BK74" s="28"/>
      <c r="BL74" s="28"/>
      <c r="BM74" s="18"/>
      <c r="BN74" s="18"/>
      <c r="BO74" s="18"/>
      <c r="BP74" s="18"/>
      <c r="BQ74" s="18"/>
      <c r="BR74" s="18"/>
      <c r="BS74" s="72"/>
      <c r="BT74" s="72"/>
      <c r="BU74" s="72"/>
      <c r="BV74" s="18"/>
      <c r="BW74" s="18"/>
    </row>
    <row r="75" spans="1:90">
      <c r="A75" s="140"/>
      <c r="B75" s="162" t="s">
        <v>123</v>
      </c>
      <c r="C75" s="183">
        <v>2</v>
      </c>
      <c r="D75" s="184">
        <f t="shared" si="126"/>
        <v>165</v>
      </c>
      <c r="E75" s="185">
        <v>167</v>
      </c>
      <c r="F75" s="183">
        <v>3</v>
      </c>
      <c r="G75" s="184">
        <f t="shared" si="127"/>
        <v>165</v>
      </c>
      <c r="H75" s="185">
        <v>168</v>
      </c>
      <c r="I75" s="127"/>
      <c r="K75" s="19">
        <f t="shared" si="128"/>
        <v>0.67065868263473061</v>
      </c>
      <c r="L75" s="20">
        <f t="shared" si="129"/>
        <v>0.82139292842885658</v>
      </c>
      <c r="M75" s="21">
        <f t="shared" si="130"/>
        <v>1.2174441310479496</v>
      </c>
      <c r="N75" s="22">
        <f t="shared" si="131"/>
        <v>-0.39949494112166045</v>
      </c>
      <c r="O75" s="22">
        <f t="shared" si="132"/>
        <v>-0.4863627714519117</v>
      </c>
      <c r="P75" s="22">
        <f t="shared" si="133"/>
        <v>-0.39949494112166045</v>
      </c>
      <c r="Q75" s="116">
        <f t="shared" si="134"/>
        <v>0.67065868263473061</v>
      </c>
      <c r="R75" s="23">
        <f t="shared" si="135"/>
        <v>0.90630730352836542</v>
      </c>
      <c r="S75" s="135">
        <f t="shared" si="136"/>
        <v>1.9599639845400538</v>
      </c>
      <c r="T75" s="24">
        <f t="shared" si="137"/>
        <v>-2.1758246149628677</v>
      </c>
      <c r="U75" s="24">
        <f t="shared" si="138"/>
        <v>1.3768347327195467</v>
      </c>
      <c r="V75" s="25">
        <f t="shared" si="139"/>
        <v>0.11351450930292295</v>
      </c>
      <c r="W75" s="26">
        <f t="shared" si="140"/>
        <v>3.9623398925424467</v>
      </c>
      <c r="X75" s="93"/>
      <c r="Z75" s="115">
        <f>(N75-P77)^2</f>
        <v>0.27712960454080909</v>
      </c>
      <c r="AA75" s="27">
        <f t="shared" si="141"/>
        <v>0.33738981058784723</v>
      </c>
      <c r="AB75" s="28">
        <v>1</v>
      </c>
      <c r="AC75" s="18"/>
      <c r="AD75" s="18"/>
      <c r="AE75" s="21">
        <f t="shared" si="142"/>
        <v>1.4821702122230971</v>
      </c>
      <c r="AF75" s="29"/>
      <c r="AG75" s="96">
        <f>AG77</f>
        <v>4.4205840843885007E-2</v>
      </c>
      <c r="AH75" s="96">
        <f>AH77</f>
        <v>4.4205840843885007E-2</v>
      </c>
      <c r="AI75" s="27">
        <f t="shared" si="143"/>
        <v>0.82139292842885658</v>
      </c>
      <c r="AJ75" s="30">
        <f t="shared" si="144"/>
        <v>1.1552696647664824</v>
      </c>
      <c r="AK75" s="108">
        <f>AJ75/AJ77</f>
        <v>5.1888673564383939E-2</v>
      </c>
      <c r="AL75" s="31">
        <f t="shared" si="145"/>
        <v>-0.46152438670552631</v>
      </c>
      <c r="AM75" s="59">
        <f t="shared" si="146"/>
        <v>-0.39949494112166045</v>
      </c>
      <c r="AN75" s="26">
        <f t="shared" si="147"/>
        <v>0.67065868263473061</v>
      </c>
      <c r="AO75" s="60">
        <f t="shared" si="148"/>
        <v>0.8655987692727416</v>
      </c>
      <c r="AP75" s="26">
        <f t="shared" si="149"/>
        <v>0.93037560655508456</v>
      </c>
      <c r="AQ75" s="70">
        <f t="shared" si="150"/>
        <v>1.9599639845400538</v>
      </c>
      <c r="AR75" s="24">
        <f t="shared" si="151"/>
        <v>-2.2229976220642333</v>
      </c>
      <c r="AS75" s="24">
        <f t="shared" si="152"/>
        <v>1.4240077398209126</v>
      </c>
      <c r="AT75" s="61">
        <f t="shared" si="153"/>
        <v>0.10828402724325335</v>
      </c>
      <c r="AU75" s="61">
        <f t="shared" si="154"/>
        <v>4.1537342121838758</v>
      </c>
      <c r="AV75" s="123"/>
      <c r="AX75" s="71"/>
      <c r="AY75" s="71">
        <v>1</v>
      </c>
      <c r="AZ75" s="100"/>
      <c r="BA75" s="100"/>
      <c r="BC75" s="18"/>
      <c r="BD75" s="18"/>
      <c r="BE75" s="28"/>
      <c r="BF75" s="28"/>
      <c r="BG75" s="28"/>
      <c r="BH75" s="28"/>
      <c r="BI75" s="28"/>
      <c r="BJ75" s="28"/>
      <c r="BK75" s="28"/>
      <c r="BL75" s="28"/>
      <c r="BM75" s="18"/>
      <c r="BN75" s="18"/>
      <c r="BO75" s="18"/>
      <c r="BP75" s="18"/>
      <c r="BQ75" s="18"/>
      <c r="BR75" s="18"/>
      <c r="BS75" s="72"/>
      <c r="BT75" s="72"/>
      <c r="BU75" s="72"/>
      <c r="BV75" s="18"/>
      <c r="BW75" s="18"/>
    </row>
    <row r="76" spans="1:90">
      <c r="A76" s="140"/>
      <c r="B76" s="162" t="s">
        <v>129</v>
      </c>
      <c r="C76" s="183">
        <v>38</v>
      </c>
      <c r="D76" s="184">
        <f t="shared" si="126"/>
        <v>502</v>
      </c>
      <c r="E76" s="185">
        <v>540</v>
      </c>
      <c r="F76" s="183">
        <v>44</v>
      </c>
      <c r="G76" s="184">
        <f t="shared" si="127"/>
        <v>510</v>
      </c>
      <c r="H76" s="185">
        <v>554</v>
      </c>
      <c r="I76" s="127"/>
      <c r="K76" s="19">
        <f t="shared" si="128"/>
        <v>0.88602693602693605</v>
      </c>
      <c r="L76" s="20">
        <f t="shared" si="129"/>
        <v>4.5386156197480536E-2</v>
      </c>
      <c r="M76" s="21">
        <f t="shared" si="130"/>
        <v>22.033150277121546</v>
      </c>
      <c r="N76" s="22">
        <f t="shared" si="131"/>
        <v>-0.12100792700291163</v>
      </c>
      <c r="O76" s="22">
        <f t="shared" si="132"/>
        <v>-2.6661858403781062</v>
      </c>
      <c r="P76" s="22">
        <f t="shared" si="133"/>
        <v>-0.12100792700291163</v>
      </c>
      <c r="Q76" s="116">
        <f t="shared" si="134"/>
        <v>0.88602693602693605</v>
      </c>
      <c r="R76" s="23">
        <f t="shared" si="135"/>
        <v>0.21304026895749201</v>
      </c>
      <c r="S76" s="135">
        <f t="shared" si="136"/>
        <v>1.9599639845400538</v>
      </c>
      <c r="T76" s="24">
        <f t="shared" si="137"/>
        <v>-0.53855918141632242</v>
      </c>
      <c r="U76" s="24">
        <f t="shared" si="138"/>
        <v>0.29654332741049916</v>
      </c>
      <c r="V76" s="25">
        <f t="shared" si="139"/>
        <v>0.58358849205673202</v>
      </c>
      <c r="W76" s="26">
        <f t="shared" si="140"/>
        <v>1.345200842803741</v>
      </c>
      <c r="X76" s="93"/>
      <c r="Z76" s="115">
        <f>(N76-P77)^2</f>
        <v>6.14762233279076E-2</v>
      </c>
      <c r="AA76" s="27">
        <f t="shared" si="141"/>
        <v>1.3545148670536733</v>
      </c>
      <c r="AB76" s="28">
        <v>1</v>
      </c>
      <c r="AC76" s="18"/>
      <c r="AD76" s="18"/>
      <c r="AE76" s="21">
        <f t="shared" si="142"/>
        <v>485.45971113422127</v>
      </c>
      <c r="AF76" s="29"/>
      <c r="AG76" s="96">
        <f>AG77</f>
        <v>4.4205840843885007E-2</v>
      </c>
      <c r="AH76" s="96">
        <f>AH77</f>
        <v>4.4205840843885007E-2</v>
      </c>
      <c r="AI76" s="27">
        <f t="shared" si="143"/>
        <v>4.5386156197480536E-2</v>
      </c>
      <c r="AJ76" s="30">
        <f t="shared" si="144"/>
        <v>11.161711235639604</v>
      </c>
      <c r="AK76" s="108">
        <f>AJ76/AJ77</f>
        <v>0.50132571501657863</v>
      </c>
      <c r="AL76" s="31">
        <f t="shared" si="145"/>
        <v>-1.3506555384298558</v>
      </c>
      <c r="AM76" s="59">
        <f t="shared" si="146"/>
        <v>-0.12100792700291163</v>
      </c>
      <c r="AN76" s="26">
        <f t="shared" si="147"/>
        <v>0.88602693602693605</v>
      </c>
      <c r="AO76" s="60">
        <f t="shared" si="148"/>
        <v>8.9591997041365543E-2</v>
      </c>
      <c r="AP76" s="26">
        <f t="shared" si="149"/>
        <v>0.29931922263925104</v>
      </c>
      <c r="AQ76" s="70">
        <f t="shared" si="150"/>
        <v>1.9599639845400538</v>
      </c>
      <c r="AR76" s="24">
        <f t="shared" si="151"/>
        <v>-0.70766282325636953</v>
      </c>
      <c r="AS76" s="24">
        <f t="shared" si="152"/>
        <v>0.46564696925054627</v>
      </c>
      <c r="AT76" s="61">
        <f t="shared" si="153"/>
        <v>0.49279460066956116</v>
      </c>
      <c r="AU76" s="61">
        <f t="shared" si="154"/>
        <v>1.593044506369671</v>
      </c>
      <c r="AV76" s="123"/>
      <c r="AX76" s="71"/>
      <c r="AY76" s="71">
        <v>1</v>
      </c>
      <c r="AZ76" s="100"/>
      <c r="BA76" s="100"/>
      <c r="BC76" s="18"/>
      <c r="BD76" s="18"/>
      <c r="BE76" s="28"/>
      <c r="BF76" s="28"/>
      <c r="BG76" s="28"/>
      <c r="BH76" s="28"/>
      <c r="BI76" s="28"/>
      <c r="BJ76" s="28"/>
      <c r="BK76" s="28"/>
      <c r="BL76" s="28"/>
      <c r="BM76" s="18"/>
      <c r="BN76" s="18"/>
      <c r="BO76" s="18"/>
      <c r="BP76" s="18"/>
      <c r="BQ76" s="18"/>
      <c r="BR76" s="18"/>
      <c r="BS76" s="72"/>
      <c r="BT76" s="72"/>
      <c r="BU76" s="72"/>
      <c r="BV76" s="18"/>
      <c r="BW76" s="18"/>
    </row>
    <row r="77" spans="1:90">
      <c r="A77" s="6"/>
      <c r="B77" s="78">
        <f>COUNT(C73:C76)</f>
        <v>4</v>
      </c>
      <c r="C77" s="186">
        <f t="shared" ref="C77:H77" si="155">SUM(C73:C76)</f>
        <v>85</v>
      </c>
      <c r="D77" s="186">
        <f t="shared" si="155"/>
        <v>1096</v>
      </c>
      <c r="E77" s="186">
        <f t="shared" si="155"/>
        <v>1181</v>
      </c>
      <c r="F77" s="186">
        <f t="shared" si="155"/>
        <v>73.010000000000005</v>
      </c>
      <c r="G77" s="186">
        <f t="shared" si="155"/>
        <v>1091.99</v>
      </c>
      <c r="H77" s="186">
        <f t="shared" si="155"/>
        <v>1165</v>
      </c>
      <c r="I77" s="128"/>
      <c r="K77" s="32"/>
      <c r="L77" s="107"/>
      <c r="M77" s="33">
        <f>SUM(M73:M76)</f>
        <v>40.983764395406936</v>
      </c>
      <c r="N77" s="34"/>
      <c r="O77" s="35">
        <f>SUM(O73:O76)</f>
        <v>5.2023177942625933</v>
      </c>
      <c r="P77" s="36">
        <f>O77/M77</f>
        <v>0.12693606531774856</v>
      </c>
      <c r="Q77" s="73">
        <f>EXP(P77)</f>
        <v>1.1353444275757723</v>
      </c>
      <c r="R77" s="37">
        <f>SQRT(1/M77)</f>
        <v>0.156204692726923</v>
      </c>
      <c r="S77" s="135">
        <f>-NORMSINV(2.5/100)</f>
        <v>1.9599639845400538</v>
      </c>
      <c r="T77" s="38">
        <f>P77-(R77*S77)</f>
        <v>-0.17921950664316619</v>
      </c>
      <c r="U77" s="38">
        <f>P77+(R77*S77)</f>
        <v>0.43309163727866329</v>
      </c>
      <c r="V77" s="74">
        <f>EXP(T77)</f>
        <v>0.83592238873936853</v>
      </c>
      <c r="W77" s="75">
        <f>EXP(U77)</f>
        <v>1.5420175205155995</v>
      </c>
      <c r="X77" s="39"/>
      <c r="Y77" s="39"/>
      <c r="Z77" s="40"/>
      <c r="AA77" s="41">
        <f>SUM(AA73:AA76)</f>
        <v>3.9476879888696281</v>
      </c>
      <c r="AB77" s="42">
        <f>SUM(AB73:AB76)</f>
        <v>4</v>
      </c>
      <c r="AC77" s="43">
        <f>AA77-(AB77-1)</f>
        <v>0.94768798886962813</v>
      </c>
      <c r="AD77" s="33">
        <f>M77</f>
        <v>40.983764395406936</v>
      </c>
      <c r="AE77" s="33">
        <f>SUM(AE73:AE76)</f>
        <v>801.05606131445506</v>
      </c>
      <c r="AF77" s="44">
        <f>AE77/AD77</f>
        <v>19.545692620764473</v>
      </c>
      <c r="AG77" s="97">
        <f>AC77/(AD77-AF77)</f>
        <v>4.4205840843885007E-2</v>
      </c>
      <c r="AH77" s="97">
        <f>IF(AA77&lt;AB77-1,"0",AG77)</f>
        <v>4.4205840843885007E-2</v>
      </c>
      <c r="AI77" s="40"/>
      <c r="AJ77" s="33">
        <f>SUM(AJ73:AJ76)</f>
        <v>22.264389998966024</v>
      </c>
      <c r="AK77" s="109">
        <f>SUM(AK73:AK76)</f>
        <v>1</v>
      </c>
      <c r="AL77" s="43">
        <f>SUM(AL73:AL76)</f>
        <v>2.8916560295648077</v>
      </c>
      <c r="AM77" s="43">
        <f>AL77/AJ77</f>
        <v>0.12987807120244924</v>
      </c>
      <c r="AN77" s="149">
        <f>EXP(AM77)</f>
        <v>1.1386895358141533</v>
      </c>
      <c r="AO77" s="45">
        <f>1/AJ77</f>
        <v>4.4914771976525776E-2</v>
      </c>
      <c r="AP77" s="46">
        <f>SQRT(AO77)</f>
        <v>0.21193105477141799</v>
      </c>
      <c r="AQ77" s="76">
        <f>-NORMSINV(2.5/100)</f>
        <v>1.9599639845400538</v>
      </c>
      <c r="AR77" s="38">
        <f>AM77-(AQ77*AP77)</f>
        <v>-0.2854991633551156</v>
      </c>
      <c r="AS77" s="38">
        <f t="shared" si="152"/>
        <v>0.54525530576001402</v>
      </c>
      <c r="AT77" s="150">
        <f>EXP(AR77)</f>
        <v>0.75163897003297586</v>
      </c>
      <c r="AU77" s="151">
        <f>EXP(AS77)</f>
        <v>1.7250487410408843</v>
      </c>
      <c r="AV77" s="132"/>
      <c r="AW77" s="8"/>
      <c r="AX77" s="77">
        <f>AA77</f>
        <v>3.9476879888696281</v>
      </c>
      <c r="AY77" s="78">
        <f>SUM(AY73:AY76)</f>
        <v>4</v>
      </c>
      <c r="AZ77" s="101">
        <f>(AX77-(AY77-1))/AX77</f>
        <v>0.24006152247634618</v>
      </c>
      <c r="BA77" s="102">
        <f>IF(AA77&lt;AB77-1,"0%",AZ77)</f>
        <v>0.24006152247634618</v>
      </c>
      <c r="BB77" s="47"/>
      <c r="BC77" s="35">
        <f>AX77/(AY77-1)</f>
        <v>1.315895996289876</v>
      </c>
      <c r="BD77" s="79">
        <f>LN(BC77)</f>
        <v>0.27451779960521033</v>
      </c>
      <c r="BE77" s="35">
        <f>LN(AX77)</f>
        <v>1.3731300882733202</v>
      </c>
      <c r="BF77" s="35">
        <f>LN(AY77-1)</f>
        <v>1.0986122886681098</v>
      </c>
      <c r="BG77" s="35">
        <f>SQRT(2*AX77)</f>
        <v>2.8098711674628887</v>
      </c>
      <c r="BH77" s="35">
        <f>SQRT(2*AY77-3)</f>
        <v>2.2360679774997898</v>
      </c>
      <c r="BI77" s="35">
        <f>2*(AY77-2)</f>
        <v>4</v>
      </c>
      <c r="BJ77" s="35">
        <f>3*(AY77-2)^2</f>
        <v>12</v>
      </c>
      <c r="BK77" s="35">
        <f>1/BI77</f>
        <v>0.25</v>
      </c>
      <c r="BL77" s="80">
        <f>1/BJ77</f>
        <v>8.3333333333333329E-2</v>
      </c>
      <c r="BM77" s="80">
        <f>SQRT(BK77*(1-BL77))</f>
        <v>0.47871355387816905</v>
      </c>
      <c r="BN77" s="81">
        <f>0.5*(BE77-BF77)/(BG77-BH77)</f>
        <v>0.23920902184498535</v>
      </c>
      <c r="BO77" s="81">
        <f>IF(AA77&lt;=AB77,BM77,BN77)</f>
        <v>0.47871355387816905</v>
      </c>
      <c r="BP77" s="82">
        <f>BD77-(1.96*BO77)</f>
        <v>-0.66376076599600098</v>
      </c>
      <c r="BQ77" s="82">
        <f>BD77+(1.96*BO77)</f>
        <v>1.2127963652064218</v>
      </c>
      <c r="BR77" s="82"/>
      <c r="BS77" s="79">
        <f>EXP(BP77)</f>
        <v>0.51491122799785549</v>
      </c>
      <c r="BT77" s="79">
        <f>EXP(BQ77)</f>
        <v>3.3628753441339549</v>
      </c>
      <c r="BU77" s="83">
        <f>BA77</f>
        <v>0.24006152247634618</v>
      </c>
      <c r="BV77" s="83">
        <f>(BS77-1)/BS77</f>
        <v>-0.94208233502370786</v>
      </c>
      <c r="BW77" s="83">
        <f>(BT77-1)/BT77</f>
        <v>0.70263542425253611</v>
      </c>
    </row>
    <row r="78" spans="1:90" ht="13.5" thickBot="1">
      <c r="A78" s="4"/>
      <c r="B78" s="4"/>
      <c r="C78" s="187"/>
      <c r="D78" s="187"/>
      <c r="E78" s="187"/>
      <c r="F78" s="187"/>
      <c r="G78" s="187"/>
      <c r="H78" s="187"/>
      <c r="I78" s="129"/>
      <c r="J78" s="4"/>
      <c r="K78" s="4"/>
      <c r="L78" s="5"/>
      <c r="M78" s="5"/>
      <c r="N78" s="5"/>
      <c r="O78" s="5"/>
      <c r="P78" s="5"/>
      <c r="Q78" s="5"/>
      <c r="R78" s="48"/>
      <c r="S78" s="48"/>
      <c r="T78" s="48"/>
      <c r="U78" s="48"/>
      <c r="V78" s="48"/>
      <c r="W78" s="48"/>
      <c r="X78" s="48"/>
      <c r="Z78" s="5"/>
      <c r="AA78" s="5"/>
      <c r="AB78" s="49"/>
      <c r="AC78" s="50"/>
      <c r="AD78" s="106"/>
      <c r="AE78" s="50"/>
      <c r="AF78" s="51"/>
      <c r="AG78" s="51"/>
      <c r="AH78" s="51"/>
      <c r="AI78" s="51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2"/>
      <c r="AU78" s="52"/>
      <c r="AV78" s="52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3"/>
      <c r="BH78" s="5"/>
      <c r="BI78" s="5"/>
      <c r="BJ78" s="5"/>
      <c r="BK78" s="5"/>
      <c r="BN78" s="50" t="s">
        <v>43</v>
      </c>
      <c r="BT78" s="84" t="s">
        <v>44</v>
      </c>
      <c r="BU78" s="85">
        <f>BU77</f>
        <v>0.24006152247634618</v>
      </c>
      <c r="BV78" s="86" t="str">
        <f>IF(BV77&lt;0,"0%",BV77)</f>
        <v>0%</v>
      </c>
      <c r="BW78" s="87">
        <f>IF(BW77&lt;0,"0%",BW77)</f>
        <v>0.70263542425253611</v>
      </c>
    </row>
    <row r="79" spans="1:90" ht="15" customHeight="1" thickBot="1">
      <c r="A79" s="6"/>
      <c r="B79" s="6"/>
      <c r="C79" s="178"/>
      <c r="D79" s="178"/>
      <c r="E79" s="178"/>
      <c r="F79" s="178"/>
      <c r="G79" s="178"/>
      <c r="H79" s="178"/>
      <c r="I79" s="118"/>
      <c r="J79" s="6"/>
      <c r="K79" s="6"/>
      <c r="L79" s="6"/>
      <c r="M79" s="5"/>
      <c r="N79" s="5"/>
      <c r="O79" s="5"/>
      <c r="P79" s="5"/>
      <c r="Q79" s="5"/>
      <c r="R79" s="54"/>
      <c r="S79" s="54"/>
      <c r="T79" s="54"/>
      <c r="U79" s="54"/>
      <c r="V79" s="54"/>
      <c r="W79" s="54"/>
      <c r="X79" s="54"/>
      <c r="Z79" s="5"/>
      <c r="AA79" s="5"/>
      <c r="AB79" s="5"/>
      <c r="AC79" s="5"/>
      <c r="AD79" s="5"/>
      <c r="AE79" s="5"/>
      <c r="AF79" s="5"/>
      <c r="AG79" s="5"/>
      <c r="AH79" s="5"/>
      <c r="AI79" s="53"/>
      <c r="AJ79" s="104"/>
      <c r="AK79" s="104"/>
      <c r="AL79" s="105"/>
      <c r="AM79" s="58"/>
      <c r="AN79" s="55"/>
      <c r="AO79" s="56" t="s">
        <v>23</v>
      </c>
      <c r="AP79" s="57">
        <f>TINV(0.05,(AB77-2))</f>
        <v>4.3026527297494637</v>
      </c>
      <c r="AQ79" s="5"/>
      <c r="AR79" s="88"/>
      <c r="AS79" s="89" t="s">
        <v>24</v>
      </c>
      <c r="AT79" s="90">
        <f>EXP(AM77-AP79*SQRT((1/AD77)+AH77))</f>
        <v>0.36894680791546985</v>
      </c>
      <c r="AU79" s="91">
        <f>EXP(AM77+AP79*SQRT((1/AD77)+AH77))</f>
        <v>3.5143652991564083</v>
      </c>
      <c r="AV79" s="123"/>
      <c r="AW79" s="5"/>
      <c r="AX79" s="5"/>
      <c r="AY79" s="5"/>
      <c r="AZ79" s="5"/>
      <c r="BB79" s="5"/>
      <c r="BC79" s="5"/>
      <c r="BD79" s="5"/>
      <c r="BF79" s="92"/>
      <c r="BG79" s="53"/>
      <c r="BH79" s="53"/>
      <c r="BJ79" s="93"/>
      <c r="BK79" s="5"/>
      <c r="BL79" s="94"/>
      <c r="BM79" s="95"/>
      <c r="BN79" s="5"/>
      <c r="BQ79" s="94"/>
    </row>
    <row r="80" spans="1:90">
      <c r="C80" s="190"/>
      <c r="D80" s="190"/>
      <c r="E80" s="190"/>
      <c r="F80" s="190"/>
      <c r="G80" s="190"/>
      <c r="H80" s="190"/>
    </row>
    <row r="81" spans="1:90">
      <c r="C81" s="190"/>
      <c r="D81" s="190"/>
      <c r="E81" s="190"/>
      <c r="F81" s="190"/>
      <c r="G81" s="190"/>
      <c r="H81" s="190"/>
    </row>
    <row r="82" spans="1:90">
      <c r="C82" s="190"/>
      <c r="D82" s="190"/>
      <c r="E82" s="190"/>
      <c r="F82" s="190"/>
      <c r="G82" s="190"/>
      <c r="H82" s="190"/>
    </row>
    <row r="83" spans="1:90">
      <c r="C83" s="190"/>
      <c r="D83" s="190"/>
      <c r="E83" s="190"/>
      <c r="F83" s="190"/>
      <c r="G83" s="190"/>
      <c r="H83" s="190"/>
    </row>
    <row r="84" spans="1:90" ht="38.1" customHeight="1">
      <c r="A84" s="136" t="s">
        <v>140</v>
      </c>
      <c r="B84" s="4"/>
      <c r="C84" s="5"/>
      <c r="D84" s="5"/>
      <c r="E84" s="53"/>
      <c r="F84" s="5"/>
      <c r="G84" s="5"/>
      <c r="H84" s="5"/>
      <c r="I84" s="5"/>
      <c r="J84" s="196" t="s">
        <v>62</v>
      </c>
      <c r="K84" s="197"/>
      <c r="L84" s="197"/>
      <c r="M84" s="197"/>
      <c r="N84" s="197"/>
      <c r="O84" s="197"/>
      <c r="P84" s="197"/>
      <c r="Q84" s="197"/>
      <c r="R84" s="197"/>
      <c r="S84" s="197"/>
      <c r="T84" s="197"/>
      <c r="U84" s="197"/>
      <c r="V84" s="197"/>
      <c r="W84" s="198"/>
      <c r="X84" s="133"/>
      <c r="Y84" s="199" t="s">
        <v>63</v>
      </c>
      <c r="Z84" s="200"/>
      <c r="AA84" s="200"/>
      <c r="AB84" s="200"/>
      <c r="AC84" s="200"/>
      <c r="AD84" s="200"/>
      <c r="AE84" s="200"/>
      <c r="AF84" s="200"/>
      <c r="AG84" s="200"/>
      <c r="AH84" s="200"/>
      <c r="AI84" s="200"/>
      <c r="AJ84" s="200"/>
      <c r="AK84" s="200"/>
      <c r="AL84" s="200"/>
      <c r="AM84" s="200"/>
      <c r="AN84" s="200"/>
      <c r="AO84" s="200"/>
      <c r="AP84" s="200"/>
      <c r="AQ84" s="200"/>
      <c r="AR84" s="200"/>
      <c r="AS84" s="200"/>
      <c r="AT84" s="200"/>
      <c r="AU84" s="201"/>
      <c r="AV84" s="133"/>
      <c r="AW84" s="196" t="s">
        <v>64</v>
      </c>
      <c r="AX84" s="197"/>
      <c r="AY84" s="197"/>
      <c r="AZ84" s="197"/>
      <c r="BA84" s="197"/>
      <c r="BB84" s="197"/>
      <c r="BC84" s="197"/>
      <c r="BD84" s="197"/>
      <c r="BE84" s="197"/>
      <c r="BF84" s="197"/>
      <c r="BG84" s="197"/>
      <c r="BH84" s="197"/>
      <c r="BI84" s="197"/>
      <c r="BJ84" s="197"/>
      <c r="BK84" s="197"/>
      <c r="BL84" s="197"/>
      <c r="BM84" s="197"/>
      <c r="BN84" s="197"/>
      <c r="BO84" s="197"/>
      <c r="BP84" s="197"/>
      <c r="BQ84" s="197"/>
      <c r="BR84" s="197"/>
      <c r="BS84" s="197"/>
      <c r="BT84" s="197"/>
      <c r="BU84" s="197"/>
      <c r="BV84" s="197"/>
      <c r="BW84" s="198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</row>
    <row r="85" spans="1:90" s="11" customFormat="1" ht="17.25" customHeight="1">
      <c r="A85" s="159" t="s">
        <v>67</v>
      </c>
      <c r="B85" s="10" t="s">
        <v>61</v>
      </c>
      <c r="C85" s="203" t="s">
        <v>0</v>
      </c>
      <c r="D85" s="203"/>
      <c r="E85" s="203"/>
      <c r="F85" s="203" t="s">
        <v>1</v>
      </c>
      <c r="G85" s="203"/>
      <c r="H85" s="203"/>
      <c r="I85" s="121"/>
      <c r="X85" s="63"/>
      <c r="AV85" s="63"/>
    </row>
    <row r="86" spans="1:90" ht="55.5" customHeight="1">
      <c r="A86" s="4"/>
      <c r="B86" s="13" t="s">
        <v>66</v>
      </c>
      <c r="C86" s="182" t="s">
        <v>2</v>
      </c>
      <c r="D86" s="182" t="s">
        <v>3</v>
      </c>
      <c r="E86" s="182" t="s">
        <v>4</v>
      </c>
      <c r="F86" s="182" t="s">
        <v>2</v>
      </c>
      <c r="G86" s="182" t="s">
        <v>3</v>
      </c>
      <c r="H86" s="182" t="s">
        <v>4</v>
      </c>
      <c r="I86" s="123"/>
      <c r="K86" s="12" t="s">
        <v>57</v>
      </c>
      <c r="L86" s="12" t="s">
        <v>56</v>
      </c>
      <c r="M86" s="12" t="s">
        <v>55</v>
      </c>
      <c r="N86" s="14" t="s">
        <v>54</v>
      </c>
      <c r="O86" s="14" t="s">
        <v>5</v>
      </c>
      <c r="P86" s="14" t="s">
        <v>53</v>
      </c>
      <c r="Q86" s="64" t="s">
        <v>103</v>
      </c>
      <c r="R86" s="12" t="s">
        <v>7</v>
      </c>
      <c r="S86" s="15" t="s">
        <v>8</v>
      </c>
      <c r="T86" s="15" t="s">
        <v>9</v>
      </c>
      <c r="U86" s="15" t="s">
        <v>10</v>
      </c>
      <c r="V86" s="66" t="s">
        <v>11</v>
      </c>
      <c r="W86" s="67" t="s">
        <v>12</v>
      </c>
      <c r="X86" s="131"/>
      <c r="Y86" s="16"/>
      <c r="Z86" s="114" t="s">
        <v>13</v>
      </c>
      <c r="AA86" s="14" t="s">
        <v>52</v>
      </c>
      <c r="AB86" s="17" t="s">
        <v>14</v>
      </c>
      <c r="AC86" s="17" t="s">
        <v>15</v>
      </c>
      <c r="AD86" s="17" t="s">
        <v>51</v>
      </c>
      <c r="AE86" s="14" t="s">
        <v>50</v>
      </c>
      <c r="AF86" s="14" t="s">
        <v>47</v>
      </c>
      <c r="AG86" s="98" t="s">
        <v>16</v>
      </c>
      <c r="AH86" s="98" t="s">
        <v>17</v>
      </c>
      <c r="AI86" s="17" t="s">
        <v>48</v>
      </c>
      <c r="AJ86" s="14" t="s">
        <v>49</v>
      </c>
      <c r="AK86" s="14" t="s">
        <v>60</v>
      </c>
      <c r="AL86" s="14" t="s">
        <v>46</v>
      </c>
      <c r="AM86" s="17" t="s">
        <v>18</v>
      </c>
      <c r="AN86" s="68" t="s">
        <v>104</v>
      </c>
      <c r="AO86" s="14" t="s">
        <v>45</v>
      </c>
      <c r="AP86" s="14" t="s">
        <v>20</v>
      </c>
      <c r="AQ86" s="65" t="s">
        <v>8</v>
      </c>
      <c r="AR86" s="15" t="s">
        <v>21</v>
      </c>
      <c r="AS86" s="15" t="s">
        <v>22</v>
      </c>
      <c r="AT86" s="66" t="s">
        <v>11</v>
      </c>
      <c r="AU86" s="67" t="s">
        <v>12</v>
      </c>
      <c r="AV86" s="131"/>
      <c r="AX86" s="113" t="s">
        <v>25</v>
      </c>
      <c r="AY86" s="113" t="s">
        <v>14</v>
      </c>
      <c r="AZ86" s="103" t="s">
        <v>58</v>
      </c>
      <c r="BA86" s="99" t="s">
        <v>59</v>
      </c>
      <c r="BC86" s="17" t="s">
        <v>26</v>
      </c>
      <c r="BD86" s="17" t="s">
        <v>27</v>
      </c>
      <c r="BE86" s="17" t="s">
        <v>28</v>
      </c>
      <c r="BF86" s="17" t="s">
        <v>29</v>
      </c>
      <c r="BG86" s="17" t="s">
        <v>30</v>
      </c>
      <c r="BH86" s="17" t="s">
        <v>31</v>
      </c>
      <c r="BI86" s="17" t="s">
        <v>32</v>
      </c>
      <c r="BJ86" s="17" t="s">
        <v>33</v>
      </c>
      <c r="BK86" s="17" t="s">
        <v>34</v>
      </c>
      <c r="BL86" s="17" t="s">
        <v>35</v>
      </c>
      <c r="BM86" s="69" t="s">
        <v>36</v>
      </c>
      <c r="BN86" s="69" t="s">
        <v>37</v>
      </c>
      <c r="BO86" s="69" t="s">
        <v>38</v>
      </c>
      <c r="BP86" s="69" t="s">
        <v>39</v>
      </c>
      <c r="BQ86" s="69" t="s">
        <v>40</v>
      </c>
      <c r="BR86" s="18"/>
      <c r="BS86" s="15" t="s">
        <v>41</v>
      </c>
      <c r="BT86" s="15" t="s">
        <v>42</v>
      </c>
      <c r="BU86" s="64" t="s">
        <v>105</v>
      </c>
      <c r="BV86" s="66" t="s">
        <v>11</v>
      </c>
      <c r="BW86" s="67" t="s">
        <v>12</v>
      </c>
    </row>
    <row r="87" spans="1:90">
      <c r="A87" s="162" t="s">
        <v>118</v>
      </c>
      <c r="B87" s="162" t="s">
        <v>118</v>
      </c>
      <c r="C87" s="183">
        <v>206</v>
      </c>
      <c r="D87" s="184">
        <f t="shared" ref="D87:D90" si="156">E87-C87</f>
        <v>6056</v>
      </c>
      <c r="E87" s="185">
        <v>6262</v>
      </c>
      <c r="F87" s="183">
        <v>383</v>
      </c>
      <c r="G87" s="184">
        <f t="shared" ref="G87:G90" si="157">H87-F87</f>
        <v>12145</v>
      </c>
      <c r="H87" s="185">
        <v>12528</v>
      </c>
      <c r="I87" s="127"/>
      <c r="K87" s="19">
        <f t="shared" ref="K87:K90" si="158">(C87/E87)/(F87/H87)</f>
        <v>1.0760615857761975</v>
      </c>
      <c r="L87" s="20">
        <f t="shared" ref="L87:L90" si="159">(D87/(C87*E87)+(G87/(F87*H87)))</f>
        <v>7.2258204002755254E-3</v>
      </c>
      <c r="M87" s="21">
        <f t="shared" ref="M87:M90" si="160">1/L87</f>
        <v>138.39258999045552</v>
      </c>
      <c r="N87" s="22">
        <f t="shared" ref="N87:N90" si="161">LN(K87)</f>
        <v>7.3307695953168467E-2</v>
      </c>
      <c r="O87" s="22">
        <f t="shared" ref="O87:O90" si="162">M87*N87</f>
        <v>10.145241909191819</v>
      </c>
      <c r="P87" s="22">
        <f t="shared" ref="P87:P90" si="163">LN(K87)</f>
        <v>7.3307695953168467E-2</v>
      </c>
      <c r="Q87" s="116">
        <f t="shared" ref="Q87:Q90" si="164">K87</f>
        <v>1.0760615857761975</v>
      </c>
      <c r="R87" s="23">
        <f t="shared" ref="R87:R90" si="165">SQRT(1/M87)</f>
        <v>8.5004825746986423E-2</v>
      </c>
      <c r="S87" s="135">
        <f t="shared" ref="S87:S90" si="166">-NORMSINV(2.5/100)</f>
        <v>1.9599639845400538</v>
      </c>
      <c r="T87" s="24">
        <f t="shared" ref="T87:T90" si="167">P87-(R87*S87)</f>
        <v>-9.3298701023028008E-2</v>
      </c>
      <c r="U87" s="24">
        <f t="shared" ref="U87:U90" si="168">P87+(R87*S87)</f>
        <v>0.23991409292936494</v>
      </c>
      <c r="V87" s="25">
        <f t="shared" ref="V87:V90" si="169">EXP(T87)</f>
        <v>0.91092136651076905</v>
      </c>
      <c r="W87" s="26">
        <f t="shared" ref="W87:W90" si="170">EXP(U87)</f>
        <v>1.2711399457216441</v>
      </c>
      <c r="X87" s="93"/>
      <c r="Z87" s="115">
        <f>(N87-P91)^2</f>
        <v>1.8767364815980334E-2</v>
      </c>
      <c r="AA87" s="27">
        <f t="shared" ref="AA87:AA90" si="171">M87*Z87</f>
        <v>2.5972642241792672</v>
      </c>
      <c r="AB87" s="28">
        <v>1</v>
      </c>
      <c r="AC87" s="18"/>
      <c r="AD87" s="18"/>
      <c r="AE87" s="21">
        <f t="shared" ref="AE87:AE90" si="172">M87^2</f>
        <v>19152.50896426633</v>
      </c>
      <c r="AF87" s="29"/>
      <c r="AG87" s="96">
        <f>AG91</f>
        <v>9.6332034099163008E-2</v>
      </c>
      <c r="AH87" s="96">
        <f>AH91</f>
        <v>9.6332034099163008E-2</v>
      </c>
      <c r="AI87" s="27">
        <f t="shared" ref="AI87:AI90" si="173">1/M87</f>
        <v>7.2258204002755254E-3</v>
      </c>
      <c r="AJ87" s="30">
        <f t="shared" ref="AJ87:AJ90" si="174">1/(AH87+AI87)</f>
        <v>9.6564379866079761</v>
      </c>
      <c r="AK87" s="108">
        <f>AJ87/AJ91</f>
        <v>0.35824446366367729</v>
      </c>
      <c r="AL87" s="31">
        <f t="shared" ref="AL87:AL90" si="175">AJ87*N87</f>
        <v>0.70789121991288384</v>
      </c>
      <c r="AM87" s="59">
        <f t="shared" ref="AM87:AM90" si="176">AL87/AJ87</f>
        <v>7.3307695953168467E-2</v>
      </c>
      <c r="AN87" s="26">
        <f t="shared" ref="AN87:AN90" si="177">EXP(AM87)</f>
        <v>1.0760615857761975</v>
      </c>
      <c r="AO87" s="60">
        <f t="shared" ref="AO87:AO90" si="178">1/AJ87</f>
        <v>0.10355785449943854</v>
      </c>
      <c r="AP87" s="26">
        <f t="shared" ref="AP87:AP90" si="179">SQRT(AO87)</f>
        <v>0.32180406227926728</v>
      </c>
      <c r="AQ87" s="70">
        <f t="shared" ref="AQ87:AQ90" si="180">-NORMSINV(2.5/100)</f>
        <v>1.9599639845400538</v>
      </c>
      <c r="AR87" s="24">
        <f t="shared" ref="AR87:AR90" si="181">AM87-(AQ87*AP87)</f>
        <v>-0.55741667619287993</v>
      </c>
      <c r="AS87" s="24">
        <f t="shared" ref="AS87:AS91" si="182">AM87+(AQ87*AP87)</f>
        <v>0.70403206809921681</v>
      </c>
      <c r="AT87" s="61">
        <f t="shared" ref="AT87:AT90" si="183">EXP(AR87)</f>
        <v>0.57268658946415074</v>
      </c>
      <c r="AU87" s="61">
        <f t="shared" ref="AU87:AU90" si="184">EXP(AS87)</f>
        <v>2.0218886869109549</v>
      </c>
      <c r="AV87" s="123"/>
      <c r="AX87" s="71"/>
      <c r="AY87" s="71">
        <v>1</v>
      </c>
      <c r="AZ87" s="100"/>
      <c r="BA87" s="100"/>
      <c r="BC87" s="18"/>
      <c r="BD87" s="18"/>
      <c r="BE87" s="28"/>
      <c r="BF87" s="28"/>
      <c r="BG87" s="28"/>
      <c r="BH87" s="28"/>
      <c r="BI87" s="28"/>
      <c r="BJ87" s="28"/>
      <c r="BK87" s="28"/>
      <c r="BL87" s="28"/>
      <c r="BM87" s="18"/>
      <c r="BN87" s="18"/>
      <c r="BO87" s="18"/>
      <c r="BP87" s="18"/>
      <c r="BQ87" s="18"/>
      <c r="BR87" s="18"/>
      <c r="BS87" s="72"/>
      <c r="BT87" s="72"/>
      <c r="BU87" s="72"/>
      <c r="BV87" s="18"/>
      <c r="BW87" s="18"/>
    </row>
    <row r="88" spans="1:90">
      <c r="A88" s="162" t="s">
        <v>125</v>
      </c>
      <c r="B88" s="162" t="s">
        <v>125</v>
      </c>
      <c r="C88" s="183">
        <v>9</v>
      </c>
      <c r="D88" s="184">
        <f t="shared" si="156"/>
        <v>2213</v>
      </c>
      <c r="E88" s="185">
        <v>2222</v>
      </c>
      <c r="F88" s="183">
        <v>8</v>
      </c>
      <c r="G88" s="184">
        <f t="shared" si="157"/>
        <v>2198</v>
      </c>
      <c r="H88" s="185">
        <v>2206</v>
      </c>
      <c r="I88" s="127"/>
      <c r="K88" s="19">
        <f t="shared" si="158"/>
        <v>1.116899189918992</v>
      </c>
      <c r="L88" s="20">
        <f t="shared" si="159"/>
        <v>0.2352077569497657</v>
      </c>
      <c r="M88" s="21">
        <f t="shared" si="160"/>
        <v>4.2515604628361565</v>
      </c>
      <c r="N88" s="22">
        <f t="shared" si="161"/>
        <v>0.11055626527025597</v>
      </c>
      <c r="O88" s="22">
        <f t="shared" si="162"/>
        <v>0.47003664634184639</v>
      </c>
      <c r="P88" s="22">
        <f t="shared" si="163"/>
        <v>0.11055626527025597</v>
      </c>
      <c r="Q88" s="116">
        <f t="shared" si="164"/>
        <v>1.116899189918992</v>
      </c>
      <c r="R88" s="23">
        <f t="shared" si="165"/>
        <v>0.48498222333376889</v>
      </c>
      <c r="S88" s="135">
        <f t="shared" si="166"/>
        <v>1.9599639845400538</v>
      </c>
      <c r="T88" s="24">
        <f t="shared" si="167"/>
        <v>-0.83999142560609197</v>
      </c>
      <c r="U88" s="24">
        <f t="shared" si="168"/>
        <v>1.0611039561466038</v>
      </c>
      <c r="V88" s="25">
        <f t="shared" si="169"/>
        <v>0.43171422510103158</v>
      </c>
      <c r="W88" s="26">
        <f t="shared" si="170"/>
        <v>2.889559175748178</v>
      </c>
      <c r="X88" s="93"/>
      <c r="Z88" s="115">
        <f>(N88-P91)^2</f>
        <v>3.0360484129470386E-2</v>
      </c>
      <c r="AA88" s="27">
        <f t="shared" si="171"/>
        <v>0.12907943395742089</v>
      </c>
      <c r="AB88" s="28">
        <v>1</v>
      </c>
      <c r="AC88" s="18"/>
      <c r="AD88" s="18"/>
      <c r="AE88" s="21">
        <f t="shared" si="172"/>
        <v>18.075766369151594</v>
      </c>
      <c r="AF88" s="29"/>
      <c r="AG88" s="96">
        <f>AG91</f>
        <v>9.6332034099163008E-2</v>
      </c>
      <c r="AH88" s="96">
        <f>AH91</f>
        <v>9.6332034099163008E-2</v>
      </c>
      <c r="AI88" s="27">
        <f t="shared" si="173"/>
        <v>0.23520775694976567</v>
      </c>
      <c r="AJ88" s="30">
        <f t="shared" si="174"/>
        <v>3.0162292038496821</v>
      </c>
      <c r="AK88" s="108">
        <f>AJ88/AJ91</f>
        <v>0.11189917181867745</v>
      </c>
      <c r="AL88" s="31">
        <f t="shared" si="175"/>
        <v>0.33346303597669841</v>
      </c>
      <c r="AM88" s="59">
        <f t="shared" si="176"/>
        <v>0.11055626527025597</v>
      </c>
      <c r="AN88" s="26">
        <f t="shared" si="177"/>
        <v>1.116899189918992</v>
      </c>
      <c r="AO88" s="60">
        <f t="shared" si="178"/>
        <v>0.33153979104892867</v>
      </c>
      <c r="AP88" s="26">
        <f t="shared" si="179"/>
        <v>0.57579492099959395</v>
      </c>
      <c r="AQ88" s="70">
        <f t="shared" si="180"/>
        <v>1.9599639845400538</v>
      </c>
      <c r="AR88" s="24">
        <f t="shared" si="181"/>
        <v>-1.0179810423700335</v>
      </c>
      <c r="AS88" s="24">
        <f t="shared" si="182"/>
        <v>1.2390935729105457</v>
      </c>
      <c r="AT88" s="61">
        <f t="shared" si="183"/>
        <v>0.36132370150044174</v>
      </c>
      <c r="AU88" s="61">
        <f t="shared" si="184"/>
        <v>3.4524826222621203</v>
      </c>
      <c r="AV88" s="123"/>
      <c r="AX88" s="71"/>
      <c r="AY88" s="71">
        <v>1</v>
      </c>
      <c r="AZ88" s="100"/>
      <c r="BA88" s="100"/>
      <c r="BC88" s="18"/>
      <c r="BD88" s="18"/>
      <c r="BE88" s="28"/>
      <c r="BF88" s="28"/>
      <c r="BG88" s="28"/>
      <c r="BH88" s="28"/>
      <c r="BI88" s="28"/>
      <c r="BJ88" s="28"/>
      <c r="BK88" s="28"/>
      <c r="BL88" s="28"/>
      <c r="BM88" s="18"/>
      <c r="BN88" s="18"/>
      <c r="BO88" s="18"/>
      <c r="BP88" s="18"/>
      <c r="BQ88" s="18"/>
      <c r="BR88" s="18"/>
      <c r="BS88" s="72"/>
      <c r="BT88" s="72"/>
      <c r="BU88" s="72"/>
      <c r="BV88" s="18"/>
      <c r="BW88" s="18"/>
    </row>
    <row r="89" spans="1:90">
      <c r="A89" s="162" t="s">
        <v>130</v>
      </c>
      <c r="B89" s="162" t="s">
        <v>130</v>
      </c>
      <c r="C89" s="183">
        <v>27</v>
      </c>
      <c r="D89" s="184">
        <f t="shared" si="156"/>
        <v>1732</v>
      </c>
      <c r="E89" s="185">
        <v>1759</v>
      </c>
      <c r="F89" s="183">
        <v>31</v>
      </c>
      <c r="G89" s="184">
        <f t="shared" si="157"/>
        <v>1728</v>
      </c>
      <c r="H89" s="185">
        <v>1759</v>
      </c>
      <c r="I89" s="127"/>
      <c r="K89" s="19">
        <f t="shared" si="158"/>
        <v>0.87096774193548387</v>
      </c>
      <c r="L89" s="20">
        <f t="shared" si="159"/>
        <v>6.8158091888583919E-2</v>
      </c>
      <c r="M89" s="21">
        <f t="shared" si="160"/>
        <v>14.671772232630447</v>
      </c>
      <c r="N89" s="22">
        <f t="shared" si="161"/>
        <v>-0.13815033848081718</v>
      </c>
      <c r="O89" s="22">
        <f t="shared" si="162"/>
        <v>-2.0269103000513509</v>
      </c>
      <c r="P89" s="22">
        <f t="shared" si="163"/>
        <v>-0.13815033848081718</v>
      </c>
      <c r="Q89" s="116">
        <f t="shared" si="164"/>
        <v>0.87096774193548387</v>
      </c>
      <c r="R89" s="23">
        <f t="shared" si="165"/>
        <v>0.26107104758778582</v>
      </c>
      <c r="S89" s="135">
        <f t="shared" si="166"/>
        <v>1.9599639845400538</v>
      </c>
      <c r="T89" s="24">
        <f t="shared" si="167"/>
        <v>-0.64984018915901987</v>
      </c>
      <c r="U89" s="24">
        <f t="shared" si="168"/>
        <v>0.37353951219738557</v>
      </c>
      <c r="V89" s="25">
        <f t="shared" si="169"/>
        <v>0.52212921200238083</v>
      </c>
      <c r="W89" s="26">
        <f t="shared" si="170"/>
        <v>1.4528679684153289</v>
      </c>
      <c r="X89" s="93"/>
      <c r="Z89" s="115">
        <f>(N89-P91)^2</f>
        <v>5.5448876517684622E-3</v>
      </c>
      <c r="AA89" s="27">
        <f t="shared" si="171"/>
        <v>8.1353328682271964E-2</v>
      </c>
      <c r="AB89" s="28">
        <v>1</v>
      </c>
      <c r="AC89" s="18"/>
      <c r="AD89" s="18"/>
      <c r="AE89" s="21">
        <f t="shared" si="172"/>
        <v>215.26090044618581</v>
      </c>
      <c r="AF89" s="29"/>
      <c r="AG89" s="96">
        <f>AG91</f>
        <v>9.6332034099163008E-2</v>
      </c>
      <c r="AH89" s="96">
        <f>AH91</f>
        <v>9.6332034099163008E-2</v>
      </c>
      <c r="AI89" s="27">
        <f t="shared" si="173"/>
        <v>6.8158091888583919E-2</v>
      </c>
      <c r="AJ89" s="30">
        <f t="shared" si="174"/>
        <v>6.0793922674391485</v>
      </c>
      <c r="AK89" s="108">
        <f>AJ89/AJ91</f>
        <v>0.22553954421602207</v>
      </c>
      <c r="AL89" s="31">
        <f t="shared" si="175"/>
        <v>-0.83987009950438096</v>
      </c>
      <c r="AM89" s="59">
        <f t="shared" si="176"/>
        <v>-0.13815033848081718</v>
      </c>
      <c r="AN89" s="26">
        <f t="shared" si="177"/>
        <v>0.87096774193548387</v>
      </c>
      <c r="AO89" s="60">
        <f t="shared" si="178"/>
        <v>0.16449012598774693</v>
      </c>
      <c r="AP89" s="26">
        <f t="shared" si="179"/>
        <v>0.40557382310468082</v>
      </c>
      <c r="AQ89" s="70">
        <f t="shared" si="180"/>
        <v>1.9599639845400538</v>
      </c>
      <c r="AR89" s="24">
        <f t="shared" si="181"/>
        <v>-0.93306042483821028</v>
      </c>
      <c r="AS89" s="24">
        <f t="shared" si="182"/>
        <v>0.65675974787657598</v>
      </c>
      <c r="AT89" s="61">
        <f t="shared" si="183"/>
        <v>0.3933480542473809</v>
      </c>
      <c r="AU89" s="61">
        <f t="shared" si="184"/>
        <v>1.9285332653892153</v>
      </c>
      <c r="AV89" s="123"/>
      <c r="AX89" s="71"/>
      <c r="AY89" s="71">
        <v>1</v>
      </c>
      <c r="AZ89" s="100"/>
      <c r="BA89" s="100"/>
      <c r="BC89" s="18"/>
      <c r="BD89" s="18"/>
      <c r="BE89" s="28"/>
      <c r="BF89" s="28"/>
      <c r="BG89" s="28"/>
      <c r="BH89" s="28"/>
      <c r="BI89" s="28"/>
      <c r="BJ89" s="28"/>
      <c r="BK89" s="28"/>
      <c r="BL89" s="28"/>
      <c r="BM89" s="18"/>
      <c r="BN89" s="18"/>
      <c r="BO89" s="18"/>
      <c r="BP89" s="18"/>
      <c r="BQ89" s="18"/>
      <c r="BR89" s="18"/>
      <c r="BS89" s="72"/>
      <c r="BT89" s="72"/>
      <c r="BU89" s="72"/>
      <c r="BV89" s="18"/>
      <c r="BW89" s="18"/>
    </row>
    <row r="90" spans="1:90">
      <c r="A90" s="162" t="s">
        <v>131</v>
      </c>
      <c r="B90" s="162" t="s">
        <v>131</v>
      </c>
      <c r="C90" s="183">
        <v>51</v>
      </c>
      <c r="D90" s="184">
        <f t="shared" si="156"/>
        <v>312</v>
      </c>
      <c r="E90" s="185">
        <v>363</v>
      </c>
      <c r="F90" s="183">
        <v>87</v>
      </c>
      <c r="G90" s="184">
        <f t="shared" si="157"/>
        <v>274</v>
      </c>
      <c r="H90" s="185">
        <v>361</v>
      </c>
      <c r="I90" s="127"/>
      <c r="K90" s="19">
        <f t="shared" si="158"/>
        <v>0.58297710648807832</v>
      </c>
      <c r="L90" s="20">
        <f t="shared" si="159"/>
        <v>2.5577191971685925E-2</v>
      </c>
      <c r="M90" s="21">
        <f t="shared" si="160"/>
        <v>39.097333323650417</v>
      </c>
      <c r="N90" s="22">
        <f t="shared" si="161"/>
        <v>-0.53960736186222769</v>
      </c>
      <c r="O90" s="22">
        <f t="shared" si="162"/>
        <v>-21.097208890623165</v>
      </c>
      <c r="P90" s="22">
        <f t="shared" si="163"/>
        <v>-0.53960736186222769</v>
      </c>
      <c r="Q90" s="116">
        <f t="shared" si="164"/>
        <v>0.58297710648807832</v>
      </c>
      <c r="R90" s="23">
        <f t="shared" si="165"/>
        <v>0.15992870902901057</v>
      </c>
      <c r="S90" s="135">
        <f t="shared" si="166"/>
        <v>1.9599639845400538</v>
      </c>
      <c r="T90" s="24">
        <f t="shared" si="167"/>
        <v>-0.85306187165307412</v>
      </c>
      <c r="U90" s="24">
        <f t="shared" si="168"/>
        <v>-0.22615285207138125</v>
      </c>
      <c r="V90" s="25">
        <f t="shared" si="169"/>
        <v>0.42610824376110912</v>
      </c>
      <c r="W90" s="26">
        <f t="shared" si="170"/>
        <v>0.79759617811982697</v>
      </c>
      <c r="X90" s="93"/>
      <c r="Z90" s="115">
        <f>(N90-P91)^2</f>
        <v>0.22650082277022848</v>
      </c>
      <c r="AA90" s="27">
        <f t="shared" si="171"/>
        <v>8.8555781659286907</v>
      </c>
      <c r="AB90" s="28">
        <v>1</v>
      </c>
      <c r="AC90" s="18"/>
      <c r="AD90" s="18"/>
      <c r="AE90" s="21">
        <f t="shared" si="172"/>
        <v>1528.6014730206255</v>
      </c>
      <c r="AF90" s="29"/>
      <c r="AG90" s="96">
        <f>AG91</f>
        <v>9.6332034099163008E-2</v>
      </c>
      <c r="AH90" s="96">
        <f>AH91</f>
        <v>9.6332034099163008E-2</v>
      </c>
      <c r="AI90" s="27">
        <f t="shared" si="173"/>
        <v>2.5577191971685925E-2</v>
      </c>
      <c r="AJ90" s="30">
        <f t="shared" si="174"/>
        <v>8.2028246116404571</v>
      </c>
      <c r="AK90" s="108">
        <f>AJ90/AJ91</f>
        <v>0.30431682030162316</v>
      </c>
      <c r="AL90" s="31">
        <f t="shared" si="175"/>
        <v>-4.4263045485058594</v>
      </c>
      <c r="AM90" s="59">
        <f t="shared" si="176"/>
        <v>-0.53960736186222769</v>
      </c>
      <c r="AN90" s="26">
        <f t="shared" si="177"/>
        <v>0.58297710648807832</v>
      </c>
      <c r="AO90" s="60">
        <f t="shared" si="178"/>
        <v>0.12190922607084892</v>
      </c>
      <c r="AP90" s="26">
        <f t="shared" si="179"/>
        <v>0.34915501725000159</v>
      </c>
      <c r="AQ90" s="70">
        <f t="shared" si="180"/>
        <v>1.9599639845400538</v>
      </c>
      <c r="AR90" s="24">
        <f t="shared" si="181"/>
        <v>-1.223938620693692</v>
      </c>
      <c r="AS90" s="24">
        <f t="shared" si="182"/>
        <v>0.1447238969692366</v>
      </c>
      <c r="AT90" s="61">
        <f t="shared" si="183"/>
        <v>0.29406965418912823</v>
      </c>
      <c r="AU90" s="61">
        <f t="shared" si="184"/>
        <v>1.1557204282990481</v>
      </c>
      <c r="AV90" s="123"/>
      <c r="AX90" s="71"/>
      <c r="AY90" s="71">
        <v>1</v>
      </c>
      <c r="AZ90" s="100"/>
      <c r="BA90" s="100"/>
      <c r="BC90" s="18"/>
      <c r="BD90" s="18"/>
      <c r="BE90" s="28"/>
      <c r="BF90" s="28"/>
      <c r="BG90" s="28"/>
      <c r="BH90" s="28"/>
      <c r="BI90" s="28"/>
      <c r="BJ90" s="28"/>
      <c r="BK90" s="28"/>
      <c r="BL90" s="28"/>
      <c r="BM90" s="18"/>
      <c r="BN90" s="18"/>
      <c r="BO90" s="18"/>
      <c r="BP90" s="18"/>
      <c r="BQ90" s="18"/>
      <c r="BR90" s="18"/>
      <c r="BS90" s="72"/>
      <c r="BT90" s="72"/>
      <c r="BU90" s="72"/>
      <c r="BV90" s="18"/>
      <c r="BW90" s="18"/>
    </row>
    <row r="91" spans="1:90">
      <c r="A91" s="6"/>
      <c r="B91" s="78">
        <f>COUNT(C87:C90)</f>
        <v>4</v>
      </c>
      <c r="C91" s="186">
        <f t="shared" ref="C91:H91" si="185">SUM(C87:C90)</f>
        <v>293</v>
      </c>
      <c r="D91" s="186">
        <f t="shared" si="185"/>
        <v>10313</v>
      </c>
      <c r="E91" s="186">
        <f t="shared" si="185"/>
        <v>10606</v>
      </c>
      <c r="F91" s="186">
        <f t="shared" si="185"/>
        <v>509</v>
      </c>
      <c r="G91" s="186">
        <f t="shared" si="185"/>
        <v>16345</v>
      </c>
      <c r="H91" s="186">
        <f t="shared" si="185"/>
        <v>16854</v>
      </c>
      <c r="I91" s="128"/>
      <c r="K91" s="32"/>
      <c r="L91" s="107"/>
      <c r="M91" s="33">
        <f>SUM(M87:M90)</f>
        <v>196.41325600957254</v>
      </c>
      <c r="N91" s="34"/>
      <c r="O91" s="35">
        <f>SUM(O87:O90)</f>
        <v>-12.508840635140849</v>
      </c>
      <c r="P91" s="36">
        <f>O91/M91</f>
        <v>-6.3686336091955065E-2</v>
      </c>
      <c r="Q91" s="73">
        <f>EXP(P91)</f>
        <v>0.9382992639923059</v>
      </c>
      <c r="R91" s="37">
        <f>SQRT(1/M91)</f>
        <v>7.1353388546145216E-2</v>
      </c>
      <c r="S91" s="135">
        <f>-NORMSINV(2.5/100)</f>
        <v>1.9599639845400538</v>
      </c>
      <c r="T91" s="38">
        <f>P91-(R91*S91)</f>
        <v>-0.20353640781729249</v>
      </c>
      <c r="U91" s="38">
        <f>P91+(R91*S91)</f>
        <v>7.6163735633382357E-2</v>
      </c>
      <c r="V91" s="74">
        <f>EXP(T91)</f>
        <v>0.81584050081006354</v>
      </c>
      <c r="W91" s="75">
        <f>EXP(U91)</f>
        <v>1.0791392532416955</v>
      </c>
      <c r="X91" s="39"/>
      <c r="Y91" s="39"/>
      <c r="Z91" s="40"/>
      <c r="AA91" s="41">
        <f>SUM(AA87:AA90)</f>
        <v>11.663275152747651</v>
      </c>
      <c r="AB91" s="42">
        <f>SUM(AB87:AB90)</f>
        <v>4</v>
      </c>
      <c r="AC91" s="43">
        <f>AA91-(AB91-1)</f>
        <v>8.6632751527476515</v>
      </c>
      <c r="AD91" s="33">
        <f>M91</f>
        <v>196.41325600957254</v>
      </c>
      <c r="AE91" s="33">
        <f>SUM(AE87:AE90)</f>
        <v>20914.447104102292</v>
      </c>
      <c r="AF91" s="44">
        <f>AE91/AD91</f>
        <v>106.48185122028113</v>
      </c>
      <c r="AG91" s="97">
        <f>AC91/(AD91-AF91)</f>
        <v>9.6332034099163008E-2</v>
      </c>
      <c r="AH91" s="97">
        <f>IF(AA91&lt;AB91-1,"0",AG91)</f>
        <v>9.6332034099163008E-2</v>
      </c>
      <c r="AI91" s="40"/>
      <c r="AJ91" s="33">
        <f>SUM(AJ87:AJ90)</f>
        <v>26.954884069537265</v>
      </c>
      <c r="AK91" s="109">
        <f>SUM(AK87:AK90)</f>
        <v>1</v>
      </c>
      <c r="AL91" s="43">
        <f>SUM(AL87:AL90)</f>
        <v>-4.224820392120658</v>
      </c>
      <c r="AM91" s="43">
        <f>AL91/AJ91</f>
        <v>-0.15673673020524276</v>
      </c>
      <c r="AN91" s="149">
        <f>EXP(AM91)</f>
        <v>0.85492910620261775</v>
      </c>
      <c r="AO91" s="45">
        <f>1/AJ91</f>
        <v>3.7099028043312485E-2</v>
      </c>
      <c r="AP91" s="46">
        <f>SQRT(AO91)</f>
        <v>0.19261107975221073</v>
      </c>
      <c r="AQ91" s="76">
        <f>-NORMSINV(2.5/100)</f>
        <v>1.9599639845400538</v>
      </c>
      <c r="AR91" s="38">
        <f>AM91-(AQ91*AP91)</f>
        <v>-0.53424750954294775</v>
      </c>
      <c r="AS91" s="38">
        <f t="shared" si="182"/>
        <v>0.22077404913246229</v>
      </c>
      <c r="AT91" s="150">
        <f>EXP(AR91)</f>
        <v>0.58611016655345793</v>
      </c>
      <c r="AU91" s="161">
        <f>EXP(AS91)</f>
        <v>1.247041628590728</v>
      </c>
      <c r="AV91" s="132"/>
      <c r="AW91" s="8"/>
      <c r="AX91" s="77">
        <f>AA91</f>
        <v>11.663275152747651</v>
      </c>
      <c r="AY91" s="78">
        <f>SUM(AY87:AY90)</f>
        <v>4</v>
      </c>
      <c r="AZ91" s="101">
        <f>(AX91-(AY91-1))/AX91</f>
        <v>0.74278236938504738</v>
      </c>
      <c r="BA91" s="102">
        <f>IF(AA91&lt;AB91-1,"0%",AZ91)</f>
        <v>0.74278236938504738</v>
      </c>
      <c r="BB91" s="47"/>
      <c r="BC91" s="35">
        <f>AX91/(AY91-1)</f>
        <v>3.8877583842492172</v>
      </c>
      <c r="BD91" s="79">
        <f>LN(BC91)</f>
        <v>1.3578327406983535</v>
      </c>
      <c r="BE91" s="35">
        <f>LN(AX91)</f>
        <v>2.456445029366463</v>
      </c>
      <c r="BF91" s="35">
        <f>LN(AY91-1)</f>
        <v>1.0986122886681098</v>
      </c>
      <c r="BG91" s="35">
        <f>SQRT(2*AX91)</f>
        <v>4.8297567542781392</v>
      </c>
      <c r="BH91" s="35">
        <f>SQRT(2*AY91-3)</f>
        <v>2.2360679774997898</v>
      </c>
      <c r="BI91" s="35">
        <f>2*(AY91-2)</f>
        <v>4</v>
      </c>
      <c r="BJ91" s="35">
        <f>3*(AY91-2)^2</f>
        <v>12</v>
      </c>
      <c r="BK91" s="35">
        <f>1/BI91</f>
        <v>0.25</v>
      </c>
      <c r="BL91" s="80">
        <f>1/BJ91</f>
        <v>8.3333333333333329E-2</v>
      </c>
      <c r="BM91" s="80">
        <f>SQRT(BK91*(1-BL91))</f>
        <v>0.47871355387816905</v>
      </c>
      <c r="BN91" s="81">
        <f>0.5*(BE91-BF91)/(BG91-BH91)</f>
        <v>0.26175706832200063</v>
      </c>
      <c r="BO91" s="81">
        <f>IF(AA91&lt;=AB91,BM91,BN91)</f>
        <v>0.26175706832200063</v>
      </c>
      <c r="BP91" s="82">
        <f>BD91-(1.96*BO91)</f>
        <v>0.8447888867872323</v>
      </c>
      <c r="BQ91" s="82">
        <f>BD91+(1.96*BO91)</f>
        <v>1.8708765946094745</v>
      </c>
      <c r="BR91" s="82"/>
      <c r="BS91" s="79">
        <f>EXP(BP91)</f>
        <v>2.3274863995684738</v>
      </c>
      <c r="BT91" s="79">
        <f>EXP(BQ91)</f>
        <v>6.4939864985257945</v>
      </c>
      <c r="BU91" s="83">
        <f>BA91</f>
        <v>0.74278236938504738</v>
      </c>
      <c r="BV91" s="83">
        <f>(BS91-1)/BS91</f>
        <v>0.57035194698220171</v>
      </c>
      <c r="BW91" s="83">
        <f>(BT91-1)/BT91</f>
        <v>0.8460113829576007</v>
      </c>
    </row>
    <row r="92" spans="1:90" ht="13.5" thickBot="1">
      <c r="A92" s="4"/>
      <c r="B92" s="4"/>
      <c r="C92" s="187"/>
      <c r="D92" s="187"/>
      <c r="E92" s="187"/>
      <c r="F92" s="187"/>
      <c r="G92" s="187"/>
      <c r="H92" s="187"/>
      <c r="I92" s="129"/>
      <c r="J92" s="4"/>
      <c r="K92" s="4"/>
      <c r="L92" s="5"/>
      <c r="M92" s="5"/>
      <c r="N92" s="5"/>
      <c r="O92" s="5"/>
      <c r="P92" s="5"/>
      <c r="Q92" s="5"/>
      <c r="R92" s="48"/>
      <c r="S92" s="48"/>
      <c r="T92" s="48"/>
      <c r="U92" s="48"/>
      <c r="V92" s="48"/>
      <c r="W92" s="48"/>
      <c r="X92" s="48"/>
      <c r="Z92" s="5"/>
      <c r="AA92" s="5"/>
      <c r="AB92" s="49"/>
      <c r="AC92" s="50"/>
      <c r="AD92" s="106"/>
      <c r="AE92" s="50"/>
      <c r="AF92" s="51"/>
      <c r="AG92" s="51"/>
      <c r="AH92" s="51"/>
      <c r="AI92" s="51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2"/>
      <c r="AU92" s="52"/>
      <c r="AV92" s="52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3"/>
      <c r="BH92" s="5"/>
      <c r="BI92" s="5"/>
      <c r="BJ92" s="5"/>
      <c r="BK92" s="5"/>
      <c r="BN92" s="50" t="s">
        <v>43</v>
      </c>
      <c r="BT92" s="84" t="s">
        <v>44</v>
      </c>
      <c r="BU92" s="85">
        <f>BU91</f>
        <v>0.74278236938504738</v>
      </c>
      <c r="BV92" s="86">
        <f>IF(BV91&lt;0,"0%",BV91)</f>
        <v>0.57035194698220171</v>
      </c>
      <c r="BW92" s="87">
        <f>IF(BW91&lt;0,"0%",BW91)</f>
        <v>0.8460113829576007</v>
      </c>
    </row>
    <row r="93" spans="1:90" ht="15" customHeight="1" thickBot="1">
      <c r="A93" s="6"/>
      <c r="B93" s="6"/>
      <c r="C93" s="178"/>
      <c r="D93" s="178"/>
      <c r="E93" s="178"/>
      <c r="F93" s="178"/>
      <c r="G93" s="178"/>
      <c r="H93" s="178"/>
      <c r="I93" s="118"/>
      <c r="J93" s="6"/>
      <c r="K93" s="6"/>
      <c r="L93" s="6"/>
      <c r="M93" s="5"/>
      <c r="N93" s="5"/>
      <c r="O93" s="5"/>
      <c r="P93" s="5"/>
      <c r="Q93" s="5"/>
      <c r="R93" s="54"/>
      <c r="S93" s="54"/>
      <c r="T93" s="54"/>
      <c r="U93" s="54"/>
      <c r="V93" s="54"/>
      <c r="W93" s="54"/>
      <c r="X93" s="54"/>
      <c r="Z93" s="5"/>
      <c r="AA93" s="5"/>
      <c r="AB93" s="5"/>
      <c r="AC93" s="5"/>
      <c r="AD93" s="5"/>
      <c r="AE93" s="5"/>
      <c r="AF93" s="5"/>
      <c r="AG93" s="5"/>
      <c r="AH93" s="5"/>
      <c r="AI93" s="53"/>
      <c r="AJ93" s="104"/>
      <c r="AK93" s="104"/>
      <c r="AL93" s="105"/>
      <c r="AM93" s="58"/>
      <c r="AN93" s="55"/>
      <c r="AO93" s="56" t="s">
        <v>23</v>
      </c>
      <c r="AP93" s="57">
        <f>TINV(0.05,(AB91-2))</f>
        <v>4.3026527297494637</v>
      </c>
      <c r="AQ93" s="5"/>
      <c r="AR93" s="88"/>
      <c r="AS93" s="89" t="s">
        <v>24</v>
      </c>
      <c r="AT93" s="90">
        <f>EXP(AM91-AP93*SQRT((1/AD91)+AH91))</f>
        <v>0.21718540462010721</v>
      </c>
      <c r="AU93" s="91">
        <f>EXP(AM91+AP93*SQRT((1/AD91)+AH91))</f>
        <v>3.365344820987751</v>
      </c>
      <c r="AV93" s="123"/>
      <c r="AW93" s="5"/>
      <c r="AX93" s="5"/>
      <c r="AY93" s="5"/>
      <c r="AZ93" s="5"/>
      <c r="BB93" s="5"/>
      <c r="BC93" s="5"/>
      <c r="BD93" s="5"/>
      <c r="BF93" s="92"/>
      <c r="BG93" s="53"/>
      <c r="BH93" s="53"/>
      <c r="BJ93" s="93"/>
      <c r="BK93" s="5"/>
      <c r="BL93" s="94"/>
      <c r="BM93" s="95"/>
      <c r="BN93" s="5"/>
      <c r="BQ93" s="94"/>
    </row>
    <row r="94" spans="1:90">
      <c r="C94" s="190"/>
      <c r="D94" s="190"/>
      <c r="E94" s="190"/>
      <c r="F94" s="190"/>
      <c r="G94" s="190"/>
      <c r="H94" s="190"/>
    </row>
    <row r="95" spans="1:90">
      <c r="C95" s="190"/>
      <c r="D95" s="190"/>
      <c r="E95" s="190"/>
      <c r="F95" s="190"/>
      <c r="G95" s="190"/>
      <c r="H95" s="190"/>
    </row>
    <row r="96" spans="1:90">
      <c r="C96" s="190"/>
      <c r="D96" s="190"/>
      <c r="E96" s="190"/>
      <c r="F96" s="190"/>
      <c r="G96" s="190"/>
      <c r="H96" s="190"/>
    </row>
    <row r="97" spans="3:8">
      <c r="C97" s="190"/>
      <c r="D97" s="190"/>
      <c r="E97" s="190"/>
      <c r="F97" s="190"/>
      <c r="G97" s="190"/>
      <c r="H97" s="190"/>
    </row>
    <row r="98" spans="3:8">
      <c r="C98" s="190"/>
      <c r="D98" s="190"/>
      <c r="E98" s="190"/>
      <c r="F98" s="190"/>
      <c r="G98" s="190"/>
      <c r="H98" s="190"/>
    </row>
    <row r="99" spans="3:8">
      <c r="C99" s="190"/>
      <c r="D99" s="190"/>
      <c r="E99" s="190"/>
      <c r="F99" s="190"/>
      <c r="G99" s="190"/>
      <c r="H99" s="190"/>
    </row>
    <row r="100" spans="3:8">
      <c r="C100" s="190"/>
      <c r="D100" s="190"/>
      <c r="E100" s="190"/>
      <c r="F100" s="190"/>
      <c r="G100" s="190"/>
      <c r="H100" s="190"/>
    </row>
    <row r="101" spans="3:8">
      <c r="C101" s="190"/>
      <c r="D101" s="190"/>
      <c r="E101" s="190"/>
      <c r="F101" s="190"/>
      <c r="G101" s="190"/>
      <c r="H101" s="190"/>
    </row>
    <row r="102" spans="3:8">
      <c r="C102" s="190"/>
      <c r="D102" s="190"/>
      <c r="E102" s="190"/>
      <c r="F102" s="190"/>
      <c r="G102" s="190"/>
      <c r="H102" s="190"/>
    </row>
    <row r="103" spans="3:8">
      <c r="C103" s="190"/>
      <c r="D103" s="190"/>
      <c r="E103" s="190"/>
      <c r="F103" s="190"/>
      <c r="G103" s="190"/>
      <c r="H103" s="190"/>
    </row>
    <row r="104" spans="3:8">
      <c r="C104" s="190"/>
      <c r="D104" s="190"/>
      <c r="E104" s="190"/>
      <c r="F104" s="190"/>
      <c r="G104" s="190"/>
      <c r="H104" s="190"/>
    </row>
    <row r="105" spans="3:8">
      <c r="C105" s="190"/>
      <c r="D105" s="190"/>
      <c r="E105" s="190"/>
      <c r="F105" s="190"/>
      <c r="G105" s="190"/>
      <c r="H105" s="190"/>
    </row>
    <row r="106" spans="3:8">
      <c r="C106" s="190"/>
      <c r="D106" s="190"/>
      <c r="E106" s="190"/>
      <c r="F106" s="190"/>
      <c r="G106" s="190"/>
      <c r="H106" s="190"/>
    </row>
    <row r="107" spans="3:8">
      <c r="C107" s="190"/>
      <c r="D107" s="190"/>
      <c r="E107" s="190"/>
      <c r="F107" s="190"/>
      <c r="G107" s="190"/>
      <c r="H107" s="190"/>
    </row>
    <row r="108" spans="3:8">
      <c r="C108" s="190"/>
      <c r="D108" s="190"/>
      <c r="E108" s="190"/>
      <c r="F108" s="190"/>
      <c r="G108" s="190"/>
      <c r="H108" s="190"/>
    </row>
    <row r="109" spans="3:8">
      <c r="C109" s="190"/>
      <c r="D109" s="190"/>
      <c r="E109" s="190"/>
      <c r="F109" s="190"/>
      <c r="G109" s="190"/>
      <c r="H109" s="190"/>
    </row>
    <row r="110" spans="3:8">
      <c r="C110" s="190"/>
      <c r="D110" s="190"/>
      <c r="E110" s="190"/>
      <c r="F110" s="190"/>
      <c r="G110" s="190"/>
      <c r="H110" s="190"/>
    </row>
    <row r="111" spans="3:8">
      <c r="C111" s="190"/>
      <c r="D111" s="190"/>
      <c r="E111" s="190"/>
      <c r="F111" s="190"/>
      <c r="G111" s="190"/>
      <c r="H111" s="190"/>
    </row>
    <row r="112" spans="3:8">
      <c r="C112" s="190"/>
      <c r="D112" s="190"/>
      <c r="E112" s="190"/>
      <c r="F112" s="190"/>
      <c r="G112" s="190"/>
      <c r="H112" s="190"/>
    </row>
    <row r="113" spans="3:8">
      <c r="C113" s="190"/>
      <c r="D113" s="190"/>
      <c r="E113" s="190"/>
      <c r="F113" s="190"/>
      <c r="G113" s="190"/>
      <c r="H113" s="190"/>
    </row>
    <row r="114" spans="3:8">
      <c r="C114" s="190"/>
      <c r="D114" s="190"/>
      <c r="E114" s="190"/>
      <c r="F114" s="190"/>
      <c r="G114" s="190"/>
      <c r="H114" s="190"/>
    </row>
    <row r="115" spans="3:8">
      <c r="C115" s="190"/>
      <c r="D115" s="190"/>
      <c r="E115" s="190"/>
      <c r="F115" s="190"/>
      <c r="G115" s="190"/>
      <c r="H115" s="190"/>
    </row>
    <row r="116" spans="3:8">
      <c r="C116" s="190"/>
      <c r="D116" s="190"/>
      <c r="E116" s="190"/>
      <c r="F116" s="190"/>
      <c r="G116" s="190"/>
      <c r="H116" s="190"/>
    </row>
    <row r="117" spans="3:8">
      <c r="C117" s="190"/>
      <c r="D117" s="190"/>
      <c r="E117" s="190"/>
      <c r="F117" s="190"/>
      <c r="G117" s="190"/>
      <c r="H117" s="190"/>
    </row>
    <row r="118" spans="3:8">
      <c r="C118" s="190"/>
      <c r="D118" s="190"/>
      <c r="E118" s="190"/>
      <c r="F118" s="190"/>
      <c r="G118" s="190"/>
      <c r="H118" s="190"/>
    </row>
    <row r="119" spans="3:8">
      <c r="C119" s="190"/>
      <c r="D119" s="190"/>
      <c r="E119" s="190"/>
      <c r="F119" s="190"/>
      <c r="G119" s="190"/>
      <c r="H119" s="190"/>
    </row>
    <row r="120" spans="3:8">
      <c r="C120" s="190"/>
      <c r="D120" s="190"/>
      <c r="E120" s="190"/>
      <c r="F120" s="190"/>
      <c r="G120" s="190"/>
      <c r="H120" s="190"/>
    </row>
    <row r="121" spans="3:8">
      <c r="C121" s="190"/>
      <c r="D121" s="190"/>
      <c r="E121" s="190"/>
      <c r="F121" s="190"/>
      <c r="G121" s="190"/>
      <c r="H121" s="190"/>
    </row>
    <row r="122" spans="3:8">
      <c r="C122" s="190"/>
      <c r="D122" s="190"/>
      <c r="E122" s="190"/>
      <c r="F122" s="190"/>
      <c r="G122" s="190"/>
      <c r="H122" s="190"/>
    </row>
    <row r="123" spans="3:8">
      <c r="C123" s="190"/>
      <c r="D123" s="190"/>
      <c r="E123" s="190"/>
      <c r="F123" s="190"/>
      <c r="G123" s="190"/>
      <c r="H123" s="190"/>
    </row>
    <row r="124" spans="3:8">
      <c r="C124" s="190"/>
      <c r="D124" s="190"/>
      <c r="E124" s="190"/>
      <c r="F124" s="190"/>
      <c r="G124" s="190"/>
      <c r="H124" s="190"/>
    </row>
    <row r="125" spans="3:8">
      <c r="C125" s="190"/>
      <c r="D125" s="190"/>
      <c r="E125" s="190"/>
      <c r="F125" s="190"/>
      <c r="G125" s="190"/>
      <c r="H125" s="190"/>
    </row>
    <row r="126" spans="3:8">
      <c r="C126" s="190"/>
      <c r="D126" s="190"/>
      <c r="E126" s="190"/>
      <c r="F126" s="190"/>
      <c r="G126" s="190"/>
      <c r="H126" s="190"/>
    </row>
    <row r="127" spans="3:8">
      <c r="C127" s="190"/>
      <c r="D127" s="190"/>
      <c r="E127" s="190"/>
      <c r="F127" s="190"/>
      <c r="G127" s="190"/>
      <c r="H127" s="190"/>
    </row>
    <row r="128" spans="3:8">
      <c r="C128" s="190"/>
      <c r="D128" s="190"/>
      <c r="E128" s="190"/>
      <c r="F128" s="190"/>
      <c r="G128" s="190"/>
      <c r="H128" s="190"/>
    </row>
    <row r="129" spans="3:8">
      <c r="C129" s="190"/>
      <c r="D129" s="190"/>
      <c r="E129" s="190"/>
      <c r="F129" s="190"/>
      <c r="G129" s="190"/>
      <c r="H129" s="190"/>
    </row>
    <row r="130" spans="3:8">
      <c r="C130" s="190"/>
      <c r="D130" s="190"/>
      <c r="E130" s="190"/>
      <c r="F130" s="190"/>
      <c r="G130" s="190"/>
      <c r="H130" s="190"/>
    </row>
    <row r="131" spans="3:8">
      <c r="C131" s="190"/>
      <c r="D131" s="190"/>
      <c r="E131" s="190"/>
      <c r="F131" s="190"/>
      <c r="G131" s="190"/>
      <c r="H131" s="190"/>
    </row>
    <row r="132" spans="3:8">
      <c r="C132" s="190"/>
      <c r="D132" s="190"/>
      <c r="E132" s="190"/>
      <c r="F132" s="190"/>
      <c r="G132" s="190"/>
      <c r="H132" s="190"/>
    </row>
    <row r="133" spans="3:8">
      <c r="C133" s="190"/>
      <c r="D133" s="190"/>
      <c r="E133" s="190"/>
      <c r="F133" s="190"/>
      <c r="G133" s="190"/>
      <c r="H133" s="190"/>
    </row>
    <row r="134" spans="3:8">
      <c r="C134" s="190"/>
      <c r="D134" s="190"/>
      <c r="E134" s="190"/>
      <c r="F134" s="190"/>
      <c r="G134" s="190"/>
      <c r="H134" s="190"/>
    </row>
    <row r="135" spans="3:8">
      <c r="C135" s="190"/>
      <c r="D135" s="190"/>
      <c r="E135" s="190"/>
      <c r="F135" s="190"/>
      <c r="G135" s="190"/>
      <c r="H135" s="190"/>
    </row>
    <row r="136" spans="3:8">
      <c r="C136" s="190"/>
      <c r="D136" s="190"/>
      <c r="E136" s="190"/>
      <c r="F136" s="190"/>
      <c r="G136" s="190"/>
      <c r="H136" s="190"/>
    </row>
    <row r="137" spans="3:8">
      <c r="C137" s="190"/>
      <c r="D137" s="190"/>
      <c r="E137" s="190"/>
      <c r="F137" s="190"/>
      <c r="G137" s="190"/>
      <c r="H137" s="190"/>
    </row>
    <row r="138" spans="3:8">
      <c r="C138" s="190"/>
      <c r="D138" s="190"/>
      <c r="E138" s="190"/>
      <c r="F138" s="190"/>
      <c r="G138" s="190"/>
      <c r="H138" s="190"/>
    </row>
    <row r="139" spans="3:8">
      <c r="C139" s="190"/>
      <c r="D139" s="190"/>
      <c r="E139" s="190"/>
      <c r="F139" s="190"/>
      <c r="G139" s="190"/>
      <c r="H139" s="190"/>
    </row>
    <row r="140" spans="3:8">
      <c r="C140" s="190"/>
      <c r="D140" s="190"/>
      <c r="E140" s="190"/>
      <c r="F140" s="190"/>
      <c r="G140" s="190"/>
      <c r="H140" s="190"/>
    </row>
    <row r="141" spans="3:8">
      <c r="C141" s="190"/>
      <c r="D141" s="190"/>
      <c r="E141" s="190"/>
      <c r="F141" s="190"/>
      <c r="G141" s="190"/>
      <c r="H141" s="190"/>
    </row>
    <row r="142" spans="3:8">
      <c r="C142" s="190"/>
      <c r="D142" s="190"/>
      <c r="E142" s="190"/>
      <c r="F142" s="190"/>
      <c r="G142" s="190"/>
      <c r="H142" s="190"/>
    </row>
    <row r="143" spans="3:8">
      <c r="C143" s="190"/>
      <c r="D143" s="190"/>
      <c r="E143" s="190"/>
      <c r="F143" s="190"/>
      <c r="G143" s="190"/>
      <c r="H143" s="190"/>
    </row>
    <row r="144" spans="3:8">
      <c r="C144" s="190"/>
      <c r="D144" s="190"/>
      <c r="E144" s="190"/>
      <c r="F144" s="190"/>
      <c r="G144" s="190"/>
      <c r="H144" s="190"/>
    </row>
    <row r="145" spans="3:8">
      <c r="C145" s="190"/>
      <c r="D145" s="190"/>
      <c r="E145" s="190"/>
      <c r="F145" s="190"/>
      <c r="G145" s="190"/>
      <c r="H145" s="190"/>
    </row>
    <row r="146" spans="3:8">
      <c r="C146" s="190"/>
      <c r="D146" s="190"/>
      <c r="E146" s="190"/>
      <c r="F146" s="190"/>
      <c r="G146" s="190"/>
      <c r="H146" s="190"/>
    </row>
    <row r="147" spans="3:8">
      <c r="C147" s="190"/>
      <c r="D147" s="190"/>
      <c r="E147" s="190"/>
      <c r="F147" s="190"/>
      <c r="G147" s="190"/>
      <c r="H147" s="190"/>
    </row>
    <row r="148" spans="3:8">
      <c r="C148" s="190"/>
      <c r="D148" s="190"/>
      <c r="E148" s="190"/>
      <c r="F148" s="190"/>
      <c r="G148" s="190"/>
      <c r="H148" s="190"/>
    </row>
    <row r="149" spans="3:8">
      <c r="C149" s="190"/>
      <c r="D149" s="190"/>
      <c r="E149" s="190"/>
      <c r="F149" s="190"/>
      <c r="G149" s="190"/>
      <c r="H149" s="190"/>
    </row>
    <row r="150" spans="3:8">
      <c r="C150" s="190"/>
      <c r="D150" s="190"/>
      <c r="E150" s="190"/>
      <c r="F150" s="190"/>
      <c r="G150" s="190"/>
      <c r="H150" s="190"/>
    </row>
    <row r="151" spans="3:8">
      <c r="C151" s="190"/>
      <c r="D151" s="190"/>
      <c r="E151" s="190"/>
      <c r="F151" s="190"/>
      <c r="G151" s="190"/>
      <c r="H151" s="190"/>
    </row>
    <row r="152" spans="3:8">
      <c r="C152" s="190"/>
      <c r="D152" s="190"/>
      <c r="E152" s="190"/>
      <c r="F152" s="190"/>
      <c r="G152" s="190"/>
      <c r="H152" s="190"/>
    </row>
    <row r="153" spans="3:8">
      <c r="C153" s="190"/>
      <c r="D153" s="190"/>
      <c r="E153" s="190"/>
      <c r="F153" s="190"/>
      <c r="G153" s="190"/>
      <c r="H153" s="190"/>
    </row>
    <row r="154" spans="3:8">
      <c r="C154" s="190"/>
      <c r="D154" s="190"/>
      <c r="E154" s="190"/>
      <c r="F154" s="190"/>
      <c r="G154" s="190"/>
      <c r="H154" s="190"/>
    </row>
    <row r="155" spans="3:8">
      <c r="C155" s="190"/>
      <c r="D155" s="190"/>
      <c r="E155" s="190"/>
      <c r="F155" s="190"/>
      <c r="G155" s="190"/>
      <c r="H155" s="190"/>
    </row>
    <row r="156" spans="3:8">
      <c r="C156" s="190"/>
      <c r="D156" s="190"/>
      <c r="E156" s="190"/>
      <c r="F156" s="190"/>
      <c r="G156" s="190"/>
      <c r="H156" s="190"/>
    </row>
    <row r="157" spans="3:8">
      <c r="C157" s="190"/>
      <c r="D157" s="190"/>
      <c r="E157" s="190"/>
      <c r="F157" s="190"/>
      <c r="G157" s="190"/>
      <c r="H157" s="190"/>
    </row>
    <row r="158" spans="3:8">
      <c r="C158" s="190"/>
      <c r="D158" s="190"/>
      <c r="E158" s="190"/>
      <c r="F158" s="190"/>
      <c r="G158" s="190"/>
      <c r="H158" s="190"/>
    </row>
    <row r="159" spans="3:8">
      <c r="C159" s="190"/>
      <c r="D159" s="190"/>
      <c r="E159" s="190"/>
      <c r="F159" s="190"/>
      <c r="G159" s="190"/>
      <c r="H159" s="190"/>
    </row>
    <row r="160" spans="3:8">
      <c r="C160" s="190"/>
      <c r="D160" s="190"/>
      <c r="E160" s="190"/>
      <c r="F160" s="190"/>
      <c r="G160" s="190"/>
      <c r="H160" s="190"/>
    </row>
    <row r="161" spans="3:8">
      <c r="C161" s="190"/>
      <c r="D161" s="190"/>
      <c r="E161" s="190"/>
      <c r="F161" s="190"/>
      <c r="G161" s="190"/>
      <c r="H161" s="190"/>
    </row>
    <row r="162" spans="3:8">
      <c r="C162" s="190"/>
      <c r="D162" s="190"/>
      <c r="E162" s="190"/>
      <c r="F162" s="190"/>
      <c r="G162" s="190"/>
      <c r="H162" s="190"/>
    </row>
    <row r="163" spans="3:8">
      <c r="C163" s="190"/>
      <c r="D163" s="190"/>
      <c r="E163" s="190"/>
      <c r="F163" s="190"/>
      <c r="G163" s="190"/>
      <c r="H163" s="190"/>
    </row>
    <row r="164" spans="3:8">
      <c r="C164" s="190"/>
      <c r="D164" s="190"/>
      <c r="E164" s="190"/>
      <c r="F164" s="190"/>
      <c r="G164" s="190"/>
      <c r="H164" s="190"/>
    </row>
    <row r="165" spans="3:8">
      <c r="C165" s="190"/>
      <c r="D165" s="190"/>
      <c r="E165" s="190"/>
      <c r="F165" s="190"/>
      <c r="G165" s="190"/>
      <c r="H165" s="190"/>
    </row>
    <row r="166" spans="3:8">
      <c r="C166" s="190"/>
      <c r="D166" s="190"/>
      <c r="E166" s="190"/>
      <c r="F166" s="190"/>
      <c r="G166" s="190"/>
      <c r="H166" s="190"/>
    </row>
    <row r="167" spans="3:8">
      <c r="C167" s="190"/>
      <c r="D167" s="190"/>
      <c r="E167" s="190"/>
      <c r="F167" s="190"/>
      <c r="G167" s="190"/>
      <c r="H167" s="190"/>
    </row>
    <row r="168" spans="3:8">
      <c r="C168" s="190"/>
      <c r="D168" s="190"/>
      <c r="E168" s="190"/>
      <c r="F168" s="190"/>
      <c r="G168" s="190"/>
      <c r="H168" s="190"/>
    </row>
    <row r="169" spans="3:8">
      <c r="C169" s="190"/>
      <c r="D169" s="190"/>
      <c r="E169" s="190"/>
      <c r="F169" s="190"/>
      <c r="G169" s="190"/>
      <c r="H169" s="190"/>
    </row>
    <row r="170" spans="3:8">
      <c r="C170" s="190"/>
      <c r="D170" s="190"/>
      <c r="E170" s="190"/>
      <c r="F170" s="190"/>
      <c r="G170" s="190"/>
      <c r="H170" s="190"/>
    </row>
    <row r="171" spans="3:8">
      <c r="C171" s="190"/>
      <c r="D171" s="190"/>
      <c r="E171" s="190"/>
      <c r="F171" s="190"/>
      <c r="G171" s="190"/>
      <c r="H171" s="190"/>
    </row>
    <row r="172" spans="3:8">
      <c r="C172" s="190"/>
      <c r="D172" s="190"/>
      <c r="E172" s="190"/>
      <c r="F172" s="190"/>
      <c r="G172" s="190"/>
      <c r="H172" s="190"/>
    </row>
    <row r="173" spans="3:8">
      <c r="C173" s="190"/>
      <c r="D173" s="190"/>
      <c r="E173" s="190"/>
      <c r="F173" s="190"/>
      <c r="G173" s="190"/>
      <c r="H173" s="190"/>
    </row>
    <row r="174" spans="3:8">
      <c r="C174" s="190"/>
      <c r="D174" s="190"/>
      <c r="E174" s="190"/>
      <c r="F174" s="190"/>
      <c r="G174" s="190"/>
      <c r="H174" s="190"/>
    </row>
    <row r="175" spans="3:8">
      <c r="C175" s="190"/>
      <c r="D175" s="190"/>
      <c r="E175" s="190"/>
      <c r="F175" s="190"/>
      <c r="G175" s="190"/>
      <c r="H175" s="190"/>
    </row>
    <row r="176" spans="3:8">
      <c r="C176" s="190"/>
      <c r="D176" s="190"/>
      <c r="E176" s="190"/>
      <c r="F176" s="190"/>
      <c r="G176" s="190"/>
      <c r="H176" s="190"/>
    </row>
    <row r="177" spans="3:8">
      <c r="C177" s="190"/>
      <c r="D177" s="190"/>
      <c r="E177" s="190"/>
      <c r="F177" s="190"/>
      <c r="G177" s="190"/>
      <c r="H177" s="190"/>
    </row>
    <row r="178" spans="3:8">
      <c r="C178" s="190"/>
      <c r="D178" s="190"/>
      <c r="E178" s="190"/>
      <c r="F178" s="190"/>
      <c r="G178" s="190"/>
      <c r="H178" s="190"/>
    </row>
    <row r="179" spans="3:8">
      <c r="C179" s="190"/>
      <c r="D179" s="190"/>
      <c r="E179" s="190"/>
      <c r="F179" s="190"/>
      <c r="G179" s="190"/>
      <c r="H179" s="190"/>
    </row>
    <row r="180" spans="3:8">
      <c r="C180" s="190"/>
      <c r="D180" s="190"/>
      <c r="E180" s="190"/>
      <c r="F180" s="190"/>
      <c r="G180" s="190"/>
      <c r="H180" s="190"/>
    </row>
    <row r="181" spans="3:8">
      <c r="C181" s="190"/>
      <c r="D181" s="190"/>
      <c r="E181" s="190"/>
      <c r="F181" s="190"/>
      <c r="G181" s="190"/>
      <c r="H181" s="190"/>
    </row>
    <row r="182" spans="3:8">
      <c r="C182" s="190"/>
      <c r="D182" s="190"/>
      <c r="E182" s="190"/>
      <c r="F182" s="190"/>
      <c r="G182" s="190"/>
      <c r="H182" s="190"/>
    </row>
    <row r="183" spans="3:8">
      <c r="C183" s="190"/>
      <c r="D183" s="190"/>
      <c r="E183" s="190"/>
      <c r="F183" s="190"/>
      <c r="G183" s="190"/>
      <c r="H183" s="190"/>
    </row>
    <row r="184" spans="3:8">
      <c r="C184" s="190"/>
      <c r="D184" s="190"/>
      <c r="E184" s="190"/>
      <c r="F184" s="190"/>
      <c r="G184" s="190"/>
      <c r="H184" s="190"/>
    </row>
    <row r="185" spans="3:8">
      <c r="C185" s="190"/>
      <c r="D185" s="190"/>
      <c r="E185" s="190"/>
      <c r="F185" s="190"/>
      <c r="G185" s="190"/>
      <c r="H185" s="190"/>
    </row>
    <row r="186" spans="3:8">
      <c r="C186" s="190"/>
      <c r="D186" s="190"/>
      <c r="E186" s="190"/>
      <c r="F186" s="190"/>
      <c r="G186" s="190"/>
      <c r="H186" s="190"/>
    </row>
    <row r="187" spans="3:8">
      <c r="C187" s="190"/>
      <c r="D187" s="190"/>
      <c r="E187" s="190"/>
      <c r="F187" s="190"/>
      <c r="G187" s="190"/>
      <c r="H187" s="190"/>
    </row>
    <row r="188" spans="3:8">
      <c r="C188" s="190"/>
      <c r="D188" s="190"/>
      <c r="E188" s="190"/>
      <c r="F188" s="190"/>
      <c r="G188" s="190"/>
      <c r="H188" s="190"/>
    </row>
    <row r="189" spans="3:8">
      <c r="C189" s="190"/>
      <c r="D189" s="190"/>
      <c r="E189" s="190"/>
      <c r="F189" s="190"/>
      <c r="G189" s="190"/>
      <c r="H189" s="190"/>
    </row>
    <row r="190" spans="3:8">
      <c r="C190" s="190"/>
      <c r="D190" s="190"/>
      <c r="E190" s="190"/>
      <c r="F190" s="190"/>
      <c r="G190" s="190"/>
      <c r="H190" s="190"/>
    </row>
    <row r="191" spans="3:8">
      <c r="C191" s="190"/>
      <c r="D191" s="190"/>
      <c r="E191" s="190"/>
      <c r="F191" s="190"/>
      <c r="G191" s="190"/>
      <c r="H191" s="190"/>
    </row>
    <row r="192" spans="3:8">
      <c r="C192" s="190"/>
      <c r="D192" s="190"/>
      <c r="E192" s="190"/>
      <c r="F192" s="190"/>
      <c r="G192" s="190"/>
      <c r="H192" s="190"/>
    </row>
    <row r="193" spans="3:8">
      <c r="C193" s="190"/>
      <c r="D193" s="190"/>
      <c r="E193" s="190"/>
      <c r="F193" s="190"/>
      <c r="G193" s="190"/>
      <c r="H193" s="190"/>
    </row>
    <row r="194" spans="3:8">
      <c r="C194" s="190"/>
      <c r="D194" s="190"/>
      <c r="E194" s="190"/>
      <c r="F194" s="190"/>
      <c r="G194" s="190"/>
      <c r="H194" s="190"/>
    </row>
    <row r="195" spans="3:8">
      <c r="C195" s="190"/>
      <c r="D195" s="190"/>
      <c r="E195" s="190"/>
      <c r="F195" s="190"/>
      <c r="G195" s="190"/>
      <c r="H195" s="190"/>
    </row>
    <row r="196" spans="3:8">
      <c r="C196" s="190"/>
      <c r="D196" s="190"/>
      <c r="E196" s="190"/>
      <c r="F196" s="190"/>
      <c r="G196" s="190"/>
      <c r="H196" s="190"/>
    </row>
    <row r="197" spans="3:8">
      <c r="C197" s="190"/>
      <c r="D197" s="190"/>
      <c r="E197" s="190"/>
      <c r="F197" s="190"/>
      <c r="G197" s="190"/>
      <c r="H197" s="190"/>
    </row>
    <row r="198" spans="3:8">
      <c r="C198" s="190"/>
      <c r="D198" s="190"/>
      <c r="E198" s="190"/>
      <c r="F198" s="190"/>
      <c r="G198" s="190"/>
      <c r="H198" s="190"/>
    </row>
    <row r="199" spans="3:8">
      <c r="C199" s="190"/>
      <c r="D199" s="190"/>
      <c r="E199" s="190"/>
      <c r="F199" s="190"/>
      <c r="G199" s="190"/>
      <c r="H199" s="190"/>
    </row>
    <row r="200" spans="3:8">
      <c r="C200" s="190"/>
      <c r="D200" s="190"/>
      <c r="E200" s="190"/>
      <c r="F200" s="190"/>
      <c r="G200" s="190"/>
      <c r="H200" s="190"/>
    </row>
    <row r="201" spans="3:8">
      <c r="C201" s="190"/>
      <c r="D201" s="190"/>
      <c r="E201" s="190"/>
      <c r="F201" s="190"/>
      <c r="G201" s="190"/>
      <c r="H201" s="190"/>
    </row>
    <row r="202" spans="3:8">
      <c r="C202" s="190"/>
      <c r="D202" s="190"/>
      <c r="E202" s="190"/>
      <c r="F202" s="190"/>
      <c r="G202" s="190"/>
      <c r="H202" s="190"/>
    </row>
    <row r="203" spans="3:8">
      <c r="C203" s="190"/>
      <c r="D203" s="190"/>
      <c r="E203" s="190"/>
      <c r="F203" s="190"/>
      <c r="G203" s="190"/>
      <c r="H203" s="190"/>
    </row>
    <row r="204" spans="3:8">
      <c r="C204" s="190"/>
      <c r="D204" s="190"/>
      <c r="E204" s="190"/>
      <c r="F204" s="190"/>
      <c r="G204" s="190"/>
      <c r="H204" s="190"/>
    </row>
    <row r="205" spans="3:8">
      <c r="C205" s="190"/>
      <c r="D205" s="190"/>
      <c r="E205" s="190"/>
      <c r="F205" s="190"/>
      <c r="G205" s="190"/>
      <c r="H205" s="190"/>
    </row>
    <row r="206" spans="3:8">
      <c r="C206" s="190"/>
      <c r="D206" s="190"/>
      <c r="E206" s="190"/>
      <c r="F206" s="190"/>
      <c r="G206" s="190"/>
      <c r="H206" s="190"/>
    </row>
    <row r="207" spans="3:8">
      <c r="C207" s="190"/>
      <c r="D207" s="190"/>
      <c r="E207" s="190"/>
      <c r="F207" s="190"/>
      <c r="G207" s="190"/>
      <c r="H207" s="190"/>
    </row>
    <row r="208" spans="3:8">
      <c r="C208" s="190"/>
      <c r="D208" s="190"/>
      <c r="E208" s="190"/>
      <c r="F208" s="190"/>
      <c r="G208" s="190"/>
      <c r="H208" s="190"/>
    </row>
    <row r="209" spans="3:8">
      <c r="C209" s="190"/>
      <c r="D209" s="190"/>
      <c r="E209" s="190"/>
      <c r="F209" s="190"/>
      <c r="G209" s="190"/>
      <c r="H209" s="190"/>
    </row>
    <row r="210" spans="3:8">
      <c r="C210" s="190"/>
      <c r="D210" s="190"/>
      <c r="E210" s="190"/>
      <c r="F210" s="190"/>
      <c r="G210" s="190"/>
      <c r="H210" s="190"/>
    </row>
    <row r="211" spans="3:8">
      <c r="C211" s="190"/>
      <c r="D211" s="190"/>
      <c r="E211" s="190"/>
      <c r="F211" s="190"/>
      <c r="G211" s="190"/>
      <c r="H211" s="190"/>
    </row>
    <row r="212" spans="3:8">
      <c r="C212" s="190"/>
      <c r="D212" s="190"/>
      <c r="E212" s="190"/>
      <c r="F212" s="190"/>
      <c r="G212" s="190"/>
      <c r="H212" s="190"/>
    </row>
    <row r="213" spans="3:8">
      <c r="C213" s="190"/>
      <c r="D213" s="190"/>
      <c r="E213" s="190"/>
      <c r="F213" s="190"/>
      <c r="G213" s="190"/>
      <c r="H213" s="190"/>
    </row>
    <row r="214" spans="3:8">
      <c r="C214" s="190"/>
      <c r="D214" s="190"/>
      <c r="E214" s="190"/>
      <c r="F214" s="190"/>
      <c r="G214" s="190"/>
      <c r="H214" s="190"/>
    </row>
    <row r="215" spans="3:8">
      <c r="C215" s="190"/>
      <c r="D215" s="190"/>
      <c r="E215" s="190"/>
      <c r="F215" s="190"/>
      <c r="G215" s="190"/>
      <c r="H215" s="190"/>
    </row>
  </sheetData>
  <mergeCells count="25">
    <mergeCell ref="J84:W84"/>
    <mergeCell ref="Y84:AU84"/>
    <mergeCell ref="AW84:BW84"/>
    <mergeCell ref="C85:E85"/>
    <mergeCell ref="F85:H85"/>
    <mergeCell ref="Y4:AU4"/>
    <mergeCell ref="AW4:BW4"/>
    <mergeCell ref="C5:E5"/>
    <mergeCell ref="F5:H5"/>
    <mergeCell ref="J4:W4"/>
    <mergeCell ref="J33:W33"/>
    <mergeCell ref="Y33:AU33"/>
    <mergeCell ref="AW33:BW33"/>
    <mergeCell ref="C34:E34"/>
    <mergeCell ref="F34:H34"/>
    <mergeCell ref="J55:W55"/>
    <mergeCell ref="Y55:AU55"/>
    <mergeCell ref="AW55:BW55"/>
    <mergeCell ref="C56:E56"/>
    <mergeCell ref="F56:H56"/>
    <mergeCell ref="J70:W70"/>
    <mergeCell ref="Y70:AU70"/>
    <mergeCell ref="AW70:BW70"/>
    <mergeCell ref="C71:E71"/>
    <mergeCell ref="F71:H71"/>
  </mergeCells>
  <pageMargins left="0.7" right="0.7" top="0.75" bottom="0.75" header="0.3" footer="0.3"/>
  <pageSetup paperSize="9" orientation="portrait" horizontalDpi="300" verticalDpi="300" r:id="rId1"/>
  <ignoredErrors>
    <ignoredError sqref="AO7:AO1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7AAD4-A76F-498F-8D97-7C2FC21B818B}">
  <dimension ref="A1:CL81"/>
  <sheetViews>
    <sheetView workbookViewId="0"/>
  </sheetViews>
  <sheetFormatPr baseColWidth="10" defaultRowHeight="12.75"/>
  <cols>
    <col min="1" max="1" width="7.7109375" style="1" customWidth="1"/>
    <col min="2" max="2" width="44.42578125" style="1" customWidth="1"/>
    <col min="3" max="3" width="8.28515625" style="190" customWidth="1"/>
    <col min="4" max="4" width="9.7109375" style="190" customWidth="1"/>
    <col min="5" max="5" width="11.140625" style="190" customWidth="1"/>
    <col min="6" max="6" width="8.42578125" style="190" customWidth="1"/>
    <col min="7" max="7" width="10.140625" style="190" customWidth="1"/>
    <col min="8" max="8" width="10.5703125" style="190" customWidth="1"/>
    <col min="9" max="9" width="1.42578125" style="3" customWidth="1"/>
    <col min="10" max="10" width="1.7109375" style="1" customWidth="1"/>
    <col min="11" max="11" width="9.5703125" style="1" hidden="1" customWidth="1"/>
    <col min="12" max="12" width="10" style="1" hidden="1" customWidth="1"/>
    <col min="13" max="13" width="10.7109375" style="1" hidden="1" customWidth="1"/>
    <col min="14" max="14" width="8.5703125" style="1" hidden="1" customWidth="1"/>
    <col min="15" max="15" width="8.140625" style="1" hidden="1" customWidth="1"/>
    <col min="16" max="16" width="0" style="1" hidden="1" customWidth="1"/>
    <col min="17" max="17" width="10.140625" style="1" customWidth="1"/>
    <col min="18" max="18" width="6.5703125" style="1" hidden="1" customWidth="1"/>
    <col min="19" max="19" width="7.140625" style="1" hidden="1" customWidth="1"/>
    <col min="20" max="21" width="7.7109375" style="1" hidden="1" customWidth="1"/>
    <col min="22" max="22" width="9.140625" style="1" customWidth="1"/>
    <col min="23" max="23" width="9.42578125" style="1" customWidth="1"/>
    <col min="24" max="24" width="1.42578125" style="3" customWidth="1"/>
    <col min="25" max="25" width="1.7109375" style="5" customWidth="1"/>
    <col min="26" max="26" width="18.28515625" style="1" hidden="1" customWidth="1"/>
    <col min="27" max="27" width="21.85546875" style="1" hidden="1" customWidth="1"/>
    <col min="28" max="28" width="9.42578125" style="1" hidden="1" customWidth="1"/>
    <col min="29" max="29" width="11.7109375" style="1" hidden="1" customWidth="1"/>
    <col min="30" max="30" width="8.85546875" style="1" hidden="1" customWidth="1"/>
    <col min="31" max="31" width="10.5703125" style="1" hidden="1" customWidth="1"/>
    <col min="32" max="32" width="14.7109375" style="2" hidden="1" customWidth="1"/>
    <col min="33" max="34" width="11.7109375" style="1" hidden="1" customWidth="1"/>
    <col min="35" max="35" width="13.85546875" style="1" hidden="1" customWidth="1"/>
    <col min="36" max="37" width="11.140625" style="1" hidden="1" customWidth="1"/>
    <col min="38" max="38" width="16.7109375" style="1" hidden="1" customWidth="1"/>
    <col min="39" max="39" width="11.42578125" style="1" hidden="1" customWidth="1"/>
    <col min="40" max="40" width="13" style="1" customWidth="1"/>
    <col min="41" max="42" width="11.42578125" style="1" hidden="1" customWidth="1"/>
    <col min="43" max="43" width="9.140625" style="1" hidden="1" customWidth="1"/>
    <col min="44" max="44" width="11.42578125" style="1"/>
    <col min="45" max="45" width="12.42578125" style="1" customWidth="1"/>
    <col min="46" max="46" width="10.7109375" style="1" customWidth="1"/>
    <col min="47" max="47" width="11.7109375" style="1" customWidth="1"/>
    <col min="48" max="48" width="1.85546875" style="3" customWidth="1"/>
    <col min="49" max="49" width="2" style="1" customWidth="1"/>
    <col min="50" max="53" width="0" style="1" hidden="1" customWidth="1"/>
    <col min="54" max="54" width="4.5703125" style="1" hidden="1" customWidth="1"/>
    <col min="55" max="57" width="0" style="1" hidden="1" customWidth="1"/>
    <col min="58" max="58" width="12.5703125" style="1" hidden="1" customWidth="1"/>
    <col min="59" max="64" width="0" style="1" hidden="1" customWidth="1"/>
    <col min="65" max="65" width="21" style="1" hidden="1" customWidth="1"/>
    <col min="66" max="66" width="19.85546875" style="1" hidden="1" customWidth="1"/>
    <col min="67" max="67" width="18.42578125" style="1" hidden="1" customWidth="1"/>
    <col min="68" max="68" width="20.140625" style="1" hidden="1" customWidth="1"/>
    <col min="69" max="69" width="20.5703125" style="1" hidden="1" customWidth="1"/>
    <col min="70" max="70" width="7.140625" style="1" hidden="1" customWidth="1"/>
    <col min="71" max="71" width="20" style="3" hidden="1" customWidth="1"/>
    <col min="72" max="72" width="19.28515625" style="3" hidden="1" customWidth="1"/>
    <col min="73" max="73" width="13" style="1" customWidth="1"/>
    <col min="74" max="75" width="12.28515625" style="1" customWidth="1"/>
    <col min="76" max="258" width="11.42578125" style="1"/>
    <col min="259" max="259" width="4.42578125" style="1" customWidth="1"/>
    <col min="260" max="260" width="11.42578125" style="1"/>
    <col min="261" max="261" width="8.28515625" style="1" customWidth="1"/>
    <col min="262" max="262" width="9.7109375" style="1" customWidth="1"/>
    <col min="263" max="263" width="11.140625" style="1" customWidth="1"/>
    <col min="264" max="264" width="8.42578125" style="1" customWidth="1"/>
    <col min="265" max="265" width="10.140625" style="1" customWidth="1"/>
    <col min="266" max="266" width="10.5703125" style="1" customWidth="1"/>
    <col min="267" max="267" width="7.28515625" style="1" customWidth="1"/>
    <col min="268" max="268" width="8.85546875" style="1" customWidth="1"/>
    <col min="269" max="269" width="13" style="1" customWidth="1"/>
    <col min="270" max="271" width="6.5703125" style="1" customWidth="1"/>
    <col min="272" max="272" width="8.5703125" style="1" customWidth="1"/>
    <col min="273" max="273" width="8.140625" style="1" customWidth="1"/>
    <col min="274" max="274" width="11.85546875" style="1" customWidth="1"/>
    <col min="275" max="275" width="6.85546875" style="1" customWidth="1"/>
    <col min="276" max="276" width="6.5703125" style="1" customWidth="1"/>
    <col min="277" max="277" width="7.140625" style="1" customWidth="1"/>
    <col min="278" max="279" width="7.7109375" style="1" customWidth="1"/>
    <col min="280" max="280" width="7.140625" style="1" customWidth="1"/>
    <col min="281" max="281" width="6.7109375" style="1" customWidth="1"/>
    <col min="282" max="282" width="5.42578125" style="1" customWidth="1"/>
    <col min="283" max="283" width="22.85546875" style="1" customWidth="1"/>
    <col min="284" max="284" width="21.85546875" style="1" customWidth="1"/>
    <col min="285" max="285" width="9.42578125" style="1" customWidth="1"/>
    <col min="286" max="286" width="11.7109375" style="1" customWidth="1"/>
    <col min="287" max="287" width="9.28515625" style="1" customWidth="1"/>
    <col min="288" max="288" width="10.5703125" style="1" customWidth="1"/>
    <col min="289" max="289" width="18.85546875" style="1" customWidth="1"/>
    <col min="290" max="291" width="11.7109375" style="1" customWidth="1"/>
    <col min="292" max="292" width="13.85546875" style="1" customWidth="1"/>
    <col min="293" max="293" width="19" style="1" customWidth="1"/>
    <col min="294" max="294" width="16.7109375" style="1" customWidth="1"/>
    <col min="295" max="295" width="11.42578125" style="1"/>
    <col min="296" max="296" width="13" style="1" customWidth="1"/>
    <col min="297" max="298" width="11.42578125" style="1"/>
    <col min="299" max="299" width="9.140625" style="1" customWidth="1"/>
    <col min="300" max="300" width="11.42578125" style="1"/>
    <col min="301" max="301" width="12.42578125" style="1" customWidth="1"/>
    <col min="302" max="303" width="10.7109375" style="1" customWidth="1"/>
    <col min="304" max="304" width="7" style="1" customWidth="1"/>
    <col min="305" max="308" width="11.42578125" style="1"/>
    <col min="309" max="309" width="4.5703125" style="1" customWidth="1"/>
    <col min="310" max="312" width="11.42578125" style="1"/>
    <col min="313" max="313" width="12.5703125" style="1" customWidth="1"/>
    <col min="314" max="319" width="11.42578125" style="1"/>
    <col min="320" max="320" width="21" style="1" customWidth="1"/>
    <col min="321" max="321" width="19.85546875" style="1" customWidth="1"/>
    <col min="322" max="322" width="18.42578125" style="1" customWidth="1"/>
    <col min="323" max="323" width="20.140625" style="1" customWidth="1"/>
    <col min="324" max="324" width="20.5703125" style="1" customWidth="1"/>
    <col min="325" max="325" width="7.140625" style="1" customWidth="1"/>
    <col min="326" max="326" width="20" style="1" customWidth="1"/>
    <col min="327" max="327" width="19.28515625" style="1" customWidth="1"/>
    <col min="328" max="328" width="16" style="1" customWidth="1"/>
    <col min="329" max="329" width="22.28515625" style="1" customWidth="1"/>
    <col min="330" max="330" width="22" style="1" customWidth="1"/>
    <col min="331" max="514" width="11.42578125" style="1"/>
    <col min="515" max="515" width="4.42578125" style="1" customWidth="1"/>
    <col min="516" max="516" width="11.42578125" style="1"/>
    <col min="517" max="517" width="8.28515625" style="1" customWidth="1"/>
    <col min="518" max="518" width="9.7109375" style="1" customWidth="1"/>
    <col min="519" max="519" width="11.140625" style="1" customWidth="1"/>
    <col min="520" max="520" width="8.42578125" style="1" customWidth="1"/>
    <col min="521" max="521" width="10.140625" style="1" customWidth="1"/>
    <col min="522" max="522" width="10.5703125" style="1" customWidth="1"/>
    <col min="523" max="523" width="7.28515625" style="1" customWidth="1"/>
    <col min="524" max="524" width="8.85546875" style="1" customWidth="1"/>
    <col min="525" max="525" width="13" style="1" customWidth="1"/>
    <col min="526" max="527" width="6.5703125" style="1" customWidth="1"/>
    <col min="528" max="528" width="8.5703125" style="1" customWidth="1"/>
    <col min="529" max="529" width="8.140625" style="1" customWidth="1"/>
    <col min="530" max="530" width="11.85546875" style="1" customWidth="1"/>
    <col min="531" max="531" width="6.85546875" style="1" customWidth="1"/>
    <col min="532" max="532" width="6.5703125" style="1" customWidth="1"/>
    <col min="533" max="533" width="7.140625" style="1" customWidth="1"/>
    <col min="534" max="535" width="7.7109375" style="1" customWidth="1"/>
    <col min="536" max="536" width="7.140625" style="1" customWidth="1"/>
    <col min="537" max="537" width="6.7109375" style="1" customWidth="1"/>
    <col min="538" max="538" width="5.42578125" style="1" customWidth="1"/>
    <col min="539" max="539" width="22.85546875" style="1" customWidth="1"/>
    <col min="540" max="540" width="21.85546875" style="1" customWidth="1"/>
    <col min="541" max="541" width="9.42578125" style="1" customWidth="1"/>
    <col min="542" max="542" width="11.7109375" style="1" customWidth="1"/>
    <col min="543" max="543" width="9.28515625" style="1" customWidth="1"/>
    <col min="544" max="544" width="10.5703125" style="1" customWidth="1"/>
    <col min="545" max="545" width="18.85546875" style="1" customWidth="1"/>
    <col min="546" max="547" width="11.7109375" style="1" customWidth="1"/>
    <col min="548" max="548" width="13.85546875" style="1" customWidth="1"/>
    <col min="549" max="549" width="19" style="1" customWidth="1"/>
    <col min="550" max="550" width="16.7109375" style="1" customWidth="1"/>
    <col min="551" max="551" width="11.42578125" style="1"/>
    <col min="552" max="552" width="13" style="1" customWidth="1"/>
    <col min="553" max="554" width="11.42578125" style="1"/>
    <col min="555" max="555" width="9.140625" style="1" customWidth="1"/>
    <col min="556" max="556" width="11.42578125" style="1"/>
    <col min="557" max="557" width="12.42578125" style="1" customWidth="1"/>
    <col min="558" max="559" width="10.7109375" style="1" customWidth="1"/>
    <col min="560" max="560" width="7" style="1" customWidth="1"/>
    <col min="561" max="564" width="11.42578125" style="1"/>
    <col min="565" max="565" width="4.5703125" style="1" customWidth="1"/>
    <col min="566" max="568" width="11.42578125" style="1"/>
    <col min="569" max="569" width="12.5703125" style="1" customWidth="1"/>
    <col min="570" max="575" width="11.42578125" style="1"/>
    <col min="576" max="576" width="21" style="1" customWidth="1"/>
    <col min="577" max="577" width="19.85546875" style="1" customWidth="1"/>
    <col min="578" max="578" width="18.42578125" style="1" customWidth="1"/>
    <col min="579" max="579" width="20.140625" style="1" customWidth="1"/>
    <col min="580" max="580" width="20.5703125" style="1" customWidth="1"/>
    <col min="581" max="581" width="7.140625" style="1" customWidth="1"/>
    <col min="582" max="582" width="20" style="1" customWidth="1"/>
    <col min="583" max="583" width="19.28515625" style="1" customWidth="1"/>
    <col min="584" max="584" width="16" style="1" customWidth="1"/>
    <col min="585" max="585" width="22.28515625" style="1" customWidth="1"/>
    <col min="586" max="586" width="22" style="1" customWidth="1"/>
    <col min="587" max="770" width="11.42578125" style="1"/>
    <col min="771" max="771" width="4.42578125" style="1" customWidth="1"/>
    <col min="772" max="772" width="11.42578125" style="1"/>
    <col min="773" max="773" width="8.28515625" style="1" customWidth="1"/>
    <col min="774" max="774" width="9.7109375" style="1" customWidth="1"/>
    <col min="775" max="775" width="11.140625" style="1" customWidth="1"/>
    <col min="776" max="776" width="8.42578125" style="1" customWidth="1"/>
    <col min="777" max="777" width="10.140625" style="1" customWidth="1"/>
    <col min="778" max="778" width="10.5703125" style="1" customWidth="1"/>
    <col min="779" max="779" width="7.28515625" style="1" customWidth="1"/>
    <col min="780" max="780" width="8.85546875" style="1" customWidth="1"/>
    <col min="781" max="781" width="13" style="1" customWidth="1"/>
    <col min="782" max="783" width="6.5703125" style="1" customWidth="1"/>
    <col min="784" max="784" width="8.5703125" style="1" customWidth="1"/>
    <col min="785" max="785" width="8.140625" style="1" customWidth="1"/>
    <col min="786" max="786" width="11.85546875" style="1" customWidth="1"/>
    <col min="787" max="787" width="6.85546875" style="1" customWidth="1"/>
    <col min="788" max="788" width="6.5703125" style="1" customWidth="1"/>
    <col min="789" max="789" width="7.140625" style="1" customWidth="1"/>
    <col min="790" max="791" width="7.7109375" style="1" customWidth="1"/>
    <col min="792" max="792" width="7.140625" style="1" customWidth="1"/>
    <col min="793" max="793" width="6.7109375" style="1" customWidth="1"/>
    <col min="794" max="794" width="5.42578125" style="1" customWidth="1"/>
    <col min="795" max="795" width="22.85546875" style="1" customWidth="1"/>
    <col min="796" max="796" width="21.85546875" style="1" customWidth="1"/>
    <col min="797" max="797" width="9.42578125" style="1" customWidth="1"/>
    <col min="798" max="798" width="11.7109375" style="1" customWidth="1"/>
    <col min="799" max="799" width="9.28515625" style="1" customWidth="1"/>
    <col min="800" max="800" width="10.5703125" style="1" customWidth="1"/>
    <col min="801" max="801" width="18.85546875" style="1" customWidth="1"/>
    <col min="802" max="803" width="11.7109375" style="1" customWidth="1"/>
    <col min="804" max="804" width="13.85546875" style="1" customWidth="1"/>
    <col min="805" max="805" width="19" style="1" customWidth="1"/>
    <col min="806" max="806" width="16.7109375" style="1" customWidth="1"/>
    <col min="807" max="807" width="11.42578125" style="1"/>
    <col min="808" max="808" width="13" style="1" customWidth="1"/>
    <col min="809" max="810" width="11.42578125" style="1"/>
    <col min="811" max="811" width="9.140625" style="1" customWidth="1"/>
    <col min="812" max="812" width="11.42578125" style="1"/>
    <col min="813" max="813" width="12.42578125" style="1" customWidth="1"/>
    <col min="814" max="815" width="10.7109375" style="1" customWidth="1"/>
    <col min="816" max="816" width="7" style="1" customWidth="1"/>
    <col min="817" max="820" width="11.42578125" style="1"/>
    <col min="821" max="821" width="4.5703125" style="1" customWidth="1"/>
    <col min="822" max="824" width="11.42578125" style="1"/>
    <col min="825" max="825" width="12.5703125" style="1" customWidth="1"/>
    <col min="826" max="831" width="11.42578125" style="1"/>
    <col min="832" max="832" width="21" style="1" customWidth="1"/>
    <col min="833" max="833" width="19.85546875" style="1" customWidth="1"/>
    <col min="834" max="834" width="18.42578125" style="1" customWidth="1"/>
    <col min="835" max="835" width="20.140625" style="1" customWidth="1"/>
    <col min="836" max="836" width="20.5703125" style="1" customWidth="1"/>
    <col min="837" max="837" width="7.140625" style="1" customWidth="1"/>
    <col min="838" max="838" width="20" style="1" customWidth="1"/>
    <col min="839" max="839" width="19.28515625" style="1" customWidth="1"/>
    <col min="840" max="840" width="16" style="1" customWidth="1"/>
    <col min="841" max="841" width="22.28515625" style="1" customWidth="1"/>
    <col min="842" max="842" width="22" style="1" customWidth="1"/>
    <col min="843" max="1026" width="11.42578125" style="1"/>
    <col min="1027" max="1027" width="4.42578125" style="1" customWidth="1"/>
    <col min="1028" max="1028" width="11.42578125" style="1"/>
    <col min="1029" max="1029" width="8.28515625" style="1" customWidth="1"/>
    <col min="1030" max="1030" width="9.7109375" style="1" customWidth="1"/>
    <col min="1031" max="1031" width="11.140625" style="1" customWidth="1"/>
    <col min="1032" max="1032" width="8.42578125" style="1" customWidth="1"/>
    <col min="1033" max="1033" width="10.140625" style="1" customWidth="1"/>
    <col min="1034" max="1034" width="10.5703125" style="1" customWidth="1"/>
    <col min="1035" max="1035" width="7.28515625" style="1" customWidth="1"/>
    <col min="1036" max="1036" width="8.85546875" style="1" customWidth="1"/>
    <col min="1037" max="1037" width="13" style="1" customWidth="1"/>
    <col min="1038" max="1039" width="6.5703125" style="1" customWidth="1"/>
    <col min="1040" max="1040" width="8.5703125" style="1" customWidth="1"/>
    <col min="1041" max="1041" width="8.140625" style="1" customWidth="1"/>
    <col min="1042" max="1042" width="11.85546875" style="1" customWidth="1"/>
    <col min="1043" max="1043" width="6.85546875" style="1" customWidth="1"/>
    <col min="1044" max="1044" width="6.5703125" style="1" customWidth="1"/>
    <col min="1045" max="1045" width="7.140625" style="1" customWidth="1"/>
    <col min="1046" max="1047" width="7.7109375" style="1" customWidth="1"/>
    <col min="1048" max="1048" width="7.140625" style="1" customWidth="1"/>
    <col min="1049" max="1049" width="6.7109375" style="1" customWidth="1"/>
    <col min="1050" max="1050" width="5.42578125" style="1" customWidth="1"/>
    <col min="1051" max="1051" width="22.85546875" style="1" customWidth="1"/>
    <col min="1052" max="1052" width="21.85546875" style="1" customWidth="1"/>
    <col min="1053" max="1053" width="9.42578125" style="1" customWidth="1"/>
    <col min="1054" max="1054" width="11.7109375" style="1" customWidth="1"/>
    <col min="1055" max="1055" width="9.28515625" style="1" customWidth="1"/>
    <col min="1056" max="1056" width="10.5703125" style="1" customWidth="1"/>
    <col min="1057" max="1057" width="18.85546875" style="1" customWidth="1"/>
    <col min="1058" max="1059" width="11.7109375" style="1" customWidth="1"/>
    <col min="1060" max="1060" width="13.85546875" style="1" customWidth="1"/>
    <col min="1061" max="1061" width="19" style="1" customWidth="1"/>
    <col min="1062" max="1062" width="16.7109375" style="1" customWidth="1"/>
    <col min="1063" max="1063" width="11.42578125" style="1"/>
    <col min="1064" max="1064" width="13" style="1" customWidth="1"/>
    <col min="1065" max="1066" width="11.42578125" style="1"/>
    <col min="1067" max="1067" width="9.140625" style="1" customWidth="1"/>
    <col min="1068" max="1068" width="11.42578125" style="1"/>
    <col min="1069" max="1069" width="12.42578125" style="1" customWidth="1"/>
    <col min="1070" max="1071" width="10.7109375" style="1" customWidth="1"/>
    <col min="1072" max="1072" width="7" style="1" customWidth="1"/>
    <col min="1073" max="1076" width="11.42578125" style="1"/>
    <col min="1077" max="1077" width="4.5703125" style="1" customWidth="1"/>
    <col min="1078" max="1080" width="11.42578125" style="1"/>
    <col min="1081" max="1081" width="12.5703125" style="1" customWidth="1"/>
    <col min="1082" max="1087" width="11.42578125" style="1"/>
    <col min="1088" max="1088" width="21" style="1" customWidth="1"/>
    <col min="1089" max="1089" width="19.85546875" style="1" customWidth="1"/>
    <col min="1090" max="1090" width="18.42578125" style="1" customWidth="1"/>
    <col min="1091" max="1091" width="20.140625" style="1" customWidth="1"/>
    <col min="1092" max="1092" width="20.5703125" style="1" customWidth="1"/>
    <col min="1093" max="1093" width="7.140625" style="1" customWidth="1"/>
    <col min="1094" max="1094" width="20" style="1" customWidth="1"/>
    <col min="1095" max="1095" width="19.28515625" style="1" customWidth="1"/>
    <col min="1096" max="1096" width="16" style="1" customWidth="1"/>
    <col min="1097" max="1097" width="22.28515625" style="1" customWidth="1"/>
    <col min="1098" max="1098" width="22" style="1" customWidth="1"/>
    <col min="1099" max="1282" width="11.42578125" style="1"/>
    <col min="1283" max="1283" width="4.42578125" style="1" customWidth="1"/>
    <col min="1284" max="1284" width="11.42578125" style="1"/>
    <col min="1285" max="1285" width="8.28515625" style="1" customWidth="1"/>
    <col min="1286" max="1286" width="9.7109375" style="1" customWidth="1"/>
    <col min="1287" max="1287" width="11.140625" style="1" customWidth="1"/>
    <col min="1288" max="1288" width="8.42578125" style="1" customWidth="1"/>
    <col min="1289" max="1289" width="10.140625" style="1" customWidth="1"/>
    <col min="1290" max="1290" width="10.5703125" style="1" customWidth="1"/>
    <col min="1291" max="1291" width="7.28515625" style="1" customWidth="1"/>
    <col min="1292" max="1292" width="8.85546875" style="1" customWidth="1"/>
    <col min="1293" max="1293" width="13" style="1" customWidth="1"/>
    <col min="1294" max="1295" width="6.5703125" style="1" customWidth="1"/>
    <col min="1296" max="1296" width="8.5703125" style="1" customWidth="1"/>
    <col min="1297" max="1297" width="8.140625" style="1" customWidth="1"/>
    <col min="1298" max="1298" width="11.85546875" style="1" customWidth="1"/>
    <col min="1299" max="1299" width="6.85546875" style="1" customWidth="1"/>
    <col min="1300" max="1300" width="6.5703125" style="1" customWidth="1"/>
    <col min="1301" max="1301" width="7.140625" style="1" customWidth="1"/>
    <col min="1302" max="1303" width="7.7109375" style="1" customWidth="1"/>
    <col min="1304" max="1304" width="7.140625" style="1" customWidth="1"/>
    <col min="1305" max="1305" width="6.7109375" style="1" customWidth="1"/>
    <col min="1306" max="1306" width="5.42578125" style="1" customWidth="1"/>
    <col min="1307" max="1307" width="22.85546875" style="1" customWidth="1"/>
    <col min="1308" max="1308" width="21.85546875" style="1" customWidth="1"/>
    <col min="1309" max="1309" width="9.42578125" style="1" customWidth="1"/>
    <col min="1310" max="1310" width="11.7109375" style="1" customWidth="1"/>
    <col min="1311" max="1311" width="9.28515625" style="1" customWidth="1"/>
    <col min="1312" max="1312" width="10.5703125" style="1" customWidth="1"/>
    <col min="1313" max="1313" width="18.85546875" style="1" customWidth="1"/>
    <col min="1314" max="1315" width="11.7109375" style="1" customWidth="1"/>
    <col min="1316" max="1316" width="13.85546875" style="1" customWidth="1"/>
    <col min="1317" max="1317" width="19" style="1" customWidth="1"/>
    <col min="1318" max="1318" width="16.7109375" style="1" customWidth="1"/>
    <col min="1319" max="1319" width="11.42578125" style="1"/>
    <col min="1320" max="1320" width="13" style="1" customWidth="1"/>
    <col min="1321" max="1322" width="11.42578125" style="1"/>
    <col min="1323" max="1323" width="9.140625" style="1" customWidth="1"/>
    <col min="1324" max="1324" width="11.42578125" style="1"/>
    <col min="1325" max="1325" width="12.42578125" style="1" customWidth="1"/>
    <col min="1326" max="1327" width="10.7109375" style="1" customWidth="1"/>
    <col min="1328" max="1328" width="7" style="1" customWidth="1"/>
    <col min="1329" max="1332" width="11.42578125" style="1"/>
    <col min="1333" max="1333" width="4.5703125" style="1" customWidth="1"/>
    <col min="1334" max="1336" width="11.42578125" style="1"/>
    <col min="1337" max="1337" width="12.5703125" style="1" customWidth="1"/>
    <col min="1338" max="1343" width="11.42578125" style="1"/>
    <col min="1344" max="1344" width="21" style="1" customWidth="1"/>
    <col min="1345" max="1345" width="19.85546875" style="1" customWidth="1"/>
    <col min="1346" max="1346" width="18.42578125" style="1" customWidth="1"/>
    <col min="1347" max="1347" width="20.140625" style="1" customWidth="1"/>
    <col min="1348" max="1348" width="20.5703125" style="1" customWidth="1"/>
    <col min="1349" max="1349" width="7.140625" style="1" customWidth="1"/>
    <col min="1350" max="1350" width="20" style="1" customWidth="1"/>
    <col min="1351" max="1351" width="19.28515625" style="1" customWidth="1"/>
    <col min="1352" max="1352" width="16" style="1" customWidth="1"/>
    <col min="1353" max="1353" width="22.28515625" style="1" customWidth="1"/>
    <col min="1354" max="1354" width="22" style="1" customWidth="1"/>
    <col min="1355" max="1538" width="11.42578125" style="1"/>
    <col min="1539" max="1539" width="4.42578125" style="1" customWidth="1"/>
    <col min="1540" max="1540" width="11.42578125" style="1"/>
    <col min="1541" max="1541" width="8.28515625" style="1" customWidth="1"/>
    <col min="1542" max="1542" width="9.7109375" style="1" customWidth="1"/>
    <col min="1543" max="1543" width="11.140625" style="1" customWidth="1"/>
    <col min="1544" max="1544" width="8.42578125" style="1" customWidth="1"/>
    <col min="1545" max="1545" width="10.140625" style="1" customWidth="1"/>
    <col min="1546" max="1546" width="10.5703125" style="1" customWidth="1"/>
    <col min="1547" max="1547" width="7.28515625" style="1" customWidth="1"/>
    <col min="1548" max="1548" width="8.85546875" style="1" customWidth="1"/>
    <col min="1549" max="1549" width="13" style="1" customWidth="1"/>
    <col min="1550" max="1551" width="6.5703125" style="1" customWidth="1"/>
    <col min="1552" max="1552" width="8.5703125" style="1" customWidth="1"/>
    <col min="1553" max="1553" width="8.140625" style="1" customWidth="1"/>
    <col min="1554" max="1554" width="11.85546875" style="1" customWidth="1"/>
    <col min="1555" max="1555" width="6.85546875" style="1" customWidth="1"/>
    <col min="1556" max="1556" width="6.5703125" style="1" customWidth="1"/>
    <col min="1557" max="1557" width="7.140625" style="1" customWidth="1"/>
    <col min="1558" max="1559" width="7.7109375" style="1" customWidth="1"/>
    <col min="1560" max="1560" width="7.140625" style="1" customWidth="1"/>
    <col min="1561" max="1561" width="6.7109375" style="1" customWidth="1"/>
    <col min="1562" max="1562" width="5.42578125" style="1" customWidth="1"/>
    <col min="1563" max="1563" width="22.85546875" style="1" customWidth="1"/>
    <col min="1564" max="1564" width="21.85546875" style="1" customWidth="1"/>
    <col min="1565" max="1565" width="9.42578125" style="1" customWidth="1"/>
    <col min="1566" max="1566" width="11.7109375" style="1" customWidth="1"/>
    <col min="1567" max="1567" width="9.28515625" style="1" customWidth="1"/>
    <col min="1568" max="1568" width="10.5703125" style="1" customWidth="1"/>
    <col min="1569" max="1569" width="18.85546875" style="1" customWidth="1"/>
    <col min="1570" max="1571" width="11.7109375" style="1" customWidth="1"/>
    <col min="1572" max="1572" width="13.85546875" style="1" customWidth="1"/>
    <col min="1573" max="1573" width="19" style="1" customWidth="1"/>
    <col min="1574" max="1574" width="16.7109375" style="1" customWidth="1"/>
    <col min="1575" max="1575" width="11.42578125" style="1"/>
    <col min="1576" max="1576" width="13" style="1" customWidth="1"/>
    <col min="1577" max="1578" width="11.42578125" style="1"/>
    <col min="1579" max="1579" width="9.140625" style="1" customWidth="1"/>
    <col min="1580" max="1580" width="11.42578125" style="1"/>
    <col min="1581" max="1581" width="12.42578125" style="1" customWidth="1"/>
    <col min="1582" max="1583" width="10.7109375" style="1" customWidth="1"/>
    <col min="1584" max="1584" width="7" style="1" customWidth="1"/>
    <col min="1585" max="1588" width="11.42578125" style="1"/>
    <col min="1589" max="1589" width="4.5703125" style="1" customWidth="1"/>
    <col min="1590" max="1592" width="11.42578125" style="1"/>
    <col min="1593" max="1593" width="12.5703125" style="1" customWidth="1"/>
    <col min="1594" max="1599" width="11.42578125" style="1"/>
    <col min="1600" max="1600" width="21" style="1" customWidth="1"/>
    <col min="1601" max="1601" width="19.85546875" style="1" customWidth="1"/>
    <col min="1602" max="1602" width="18.42578125" style="1" customWidth="1"/>
    <col min="1603" max="1603" width="20.140625" style="1" customWidth="1"/>
    <col min="1604" max="1604" width="20.5703125" style="1" customWidth="1"/>
    <col min="1605" max="1605" width="7.140625" style="1" customWidth="1"/>
    <col min="1606" max="1606" width="20" style="1" customWidth="1"/>
    <col min="1607" max="1607" width="19.28515625" style="1" customWidth="1"/>
    <col min="1608" max="1608" width="16" style="1" customWidth="1"/>
    <col min="1609" max="1609" width="22.28515625" style="1" customWidth="1"/>
    <col min="1610" max="1610" width="22" style="1" customWidth="1"/>
    <col min="1611" max="1794" width="11.42578125" style="1"/>
    <col min="1795" max="1795" width="4.42578125" style="1" customWidth="1"/>
    <col min="1796" max="1796" width="11.42578125" style="1"/>
    <col min="1797" max="1797" width="8.28515625" style="1" customWidth="1"/>
    <col min="1798" max="1798" width="9.7109375" style="1" customWidth="1"/>
    <col min="1799" max="1799" width="11.140625" style="1" customWidth="1"/>
    <col min="1800" max="1800" width="8.42578125" style="1" customWidth="1"/>
    <col min="1801" max="1801" width="10.140625" style="1" customWidth="1"/>
    <col min="1802" max="1802" width="10.5703125" style="1" customWidth="1"/>
    <col min="1803" max="1803" width="7.28515625" style="1" customWidth="1"/>
    <col min="1804" max="1804" width="8.85546875" style="1" customWidth="1"/>
    <col min="1805" max="1805" width="13" style="1" customWidth="1"/>
    <col min="1806" max="1807" width="6.5703125" style="1" customWidth="1"/>
    <col min="1808" max="1808" width="8.5703125" style="1" customWidth="1"/>
    <col min="1809" max="1809" width="8.140625" style="1" customWidth="1"/>
    <col min="1810" max="1810" width="11.85546875" style="1" customWidth="1"/>
    <col min="1811" max="1811" width="6.85546875" style="1" customWidth="1"/>
    <col min="1812" max="1812" width="6.5703125" style="1" customWidth="1"/>
    <col min="1813" max="1813" width="7.140625" style="1" customWidth="1"/>
    <col min="1814" max="1815" width="7.7109375" style="1" customWidth="1"/>
    <col min="1816" max="1816" width="7.140625" style="1" customWidth="1"/>
    <col min="1817" max="1817" width="6.7109375" style="1" customWidth="1"/>
    <col min="1818" max="1818" width="5.42578125" style="1" customWidth="1"/>
    <col min="1819" max="1819" width="22.85546875" style="1" customWidth="1"/>
    <col min="1820" max="1820" width="21.85546875" style="1" customWidth="1"/>
    <col min="1821" max="1821" width="9.42578125" style="1" customWidth="1"/>
    <col min="1822" max="1822" width="11.7109375" style="1" customWidth="1"/>
    <col min="1823" max="1823" width="9.28515625" style="1" customWidth="1"/>
    <col min="1824" max="1824" width="10.5703125" style="1" customWidth="1"/>
    <col min="1825" max="1825" width="18.85546875" style="1" customWidth="1"/>
    <col min="1826" max="1827" width="11.7109375" style="1" customWidth="1"/>
    <col min="1828" max="1828" width="13.85546875" style="1" customWidth="1"/>
    <col min="1829" max="1829" width="19" style="1" customWidth="1"/>
    <col min="1830" max="1830" width="16.7109375" style="1" customWidth="1"/>
    <col min="1831" max="1831" width="11.42578125" style="1"/>
    <col min="1832" max="1832" width="13" style="1" customWidth="1"/>
    <col min="1833" max="1834" width="11.42578125" style="1"/>
    <col min="1835" max="1835" width="9.140625" style="1" customWidth="1"/>
    <col min="1836" max="1836" width="11.42578125" style="1"/>
    <col min="1837" max="1837" width="12.42578125" style="1" customWidth="1"/>
    <col min="1838" max="1839" width="10.7109375" style="1" customWidth="1"/>
    <col min="1840" max="1840" width="7" style="1" customWidth="1"/>
    <col min="1841" max="1844" width="11.42578125" style="1"/>
    <col min="1845" max="1845" width="4.5703125" style="1" customWidth="1"/>
    <col min="1846" max="1848" width="11.42578125" style="1"/>
    <col min="1849" max="1849" width="12.5703125" style="1" customWidth="1"/>
    <col min="1850" max="1855" width="11.42578125" style="1"/>
    <col min="1856" max="1856" width="21" style="1" customWidth="1"/>
    <col min="1857" max="1857" width="19.85546875" style="1" customWidth="1"/>
    <col min="1858" max="1858" width="18.42578125" style="1" customWidth="1"/>
    <col min="1859" max="1859" width="20.140625" style="1" customWidth="1"/>
    <col min="1860" max="1860" width="20.5703125" style="1" customWidth="1"/>
    <col min="1861" max="1861" width="7.140625" style="1" customWidth="1"/>
    <col min="1862" max="1862" width="20" style="1" customWidth="1"/>
    <col min="1863" max="1863" width="19.28515625" style="1" customWidth="1"/>
    <col min="1864" max="1864" width="16" style="1" customWidth="1"/>
    <col min="1865" max="1865" width="22.28515625" style="1" customWidth="1"/>
    <col min="1866" max="1866" width="22" style="1" customWidth="1"/>
    <col min="1867" max="2050" width="11.42578125" style="1"/>
    <col min="2051" max="2051" width="4.42578125" style="1" customWidth="1"/>
    <col min="2052" max="2052" width="11.42578125" style="1"/>
    <col min="2053" max="2053" width="8.28515625" style="1" customWidth="1"/>
    <col min="2054" max="2054" width="9.7109375" style="1" customWidth="1"/>
    <col min="2055" max="2055" width="11.140625" style="1" customWidth="1"/>
    <col min="2056" max="2056" width="8.42578125" style="1" customWidth="1"/>
    <col min="2057" max="2057" width="10.140625" style="1" customWidth="1"/>
    <col min="2058" max="2058" width="10.5703125" style="1" customWidth="1"/>
    <col min="2059" max="2059" width="7.28515625" style="1" customWidth="1"/>
    <col min="2060" max="2060" width="8.85546875" style="1" customWidth="1"/>
    <col min="2061" max="2061" width="13" style="1" customWidth="1"/>
    <col min="2062" max="2063" width="6.5703125" style="1" customWidth="1"/>
    <col min="2064" max="2064" width="8.5703125" style="1" customWidth="1"/>
    <col min="2065" max="2065" width="8.140625" style="1" customWidth="1"/>
    <col min="2066" max="2066" width="11.85546875" style="1" customWidth="1"/>
    <col min="2067" max="2067" width="6.85546875" style="1" customWidth="1"/>
    <col min="2068" max="2068" width="6.5703125" style="1" customWidth="1"/>
    <col min="2069" max="2069" width="7.140625" style="1" customWidth="1"/>
    <col min="2070" max="2071" width="7.7109375" style="1" customWidth="1"/>
    <col min="2072" max="2072" width="7.140625" style="1" customWidth="1"/>
    <col min="2073" max="2073" width="6.7109375" style="1" customWidth="1"/>
    <col min="2074" max="2074" width="5.42578125" style="1" customWidth="1"/>
    <col min="2075" max="2075" width="22.85546875" style="1" customWidth="1"/>
    <col min="2076" max="2076" width="21.85546875" style="1" customWidth="1"/>
    <col min="2077" max="2077" width="9.42578125" style="1" customWidth="1"/>
    <col min="2078" max="2078" width="11.7109375" style="1" customWidth="1"/>
    <col min="2079" max="2079" width="9.28515625" style="1" customWidth="1"/>
    <col min="2080" max="2080" width="10.5703125" style="1" customWidth="1"/>
    <col min="2081" max="2081" width="18.85546875" style="1" customWidth="1"/>
    <col min="2082" max="2083" width="11.7109375" style="1" customWidth="1"/>
    <col min="2084" max="2084" width="13.85546875" style="1" customWidth="1"/>
    <col min="2085" max="2085" width="19" style="1" customWidth="1"/>
    <col min="2086" max="2086" width="16.7109375" style="1" customWidth="1"/>
    <col min="2087" max="2087" width="11.42578125" style="1"/>
    <col min="2088" max="2088" width="13" style="1" customWidth="1"/>
    <col min="2089" max="2090" width="11.42578125" style="1"/>
    <col min="2091" max="2091" width="9.140625" style="1" customWidth="1"/>
    <col min="2092" max="2092" width="11.42578125" style="1"/>
    <col min="2093" max="2093" width="12.42578125" style="1" customWidth="1"/>
    <col min="2094" max="2095" width="10.7109375" style="1" customWidth="1"/>
    <col min="2096" max="2096" width="7" style="1" customWidth="1"/>
    <col min="2097" max="2100" width="11.42578125" style="1"/>
    <col min="2101" max="2101" width="4.5703125" style="1" customWidth="1"/>
    <col min="2102" max="2104" width="11.42578125" style="1"/>
    <col min="2105" max="2105" width="12.5703125" style="1" customWidth="1"/>
    <col min="2106" max="2111" width="11.42578125" style="1"/>
    <col min="2112" max="2112" width="21" style="1" customWidth="1"/>
    <col min="2113" max="2113" width="19.85546875" style="1" customWidth="1"/>
    <col min="2114" max="2114" width="18.42578125" style="1" customWidth="1"/>
    <col min="2115" max="2115" width="20.140625" style="1" customWidth="1"/>
    <col min="2116" max="2116" width="20.5703125" style="1" customWidth="1"/>
    <col min="2117" max="2117" width="7.140625" style="1" customWidth="1"/>
    <col min="2118" max="2118" width="20" style="1" customWidth="1"/>
    <col min="2119" max="2119" width="19.28515625" style="1" customWidth="1"/>
    <col min="2120" max="2120" width="16" style="1" customWidth="1"/>
    <col min="2121" max="2121" width="22.28515625" style="1" customWidth="1"/>
    <col min="2122" max="2122" width="22" style="1" customWidth="1"/>
    <col min="2123" max="2306" width="11.42578125" style="1"/>
    <col min="2307" max="2307" width="4.42578125" style="1" customWidth="1"/>
    <col min="2308" max="2308" width="11.42578125" style="1"/>
    <col min="2309" max="2309" width="8.28515625" style="1" customWidth="1"/>
    <col min="2310" max="2310" width="9.7109375" style="1" customWidth="1"/>
    <col min="2311" max="2311" width="11.140625" style="1" customWidth="1"/>
    <col min="2312" max="2312" width="8.42578125" style="1" customWidth="1"/>
    <col min="2313" max="2313" width="10.140625" style="1" customWidth="1"/>
    <col min="2314" max="2314" width="10.5703125" style="1" customWidth="1"/>
    <col min="2315" max="2315" width="7.28515625" style="1" customWidth="1"/>
    <col min="2316" max="2316" width="8.85546875" style="1" customWidth="1"/>
    <col min="2317" max="2317" width="13" style="1" customWidth="1"/>
    <col min="2318" max="2319" width="6.5703125" style="1" customWidth="1"/>
    <col min="2320" max="2320" width="8.5703125" style="1" customWidth="1"/>
    <col min="2321" max="2321" width="8.140625" style="1" customWidth="1"/>
    <col min="2322" max="2322" width="11.85546875" style="1" customWidth="1"/>
    <col min="2323" max="2323" width="6.85546875" style="1" customWidth="1"/>
    <col min="2324" max="2324" width="6.5703125" style="1" customWidth="1"/>
    <col min="2325" max="2325" width="7.140625" style="1" customWidth="1"/>
    <col min="2326" max="2327" width="7.7109375" style="1" customWidth="1"/>
    <col min="2328" max="2328" width="7.140625" style="1" customWidth="1"/>
    <col min="2329" max="2329" width="6.7109375" style="1" customWidth="1"/>
    <col min="2330" max="2330" width="5.42578125" style="1" customWidth="1"/>
    <col min="2331" max="2331" width="22.85546875" style="1" customWidth="1"/>
    <col min="2332" max="2332" width="21.85546875" style="1" customWidth="1"/>
    <col min="2333" max="2333" width="9.42578125" style="1" customWidth="1"/>
    <col min="2334" max="2334" width="11.7109375" style="1" customWidth="1"/>
    <col min="2335" max="2335" width="9.28515625" style="1" customWidth="1"/>
    <col min="2336" max="2336" width="10.5703125" style="1" customWidth="1"/>
    <col min="2337" max="2337" width="18.85546875" style="1" customWidth="1"/>
    <col min="2338" max="2339" width="11.7109375" style="1" customWidth="1"/>
    <col min="2340" max="2340" width="13.85546875" style="1" customWidth="1"/>
    <col min="2341" max="2341" width="19" style="1" customWidth="1"/>
    <col min="2342" max="2342" width="16.7109375" style="1" customWidth="1"/>
    <col min="2343" max="2343" width="11.42578125" style="1"/>
    <col min="2344" max="2344" width="13" style="1" customWidth="1"/>
    <col min="2345" max="2346" width="11.42578125" style="1"/>
    <col min="2347" max="2347" width="9.140625" style="1" customWidth="1"/>
    <col min="2348" max="2348" width="11.42578125" style="1"/>
    <col min="2349" max="2349" width="12.42578125" style="1" customWidth="1"/>
    <col min="2350" max="2351" width="10.7109375" style="1" customWidth="1"/>
    <col min="2352" max="2352" width="7" style="1" customWidth="1"/>
    <col min="2353" max="2356" width="11.42578125" style="1"/>
    <col min="2357" max="2357" width="4.5703125" style="1" customWidth="1"/>
    <col min="2358" max="2360" width="11.42578125" style="1"/>
    <col min="2361" max="2361" width="12.5703125" style="1" customWidth="1"/>
    <col min="2362" max="2367" width="11.42578125" style="1"/>
    <col min="2368" max="2368" width="21" style="1" customWidth="1"/>
    <col min="2369" max="2369" width="19.85546875" style="1" customWidth="1"/>
    <col min="2370" max="2370" width="18.42578125" style="1" customWidth="1"/>
    <col min="2371" max="2371" width="20.140625" style="1" customWidth="1"/>
    <col min="2372" max="2372" width="20.5703125" style="1" customWidth="1"/>
    <col min="2373" max="2373" width="7.140625" style="1" customWidth="1"/>
    <col min="2374" max="2374" width="20" style="1" customWidth="1"/>
    <col min="2375" max="2375" width="19.28515625" style="1" customWidth="1"/>
    <col min="2376" max="2376" width="16" style="1" customWidth="1"/>
    <col min="2377" max="2377" width="22.28515625" style="1" customWidth="1"/>
    <col min="2378" max="2378" width="22" style="1" customWidth="1"/>
    <col min="2379" max="2562" width="11.42578125" style="1"/>
    <col min="2563" max="2563" width="4.42578125" style="1" customWidth="1"/>
    <col min="2564" max="2564" width="11.42578125" style="1"/>
    <col min="2565" max="2565" width="8.28515625" style="1" customWidth="1"/>
    <col min="2566" max="2566" width="9.7109375" style="1" customWidth="1"/>
    <col min="2567" max="2567" width="11.140625" style="1" customWidth="1"/>
    <col min="2568" max="2568" width="8.42578125" style="1" customWidth="1"/>
    <col min="2569" max="2569" width="10.140625" style="1" customWidth="1"/>
    <col min="2570" max="2570" width="10.5703125" style="1" customWidth="1"/>
    <col min="2571" max="2571" width="7.28515625" style="1" customWidth="1"/>
    <col min="2572" max="2572" width="8.85546875" style="1" customWidth="1"/>
    <col min="2573" max="2573" width="13" style="1" customWidth="1"/>
    <col min="2574" max="2575" width="6.5703125" style="1" customWidth="1"/>
    <col min="2576" max="2576" width="8.5703125" style="1" customWidth="1"/>
    <col min="2577" max="2577" width="8.140625" style="1" customWidth="1"/>
    <col min="2578" max="2578" width="11.85546875" style="1" customWidth="1"/>
    <col min="2579" max="2579" width="6.85546875" style="1" customWidth="1"/>
    <col min="2580" max="2580" width="6.5703125" style="1" customWidth="1"/>
    <col min="2581" max="2581" width="7.140625" style="1" customWidth="1"/>
    <col min="2582" max="2583" width="7.7109375" style="1" customWidth="1"/>
    <col min="2584" max="2584" width="7.140625" style="1" customWidth="1"/>
    <col min="2585" max="2585" width="6.7109375" style="1" customWidth="1"/>
    <col min="2586" max="2586" width="5.42578125" style="1" customWidth="1"/>
    <col min="2587" max="2587" width="22.85546875" style="1" customWidth="1"/>
    <col min="2588" max="2588" width="21.85546875" style="1" customWidth="1"/>
    <col min="2589" max="2589" width="9.42578125" style="1" customWidth="1"/>
    <col min="2590" max="2590" width="11.7109375" style="1" customWidth="1"/>
    <col min="2591" max="2591" width="9.28515625" style="1" customWidth="1"/>
    <col min="2592" max="2592" width="10.5703125" style="1" customWidth="1"/>
    <col min="2593" max="2593" width="18.85546875" style="1" customWidth="1"/>
    <col min="2594" max="2595" width="11.7109375" style="1" customWidth="1"/>
    <col min="2596" max="2596" width="13.85546875" style="1" customWidth="1"/>
    <col min="2597" max="2597" width="19" style="1" customWidth="1"/>
    <col min="2598" max="2598" width="16.7109375" style="1" customWidth="1"/>
    <col min="2599" max="2599" width="11.42578125" style="1"/>
    <col min="2600" max="2600" width="13" style="1" customWidth="1"/>
    <col min="2601" max="2602" width="11.42578125" style="1"/>
    <col min="2603" max="2603" width="9.140625" style="1" customWidth="1"/>
    <col min="2604" max="2604" width="11.42578125" style="1"/>
    <col min="2605" max="2605" width="12.42578125" style="1" customWidth="1"/>
    <col min="2606" max="2607" width="10.7109375" style="1" customWidth="1"/>
    <col min="2608" max="2608" width="7" style="1" customWidth="1"/>
    <col min="2609" max="2612" width="11.42578125" style="1"/>
    <col min="2613" max="2613" width="4.5703125" style="1" customWidth="1"/>
    <col min="2614" max="2616" width="11.42578125" style="1"/>
    <col min="2617" max="2617" width="12.5703125" style="1" customWidth="1"/>
    <col min="2618" max="2623" width="11.42578125" style="1"/>
    <col min="2624" max="2624" width="21" style="1" customWidth="1"/>
    <col min="2625" max="2625" width="19.85546875" style="1" customWidth="1"/>
    <col min="2626" max="2626" width="18.42578125" style="1" customWidth="1"/>
    <col min="2627" max="2627" width="20.140625" style="1" customWidth="1"/>
    <col min="2628" max="2628" width="20.5703125" style="1" customWidth="1"/>
    <col min="2629" max="2629" width="7.140625" style="1" customWidth="1"/>
    <col min="2630" max="2630" width="20" style="1" customWidth="1"/>
    <col min="2631" max="2631" width="19.28515625" style="1" customWidth="1"/>
    <col min="2632" max="2632" width="16" style="1" customWidth="1"/>
    <col min="2633" max="2633" width="22.28515625" style="1" customWidth="1"/>
    <col min="2634" max="2634" width="22" style="1" customWidth="1"/>
    <col min="2635" max="2818" width="11.42578125" style="1"/>
    <col min="2819" max="2819" width="4.42578125" style="1" customWidth="1"/>
    <col min="2820" max="2820" width="11.42578125" style="1"/>
    <col min="2821" max="2821" width="8.28515625" style="1" customWidth="1"/>
    <col min="2822" max="2822" width="9.7109375" style="1" customWidth="1"/>
    <col min="2823" max="2823" width="11.140625" style="1" customWidth="1"/>
    <col min="2824" max="2824" width="8.42578125" style="1" customWidth="1"/>
    <col min="2825" max="2825" width="10.140625" style="1" customWidth="1"/>
    <col min="2826" max="2826" width="10.5703125" style="1" customWidth="1"/>
    <col min="2827" max="2827" width="7.28515625" style="1" customWidth="1"/>
    <col min="2828" max="2828" width="8.85546875" style="1" customWidth="1"/>
    <col min="2829" max="2829" width="13" style="1" customWidth="1"/>
    <col min="2830" max="2831" width="6.5703125" style="1" customWidth="1"/>
    <col min="2832" max="2832" width="8.5703125" style="1" customWidth="1"/>
    <col min="2833" max="2833" width="8.140625" style="1" customWidth="1"/>
    <col min="2834" max="2834" width="11.85546875" style="1" customWidth="1"/>
    <col min="2835" max="2835" width="6.85546875" style="1" customWidth="1"/>
    <col min="2836" max="2836" width="6.5703125" style="1" customWidth="1"/>
    <col min="2837" max="2837" width="7.140625" style="1" customWidth="1"/>
    <col min="2838" max="2839" width="7.7109375" style="1" customWidth="1"/>
    <col min="2840" max="2840" width="7.140625" style="1" customWidth="1"/>
    <col min="2841" max="2841" width="6.7109375" style="1" customWidth="1"/>
    <col min="2842" max="2842" width="5.42578125" style="1" customWidth="1"/>
    <col min="2843" max="2843" width="22.85546875" style="1" customWidth="1"/>
    <col min="2844" max="2844" width="21.85546875" style="1" customWidth="1"/>
    <col min="2845" max="2845" width="9.42578125" style="1" customWidth="1"/>
    <col min="2846" max="2846" width="11.7109375" style="1" customWidth="1"/>
    <col min="2847" max="2847" width="9.28515625" style="1" customWidth="1"/>
    <col min="2848" max="2848" width="10.5703125" style="1" customWidth="1"/>
    <col min="2849" max="2849" width="18.85546875" style="1" customWidth="1"/>
    <col min="2850" max="2851" width="11.7109375" style="1" customWidth="1"/>
    <col min="2852" max="2852" width="13.85546875" style="1" customWidth="1"/>
    <col min="2853" max="2853" width="19" style="1" customWidth="1"/>
    <col min="2854" max="2854" width="16.7109375" style="1" customWidth="1"/>
    <col min="2855" max="2855" width="11.42578125" style="1"/>
    <col min="2856" max="2856" width="13" style="1" customWidth="1"/>
    <col min="2857" max="2858" width="11.42578125" style="1"/>
    <col min="2859" max="2859" width="9.140625" style="1" customWidth="1"/>
    <col min="2860" max="2860" width="11.42578125" style="1"/>
    <col min="2861" max="2861" width="12.42578125" style="1" customWidth="1"/>
    <col min="2862" max="2863" width="10.7109375" style="1" customWidth="1"/>
    <col min="2864" max="2864" width="7" style="1" customWidth="1"/>
    <col min="2865" max="2868" width="11.42578125" style="1"/>
    <col min="2869" max="2869" width="4.5703125" style="1" customWidth="1"/>
    <col min="2870" max="2872" width="11.42578125" style="1"/>
    <col min="2873" max="2873" width="12.5703125" style="1" customWidth="1"/>
    <col min="2874" max="2879" width="11.42578125" style="1"/>
    <col min="2880" max="2880" width="21" style="1" customWidth="1"/>
    <col min="2881" max="2881" width="19.85546875" style="1" customWidth="1"/>
    <col min="2882" max="2882" width="18.42578125" style="1" customWidth="1"/>
    <col min="2883" max="2883" width="20.140625" style="1" customWidth="1"/>
    <col min="2884" max="2884" width="20.5703125" style="1" customWidth="1"/>
    <col min="2885" max="2885" width="7.140625" style="1" customWidth="1"/>
    <col min="2886" max="2886" width="20" style="1" customWidth="1"/>
    <col min="2887" max="2887" width="19.28515625" style="1" customWidth="1"/>
    <col min="2888" max="2888" width="16" style="1" customWidth="1"/>
    <col min="2889" max="2889" width="22.28515625" style="1" customWidth="1"/>
    <col min="2890" max="2890" width="22" style="1" customWidth="1"/>
    <col min="2891" max="3074" width="11.42578125" style="1"/>
    <col min="3075" max="3075" width="4.42578125" style="1" customWidth="1"/>
    <col min="3076" max="3076" width="11.42578125" style="1"/>
    <col min="3077" max="3077" width="8.28515625" style="1" customWidth="1"/>
    <col min="3078" max="3078" width="9.7109375" style="1" customWidth="1"/>
    <col min="3079" max="3079" width="11.140625" style="1" customWidth="1"/>
    <col min="3080" max="3080" width="8.42578125" style="1" customWidth="1"/>
    <col min="3081" max="3081" width="10.140625" style="1" customWidth="1"/>
    <col min="3082" max="3082" width="10.5703125" style="1" customWidth="1"/>
    <col min="3083" max="3083" width="7.28515625" style="1" customWidth="1"/>
    <col min="3084" max="3084" width="8.85546875" style="1" customWidth="1"/>
    <col min="3085" max="3085" width="13" style="1" customWidth="1"/>
    <col min="3086" max="3087" width="6.5703125" style="1" customWidth="1"/>
    <col min="3088" max="3088" width="8.5703125" style="1" customWidth="1"/>
    <col min="3089" max="3089" width="8.140625" style="1" customWidth="1"/>
    <col min="3090" max="3090" width="11.85546875" style="1" customWidth="1"/>
    <col min="3091" max="3091" width="6.85546875" style="1" customWidth="1"/>
    <col min="3092" max="3092" width="6.5703125" style="1" customWidth="1"/>
    <col min="3093" max="3093" width="7.140625" style="1" customWidth="1"/>
    <col min="3094" max="3095" width="7.7109375" style="1" customWidth="1"/>
    <col min="3096" max="3096" width="7.140625" style="1" customWidth="1"/>
    <col min="3097" max="3097" width="6.7109375" style="1" customWidth="1"/>
    <col min="3098" max="3098" width="5.42578125" style="1" customWidth="1"/>
    <col min="3099" max="3099" width="22.85546875" style="1" customWidth="1"/>
    <col min="3100" max="3100" width="21.85546875" style="1" customWidth="1"/>
    <col min="3101" max="3101" width="9.42578125" style="1" customWidth="1"/>
    <col min="3102" max="3102" width="11.7109375" style="1" customWidth="1"/>
    <col min="3103" max="3103" width="9.28515625" style="1" customWidth="1"/>
    <col min="3104" max="3104" width="10.5703125" style="1" customWidth="1"/>
    <col min="3105" max="3105" width="18.85546875" style="1" customWidth="1"/>
    <col min="3106" max="3107" width="11.7109375" style="1" customWidth="1"/>
    <col min="3108" max="3108" width="13.85546875" style="1" customWidth="1"/>
    <col min="3109" max="3109" width="19" style="1" customWidth="1"/>
    <col min="3110" max="3110" width="16.7109375" style="1" customWidth="1"/>
    <col min="3111" max="3111" width="11.42578125" style="1"/>
    <col min="3112" max="3112" width="13" style="1" customWidth="1"/>
    <col min="3113" max="3114" width="11.42578125" style="1"/>
    <col min="3115" max="3115" width="9.140625" style="1" customWidth="1"/>
    <col min="3116" max="3116" width="11.42578125" style="1"/>
    <col min="3117" max="3117" width="12.42578125" style="1" customWidth="1"/>
    <col min="3118" max="3119" width="10.7109375" style="1" customWidth="1"/>
    <col min="3120" max="3120" width="7" style="1" customWidth="1"/>
    <col min="3121" max="3124" width="11.42578125" style="1"/>
    <col min="3125" max="3125" width="4.5703125" style="1" customWidth="1"/>
    <col min="3126" max="3128" width="11.42578125" style="1"/>
    <col min="3129" max="3129" width="12.5703125" style="1" customWidth="1"/>
    <col min="3130" max="3135" width="11.42578125" style="1"/>
    <col min="3136" max="3136" width="21" style="1" customWidth="1"/>
    <col min="3137" max="3137" width="19.85546875" style="1" customWidth="1"/>
    <col min="3138" max="3138" width="18.42578125" style="1" customWidth="1"/>
    <col min="3139" max="3139" width="20.140625" style="1" customWidth="1"/>
    <col min="3140" max="3140" width="20.5703125" style="1" customWidth="1"/>
    <col min="3141" max="3141" width="7.140625" style="1" customWidth="1"/>
    <col min="3142" max="3142" width="20" style="1" customWidth="1"/>
    <col min="3143" max="3143" width="19.28515625" style="1" customWidth="1"/>
    <col min="3144" max="3144" width="16" style="1" customWidth="1"/>
    <col min="3145" max="3145" width="22.28515625" style="1" customWidth="1"/>
    <col min="3146" max="3146" width="22" style="1" customWidth="1"/>
    <col min="3147" max="3330" width="11.42578125" style="1"/>
    <col min="3331" max="3331" width="4.42578125" style="1" customWidth="1"/>
    <col min="3332" max="3332" width="11.42578125" style="1"/>
    <col min="3333" max="3333" width="8.28515625" style="1" customWidth="1"/>
    <col min="3334" max="3334" width="9.7109375" style="1" customWidth="1"/>
    <col min="3335" max="3335" width="11.140625" style="1" customWidth="1"/>
    <col min="3336" max="3336" width="8.42578125" style="1" customWidth="1"/>
    <col min="3337" max="3337" width="10.140625" style="1" customWidth="1"/>
    <col min="3338" max="3338" width="10.5703125" style="1" customWidth="1"/>
    <col min="3339" max="3339" width="7.28515625" style="1" customWidth="1"/>
    <col min="3340" max="3340" width="8.85546875" style="1" customWidth="1"/>
    <col min="3341" max="3341" width="13" style="1" customWidth="1"/>
    <col min="3342" max="3343" width="6.5703125" style="1" customWidth="1"/>
    <col min="3344" max="3344" width="8.5703125" style="1" customWidth="1"/>
    <col min="3345" max="3345" width="8.140625" style="1" customWidth="1"/>
    <col min="3346" max="3346" width="11.85546875" style="1" customWidth="1"/>
    <col min="3347" max="3347" width="6.85546875" style="1" customWidth="1"/>
    <col min="3348" max="3348" width="6.5703125" style="1" customWidth="1"/>
    <col min="3349" max="3349" width="7.140625" style="1" customWidth="1"/>
    <col min="3350" max="3351" width="7.7109375" style="1" customWidth="1"/>
    <col min="3352" max="3352" width="7.140625" style="1" customWidth="1"/>
    <col min="3353" max="3353" width="6.7109375" style="1" customWidth="1"/>
    <col min="3354" max="3354" width="5.42578125" style="1" customWidth="1"/>
    <col min="3355" max="3355" width="22.85546875" style="1" customWidth="1"/>
    <col min="3356" max="3356" width="21.85546875" style="1" customWidth="1"/>
    <col min="3357" max="3357" width="9.42578125" style="1" customWidth="1"/>
    <col min="3358" max="3358" width="11.7109375" style="1" customWidth="1"/>
    <col min="3359" max="3359" width="9.28515625" style="1" customWidth="1"/>
    <col min="3360" max="3360" width="10.5703125" style="1" customWidth="1"/>
    <col min="3361" max="3361" width="18.85546875" style="1" customWidth="1"/>
    <col min="3362" max="3363" width="11.7109375" style="1" customWidth="1"/>
    <col min="3364" max="3364" width="13.85546875" style="1" customWidth="1"/>
    <col min="3365" max="3365" width="19" style="1" customWidth="1"/>
    <col min="3366" max="3366" width="16.7109375" style="1" customWidth="1"/>
    <col min="3367" max="3367" width="11.42578125" style="1"/>
    <col min="3368" max="3368" width="13" style="1" customWidth="1"/>
    <col min="3369" max="3370" width="11.42578125" style="1"/>
    <col min="3371" max="3371" width="9.140625" style="1" customWidth="1"/>
    <col min="3372" max="3372" width="11.42578125" style="1"/>
    <col min="3373" max="3373" width="12.42578125" style="1" customWidth="1"/>
    <col min="3374" max="3375" width="10.7109375" style="1" customWidth="1"/>
    <col min="3376" max="3376" width="7" style="1" customWidth="1"/>
    <col min="3377" max="3380" width="11.42578125" style="1"/>
    <col min="3381" max="3381" width="4.5703125" style="1" customWidth="1"/>
    <col min="3382" max="3384" width="11.42578125" style="1"/>
    <col min="3385" max="3385" width="12.5703125" style="1" customWidth="1"/>
    <col min="3386" max="3391" width="11.42578125" style="1"/>
    <col min="3392" max="3392" width="21" style="1" customWidth="1"/>
    <col min="3393" max="3393" width="19.85546875" style="1" customWidth="1"/>
    <col min="3394" max="3394" width="18.42578125" style="1" customWidth="1"/>
    <col min="3395" max="3395" width="20.140625" style="1" customWidth="1"/>
    <col min="3396" max="3396" width="20.5703125" style="1" customWidth="1"/>
    <col min="3397" max="3397" width="7.140625" style="1" customWidth="1"/>
    <col min="3398" max="3398" width="20" style="1" customWidth="1"/>
    <col min="3399" max="3399" width="19.28515625" style="1" customWidth="1"/>
    <col min="3400" max="3400" width="16" style="1" customWidth="1"/>
    <col min="3401" max="3401" width="22.28515625" style="1" customWidth="1"/>
    <col min="3402" max="3402" width="22" style="1" customWidth="1"/>
    <col min="3403" max="3586" width="11.42578125" style="1"/>
    <col min="3587" max="3587" width="4.42578125" style="1" customWidth="1"/>
    <col min="3588" max="3588" width="11.42578125" style="1"/>
    <col min="3589" max="3589" width="8.28515625" style="1" customWidth="1"/>
    <col min="3590" max="3590" width="9.7109375" style="1" customWidth="1"/>
    <col min="3591" max="3591" width="11.140625" style="1" customWidth="1"/>
    <col min="3592" max="3592" width="8.42578125" style="1" customWidth="1"/>
    <col min="3593" max="3593" width="10.140625" style="1" customWidth="1"/>
    <col min="3594" max="3594" width="10.5703125" style="1" customWidth="1"/>
    <col min="3595" max="3595" width="7.28515625" style="1" customWidth="1"/>
    <col min="3596" max="3596" width="8.85546875" style="1" customWidth="1"/>
    <col min="3597" max="3597" width="13" style="1" customWidth="1"/>
    <col min="3598" max="3599" width="6.5703125" style="1" customWidth="1"/>
    <col min="3600" max="3600" width="8.5703125" style="1" customWidth="1"/>
    <col min="3601" max="3601" width="8.140625" style="1" customWidth="1"/>
    <col min="3602" max="3602" width="11.85546875" style="1" customWidth="1"/>
    <col min="3603" max="3603" width="6.85546875" style="1" customWidth="1"/>
    <col min="3604" max="3604" width="6.5703125" style="1" customWidth="1"/>
    <col min="3605" max="3605" width="7.140625" style="1" customWidth="1"/>
    <col min="3606" max="3607" width="7.7109375" style="1" customWidth="1"/>
    <col min="3608" max="3608" width="7.140625" style="1" customWidth="1"/>
    <col min="3609" max="3609" width="6.7109375" style="1" customWidth="1"/>
    <col min="3610" max="3610" width="5.42578125" style="1" customWidth="1"/>
    <col min="3611" max="3611" width="22.85546875" style="1" customWidth="1"/>
    <col min="3612" max="3612" width="21.85546875" style="1" customWidth="1"/>
    <col min="3613" max="3613" width="9.42578125" style="1" customWidth="1"/>
    <col min="3614" max="3614" width="11.7109375" style="1" customWidth="1"/>
    <col min="3615" max="3615" width="9.28515625" style="1" customWidth="1"/>
    <col min="3616" max="3616" width="10.5703125" style="1" customWidth="1"/>
    <col min="3617" max="3617" width="18.85546875" style="1" customWidth="1"/>
    <col min="3618" max="3619" width="11.7109375" style="1" customWidth="1"/>
    <col min="3620" max="3620" width="13.85546875" style="1" customWidth="1"/>
    <col min="3621" max="3621" width="19" style="1" customWidth="1"/>
    <col min="3622" max="3622" width="16.7109375" style="1" customWidth="1"/>
    <col min="3623" max="3623" width="11.42578125" style="1"/>
    <col min="3624" max="3624" width="13" style="1" customWidth="1"/>
    <col min="3625" max="3626" width="11.42578125" style="1"/>
    <col min="3627" max="3627" width="9.140625" style="1" customWidth="1"/>
    <col min="3628" max="3628" width="11.42578125" style="1"/>
    <col min="3629" max="3629" width="12.42578125" style="1" customWidth="1"/>
    <col min="3630" max="3631" width="10.7109375" style="1" customWidth="1"/>
    <col min="3632" max="3632" width="7" style="1" customWidth="1"/>
    <col min="3633" max="3636" width="11.42578125" style="1"/>
    <col min="3637" max="3637" width="4.5703125" style="1" customWidth="1"/>
    <col min="3638" max="3640" width="11.42578125" style="1"/>
    <col min="3641" max="3641" width="12.5703125" style="1" customWidth="1"/>
    <col min="3642" max="3647" width="11.42578125" style="1"/>
    <col min="3648" max="3648" width="21" style="1" customWidth="1"/>
    <col min="3649" max="3649" width="19.85546875" style="1" customWidth="1"/>
    <col min="3650" max="3650" width="18.42578125" style="1" customWidth="1"/>
    <col min="3651" max="3651" width="20.140625" style="1" customWidth="1"/>
    <col min="3652" max="3652" width="20.5703125" style="1" customWidth="1"/>
    <col min="3653" max="3653" width="7.140625" style="1" customWidth="1"/>
    <col min="3654" max="3654" width="20" style="1" customWidth="1"/>
    <col min="3655" max="3655" width="19.28515625" style="1" customWidth="1"/>
    <col min="3656" max="3656" width="16" style="1" customWidth="1"/>
    <col min="3657" max="3657" width="22.28515625" style="1" customWidth="1"/>
    <col min="3658" max="3658" width="22" style="1" customWidth="1"/>
    <col min="3659" max="3842" width="11.42578125" style="1"/>
    <col min="3843" max="3843" width="4.42578125" style="1" customWidth="1"/>
    <col min="3844" max="3844" width="11.42578125" style="1"/>
    <col min="3845" max="3845" width="8.28515625" style="1" customWidth="1"/>
    <col min="3846" max="3846" width="9.7109375" style="1" customWidth="1"/>
    <col min="3847" max="3847" width="11.140625" style="1" customWidth="1"/>
    <col min="3848" max="3848" width="8.42578125" style="1" customWidth="1"/>
    <col min="3849" max="3849" width="10.140625" style="1" customWidth="1"/>
    <col min="3850" max="3850" width="10.5703125" style="1" customWidth="1"/>
    <col min="3851" max="3851" width="7.28515625" style="1" customWidth="1"/>
    <col min="3852" max="3852" width="8.85546875" style="1" customWidth="1"/>
    <col min="3853" max="3853" width="13" style="1" customWidth="1"/>
    <col min="3854" max="3855" width="6.5703125" style="1" customWidth="1"/>
    <col min="3856" max="3856" width="8.5703125" style="1" customWidth="1"/>
    <col min="3857" max="3857" width="8.140625" style="1" customWidth="1"/>
    <col min="3858" max="3858" width="11.85546875" style="1" customWidth="1"/>
    <col min="3859" max="3859" width="6.85546875" style="1" customWidth="1"/>
    <col min="3860" max="3860" width="6.5703125" style="1" customWidth="1"/>
    <col min="3861" max="3861" width="7.140625" style="1" customWidth="1"/>
    <col min="3862" max="3863" width="7.7109375" style="1" customWidth="1"/>
    <col min="3864" max="3864" width="7.140625" style="1" customWidth="1"/>
    <col min="3865" max="3865" width="6.7109375" style="1" customWidth="1"/>
    <col min="3866" max="3866" width="5.42578125" style="1" customWidth="1"/>
    <col min="3867" max="3867" width="22.85546875" style="1" customWidth="1"/>
    <col min="3868" max="3868" width="21.85546875" style="1" customWidth="1"/>
    <col min="3869" max="3869" width="9.42578125" style="1" customWidth="1"/>
    <col min="3870" max="3870" width="11.7109375" style="1" customWidth="1"/>
    <col min="3871" max="3871" width="9.28515625" style="1" customWidth="1"/>
    <col min="3872" max="3872" width="10.5703125" style="1" customWidth="1"/>
    <col min="3873" max="3873" width="18.85546875" style="1" customWidth="1"/>
    <col min="3874" max="3875" width="11.7109375" style="1" customWidth="1"/>
    <col min="3876" max="3876" width="13.85546875" style="1" customWidth="1"/>
    <col min="3877" max="3877" width="19" style="1" customWidth="1"/>
    <col min="3878" max="3878" width="16.7109375" style="1" customWidth="1"/>
    <col min="3879" max="3879" width="11.42578125" style="1"/>
    <col min="3880" max="3880" width="13" style="1" customWidth="1"/>
    <col min="3881" max="3882" width="11.42578125" style="1"/>
    <col min="3883" max="3883" width="9.140625" style="1" customWidth="1"/>
    <col min="3884" max="3884" width="11.42578125" style="1"/>
    <col min="3885" max="3885" width="12.42578125" style="1" customWidth="1"/>
    <col min="3886" max="3887" width="10.7109375" style="1" customWidth="1"/>
    <col min="3888" max="3888" width="7" style="1" customWidth="1"/>
    <col min="3889" max="3892" width="11.42578125" style="1"/>
    <col min="3893" max="3893" width="4.5703125" style="1" customWidth="1"/>
    <col min="3894" max="3896" width="11.42578125" style="1"/>
    <col min="3897" max="3897" width="12.5703125" style="1" customWidth="1"/>
    <col min="3898" max="3903" width="11.42578125" style="1"/>
    <col min="3904" max="3904" width="21" style="1" customWidth="1"/>
    <col min="3905" max="3905" width="19.85546875" style="1" customWidth="1"/>
    <col min="3906" max="3906" width="18.42578125" style="1" customWidth="1"/>
    <col min="3907" max="3907" width="20.140625" style="1" customWidth="1"/>
    <col min="3908" max="3908" width="20.5703125" style="1" customWidth="1"/>
    <col min="3909" max="3909" width="7.140625" style="1" customWidth="1"/>
    <col min="3910" max="3910" width="20" style="1" customWidth="1"/>
    <col min="3911" max="3911" width="19.28515625" style="1" customWidth="1"/>
    <col min="3912" max="3912" width="16" style="1" customWidth="1"/>
    <col min="3913" max="3913" width="22.28515625" style="1" customWidth="1"/>
    <col min="3914" max="3914" width="22" style="1" customWidth="1"/>
    <col min="3915" max="4098" width="11.42578125" style="1"/>
    <col min="4099" max="4099" width="4.42578125" style="1" customWidth="1"/>
    <col min="4100" max="4100" width="11.42578125" style="1"/>
    <col min="4101" max="4101" width="8.28515625" style="1" customWidth="1"/>
    <col min="4102" max="4102" width="9.7109375" style="1" customWidth="1"/>
    <col min="4103" max="4103" width="11.140625" style="1" customWidth="1"/>
    <col min="4104" max="4104" width="8.42578125" style="1" customWidth="1"/>
    <col min="4105" max="4105" width="10.140625" style="1" customWidth="1"/>
    <col min="4106" max="4106" width="10.5703125" style="1" customWidth="1"/>
    <col min="4107" max="4107" width="7.28515625" style="1" customWidth="1"/>
    <col min="4108" max="4108" width="8.85546875" style="1" customWidth="1"/>
    <col min="4109" max="4109" width="13" style="1" customWidth="1"/>
    <col min="4110" max="4111" width="6.5703125" style="1" customWidth="1"/>
    <col min="4112" max="4112" width="8.5703125" style="1" customWidth="1"/>
    <col min="4113" max="4113" width="8.140625" style="1" customWidth="1"/>
    <col min="4114" max="4114" width="11.85546875" style="1" customWidth="1"/>
    <col min="4115" max="4115" width="6.85546875" style="1" customWidth="1"/>
    <col min="4116" max="4116" width="6.5703125" style="1" customWidth="1"/>
    <col min="4117" max="4117" width="7.140625" style="1" customWidth="1"/>
    <col min="4118" max="4119" width="7.7109375" style="1" customWidth="1"/>
    <col min="4120" max="4120" width="7.140625" style="1" customWidth="1"/>
    <col min="4121" max="4121" width="6.7109375" style="1" customWidth="1"/>
    <col min="4122" max="4122" width="5.42578125" style="1" customWidth="1"/>
    <col min="4123" max="4123" width="22.85546875" style="1" customWidth="1"/>
    <col min="4124" max="4124" width="21.85546875" style="1" customWidth="1"/>
    <col min="4125" max="4125" width="9.42578125" style="1" customWidth="1"/>
    <col min="4126" max="4126" width="11.7109375" style="1" customWidth="1"/>
    <col min="4127" max="4127" width="9.28515625" style="1" customWidth="1"/>
    <col min="4128" max="4128" width="10.5703125" style="1" customWidth="1"/>
    <col min="4129" max="4129" width="18.85546875" style="1" customWidth="1"/>
    <col min="4130" max="4131" width="11.7109375" style="1" customWidth="1"/>
    <col min="4132" max="4132" width="13.85546875" style="1" customWidth="1"/>
    <col min="4133" max="4133" width="19" style="1" customWidth="1"/>
    <col min="4134" max="4134" width="16.7109375" style="1" customWidth="1"/>
    <col min="4135" max="4135" width="11.42578125" style="1"/>
    <col min="4136" max="4136" width="13" style="1" customWidth="1"/>
    <col min="4137" max="4138" width="11.42578125" style="1"/>
    <col min="4139" max="4139" width="9.140625" style="1" customWidth="1"/>
    <col min="4140" max="4140" width="11.42578125" style="1"/>
    <col min="4141" max="4141" width="12.42578125" style="1" customWidth="1"/>
    <col min="4142" max="4143" width="10.7109375" style="1" customWidth="1"/>
    <col min="4144" max="4144" width="7" style="1" customWidth="1"/>
    <col min="4145" max="4148" width="11.42578125" style="1"/>
    <col min="4149" max="4149" width="4.5703125" style="1" customWidth="1"/>
    <col min="4150" max="4152" width="11.42578125" style="1"/>
    <col min="4153" max="4153" width="12.5703125" style="1" customWidth="1"/>
    <col min="4154" max="4159" width="11.42578125" style="1"/>
    <col min="4160" max="4160" width="21" style="1" customWidth="1"/>
    <col min="4161" max="4161" width="19.85546875" style="1" customWidth="1"/>
    <col min="4162" max="4162" width="18.42578125" style="1" customWidth="1"/>
    <col min="4163" max="4163" width="20.140625" style="1" customWidth="1"/>
    <col min="4164" max="4164" width="20.5703125" style="1" customWidth="1"/>
    <col min="4165" max="4165" width="7.140625" style="1" customWidth="1"/>
    <col min="4166" max="4166" width="20" style="1" customWidth="1"/>
    <col min="4167" max="4167" width="19.28515625" style="1" customWidth="1"/>
    <col min="4168" max="4168" width="16" style="1" customWidth="1"/>
    <col min="4169" max="4169" width="22.28515625" style="1" customWidth="1"/>
    <col min="4170" max="4170" width="22" style="1" customWidth="1"/>
    <col min="4171" max="4354" width="11.42578125" style="1"/>
    <col min="4355" max="4355" width="4.42578125" style="1" customWidth="1"/>
    <col min="4356" max="4356" width="11.42578125" style="1"/>
    <col min="4357" max="4357" width="8.28515625" style="1" customWidth="1"/>
    <col min="4358" max="4358" width="9.7109375" style="1" customWidth="1"/>
    <col min="4359" max="4359" width="11.140625" style="1" customWidth="1"/>
    <col min="4360" max="4360" width="8.42578125" style="1" customWidth="1"/>
    <col min="4361" max="4361" width="10.140625" style="1" customWidth="1"/>
    <col min="4362" max="4362" width="10.5703125" style="1" customWidth="1"/>
    <col min="4363" max="4363" width="7.28515625" style="1" customWidth="1"/>
    <col min="4364" max="4364" width="8.85546875" style="1" customWidth="1"/>
    <col min="4365" max="4365" width="13" style="1" customWidth="1"/>
    <col min="4366" max="4367" width="6.5703125" style="1" customWidth="1"/>
    <col min="4368" max="4368" width="8.5703125" style="1" customWidth="1"/>
    <col min="4369" max="4369" width="8.140625" style="1" customWidth="1"/>
    <col min="4370" max="4370" width="11.85546875" style="1" customWidth="1"/>
    <col min="4371" max="4371" width="6.85546875" style="1" customWidth="1"/>
    <col min="4372" max="4372" width="6.5703125" style="1" customWidth="1"/>
    <col min="4373" max="4373" width="7.140625" style="1" customWidth="1"/>
    <col min="4374" max="4375" width="7.7109375" style="1" customWidth="1"/>
    <col min="4376" max="4376" width="7.140625" style="1" customWidth="1"/>
    <col min="4377" max="4377" width="6.7109375" style="1" customWidth="1"/>
    <col min="4378" max="4378" width="5.42578125" style="1" customWidth="1"/>
    <col min="4379" max="4379" width="22.85546875" style="1" customWidth="1"/>
    <col min="4380" max="4380" width="21.85546875" style="1" customWidth="1"/>
    <col min="4381" max="4381" width="9.42578125" style="1" customWidth="1"/>
    <col min="4382" max="4382" width="11.7109375" style="1" customWidth="1"/>
    <col min="4383" max="4383" width="9.28515625" style="1" customWidth="1"/>
    <col min="4384" max="4384" width="10.5703125" style="1" customWidth="1"/>
    <col min="4385" max="4385" width="18.85546875" style="1" customWidth="1"/>
    <col min="4386" max="4387" width="11.7109375" style="1" customWidth="1"/>
    <col min="4388" max="4388" width="13.85546875" style="1" customWidth="1"/>
    <col min="4389" max="4389" width="19" style="1" customWidth="1"/>
    <col min="4390" max="4390" width="16.7109375" style="1" customWidth="1"/>
    <col min="4391" max="4391" width="11.42578125" style="1"/>
    <col min="4392" max="4392" width="13" style="1" customWidth="1"/>
    <col min="4393" max="4394" width="11.42578125" style="1"/>
    <col min="4395" max="4395" width="9.140625" style="1" customWidth="1"/>
    <col min="4396" max="4396" width="11.42578125" style="1"/>
    <col min="4397" max="4397" width="12.42578125" style="1" customWidth="1"/>
    <col min="4398" max="4399" width="10.7109375" style="1" customWidth="1"/>
    <col min="4400" max="4400" width="7" style="1" customWidth="1"/>
    <col min="4401" max="4404" width="11.42578125" style="1"/>
    <col min="4405" max="4405" width="4.5703125" style="1" customWidth="1"/>
    <col min="4406" max="4408" width="11.42578125" style="1"/>
    <col min="4409" max="4409" width="12.5703125" style="1" customWidth="1"/>
    <col min="4410" max="4415" width="11.42578125" style="1"/>
    <col min="4416" max="4416" width="21" style="1" customWidth="1"/>
    <col min="4417" max="4417" width="19.85546875" style="1" customWidth="1"/>
    <col min="4418" max="4418" width="18.42578125" style="1" customWidth="1"/>
    <col min="4419" max="4419" width="20.140625" style="1" customWidth="1"/>
    <col min="4420" max="4420" width="20.5703125" style="1" customWidth="1"/>
    <col min="4421" max="4421" width="7.140625" style="1" customWidth="1"/>
    <col min="4422" max="4422" width="20" style="1" customWidth="1"/>
    <col min="4423" max="4423" width="19.28515625" style="1" customWidth="1"/>
    <col min="4424" max="4424" width="16" style="1" customWidth="1"/>
    <col min="4425" max="4425" width="22.28515625" style="1" customWidth="1"/>
    <col min="4426" max="4426" width="22" style="1" customWidth="1"/>
    <col min="4427" max="4610" width="11.42578125" style="1"/>
    <col min="4611" max="4611" width="4.42578125" style="1" customWidth="1"/>
    <col min="4612" max="4612" width="11.42578125" style="1"/>
    <col min="4613" max="4613" width="8.28515625" style="1" customWidth="1"/>
    <col min="4614" max="4614" width="9.7109375" style="1" customWidth="1"/>
    <col min="4615" max="4615" width="11.140625" style="1" customWidth="1"/>
    <col min="4616" max="4616" width="8.42578125" style="1" customWidth="1"/>
    <col min="4617" max="4617" width="10.140625" style="1" customWidth="1"/>
    <col min="4618" max="4618" width="10.5703125" style="1" customWidth="1"/>
    <col min="4619" max="4619" width="7.28515625" style="1" customWidth="1"/>
    <col min="4620" max="4620" width="8.85546875" style="1" customWidth="1"/>
    <col min="4621" max="4621" width="13" style="1" customWidth="1"/>
    <col min="4622" max="4623" width="6.5703125" style="1" customWidth="1"/>
    <col min="4624" max="4624" width="8.5703125" style="1" customWidth="1"/>
    <col min="4625" max="4625" width="8.140625" style="1" customWidth="1"/>
    <col min="4626" max="4626" width="11.85546875" style="1" customWidth="1"/>
    <col min="4627" max="4627" width="6.85546875" style="1" customWidth="1"/>
    <col min="4628" max="4628" width="6.5703125" style="1" customWidth="1"/>
    <col min="4629" max="4629" width="7.140625" style="1" customWidth="1"/>
    <col min="4630" max="4631" width="7.7109375" style="1" customWidth="1"/>
    <col min="4632" max="4632" width="7.140625" style="1" customWidth="1"/>
    <col min="4633" max="4633" width="6.7109375" style="1" customWidth="1"/>
    <col min="4634" max="4634" width="5.42578125" style="1" customWidth="1"/>
    <col min="4635" max="4635" width="22.85546875" style="1" customWidth="1"/>
    <col min="4636" max="4636" width="21.85546875" style="1" customWidth="1"/>
    <col min="4637" max="4637" width="9.42578125" style="1" customWidth="1"/>
    <col min="4638" max="4638" width="11.7109375" style="1" customWidth="1"/>
    <col min="4639" max="4639" width="9.28515625" style="1" customWidth="1"/>
    <col min="4640" max="4640" width="10.5703125" style="1" customWidth="1"/>
    <col min="4641" max="4641" width="18.85546875" style="1" customWidth="1"/>
    <col min="4642" max="4643" width="11.7109375" style="1" customWidth="1"/>
    <col min="4644" max="4644" width="13.85546875" style="1" customWidth="1"/>
    <col min="4645" max="4645" width="19" style="1" customWidth="1"/>
    <col min="4646" max="4646" width="16.7109375" style="1" customWidth="1"/>
    <col min="4647" max="4647" width="11.42578125" style="1"/>
    <col min="4648" max="4648" width="13" style="1" customWidth="1"/>
    <col min="4649" max="4650" width="11.42578125" style="1"/>
    <col min="4651" max="4651" width="9.140625" style="1" customWidth="1"/>
    <col min="4652" max="4652" width="11.42578125" style="1"/>
    <col min="4653" max="4653" width="12.42578125" style="1" customWidth="1"/>
    <col min="4654" max="4655" width="10.7109375" style="1" customWidth="1"/>
    <col min="4656" max="4656" width="7" style="1" customWidth="1"/>
    <col min="4657" max="4660" width="11.42578125" style="1"/>
    <col min="4661" max="4661" width="4.5703125" style="1" customWidth="1"/>
    <col min="4662" max="4664" width="11.42578125" style="1"/>
    <col min="4665" max="4665" width="12.5703125" style="1" customWidth="1"/>
    <col min="4666" max="4671" width="11.42578125" style="1"/>
    <col min="4672" max="4672" width="21" style="1" customWidth="1"/>
    <col min="4673" max="4673" width="19.85546875" style="1" customWidth="1"/>
    <col min="4674" max="4674" width="18.42578125" style="1" customWidth="1"/>
    <col min="4675" max="4675" width="20.140625" style="1" customWidth="1"/>
    <col min="4676" max="4676" width="20.5703125" style="1" customWidth="1"/>
    <col min="4677" max="4677" width="7.140625" style="1" customWidth="1"/>
    <col min="4678" max="4678" width="20" style="1" customWidth="1"/>
    <col min="4679" max="4679" width="19.28515625" style="1" customWidth="1"/>
    <col min="4680" max="4680" width="16" style="1" customWidth="1"/>
    <col min="4681" max="4681" width="22.28515625" style="1" customWidth="1"/>
    <col min="4682" max="4682" width="22" style="1" customWidth="1"/>
    <col min="4683" max="4866" width="11.42578125" style="1"/>
    <col min="4867" max="4867" width="4.42578125" style="1" customWidth="1"/>
    <col min="4868" max="4868" width="11.42578125" style="1"/>
    <col min="4869" max="4869" width="8.28515625" style="1" customWidth="1"/>
    <col min="4870" max="4870" width="9.7109375" style="1" customWidth="1"/>
    <col min="4871" max="4871" width="11.140625" style="1" customWidth="1"/>
    <col min="4872" max="4872" width="8.42578125" style="1" customWidth="1"/>
    <col min="4873" max="4873" width="10.140625" style="1" customWidth="1"/>
    <col min="4874" max="4874" width="10.5703125" style="1" customWidth="1"/>
    <col min="4875" max="4875" width="7.28515625" style="1" customWidth="1"/>
    <col min="4876" max="4876" width="8.85546875" style="1" customWidth="1"/>
    <col min="4877" max="4877" width="13" style="1" customWidth="1"/>
    <col min="4878" max="4879" width="6.5703125" style="1" customWidth="1"/>
    <col min="4880" max="4880" width="8.5703125" style="1" customWidth="1"/>
    <col min="4881" max="4881" width="8.140625" style="1" customWidth="1"/>
    <col min="4882" max="4882" width="11.85546875" style="1" customWidth="1"/>
    <col min="4883" max="4883" width="6.85546875" style="1" customWidth="1"/>
    <col min="4884" max="4884" width="6.5703125" style="1" customWidth="1"/>
    <col min="4885" max="4885" width="7.140625" style="1" customWidth="1"/>
    <col min="4886" max="4887" width="7.7109375" style="1" customWidth="1"/>
    <col min="4888" max="4888" width="7.140625" style="1" customWidth="1"/>
    <col min="4889" max="4889" width="6.7109375" style="1" customWidth="1"/>
    <col min="4890" max="4890" width="5.42578125" style="1" customWidth="1"/>
    <col min="4891" max="4891" width="22.85546875" style="1" customWidth="1"/>
    <col min="4892" max="4892" width="21.85546875" style="1" customWidth="1"/>
    <col min="4893" max="4893" width="9.42578125" style="1" customWidth="1"/>
    <col min="4894" max="4894" width="11.7109375" style="1" customWidth="1"/>
    <col min="4895" max="4895" width="9.28515625" style="1" customWidth="1"/>
    <col min="4896" max="4896" width="10.5703125" style="1" customWidth="1"/>
    <col min="4897" max="4897" width="18.85546875" style="1" customWidth="1"/>
    <col min="4898" max="4899" width="11.7109375" style="1" customWidth="1"/>
    <col min="4900" max="4900" width="13.85546875" style="1" customWidth="1"/>
    <col min="4901" max="4901" width="19" style="1" customWidth="1"/>
    <col min="4902" max="4902" width="16.7109375" style="1" customWidth="1"/>
    <col min="4903" max="4903" width="11.42578125" style="1"/>
    <col min="4904" max="4904" width="13" style="1" customWidth="1"/>
    <col min="4905" max="4906" width="11.42578125" style="1"/>
    <col min="4907" max="4907" width="9.140625" style="1" customWidth="1"/>
    <col min="4908" max="4908" width="11.42578125" style="1"/>
    <col min="4909" max="4909" width="12.42578125" style="1" customWidth="1"/>
    <col min="4910" max="4911" width="10.7109375" style="1" customWidth="1"/>
    <col min="4912" max="4912" width="7" style="1" customWidth="1"/>
    <col min="4913" max="4916" width="11.42578125" style="1"/>
    <col min="4917" max="4917" width="4.5703125" style="1" customWidth="1"/>
    <col min="4918" max="4920" width="11.42578125" style="1"/>
    <col min="4921" max="4921" width="12.5703125" style="1" customWidth="1"/>
    <col min="4922" max="4927" width="11.42578125" style="1"/>
    <col min="4928" max="4928" width="21" style="1" customWidth="1"/>
    <col min="4929" max="4929" width="19.85546875" style="1" customWidth="1"/>
    <col min="4930" max="4930" width="18.42578125" style="1" customWidth="1"/>
    <col min="4931" max="4931" width="20.140625" style="1" customWidth="1"/>
    <col min="4932" max="4932" width="20.5703125" style="1" customWidth="1"/>
    <col min="4933" max="4933" width="7.140625" style="1" customWidth="1"/>
    <col min="4934" max="4934" width="20" style="1" customWidth="1"/>
    <col min="4935" max="4935" width="19.28515625" style="1" customWidth="1"/>
    <col min="4936" max="4936" width="16" style="1" customWidth="1"/>
    <col min="4937" max="4937" width="22.28515625" style="1" customWidth="1"/>
    <col min="4938" max="4938" width="22" style="1" customWidth="1"/>
    <col min="4939" max="5122" width="11.42578125" style="1"/>
    <col min="5123" max="5123" width="4.42578125" style="1" customWidth="1"/>
    <col min="5124" max="5124" width="11.42578125" style="1"/>
    <col min="5125" max="5125" width="8.28515625" style="1" customWidth="1"/>
    <col min="5126" max="5126" width="9.7109375" style="1" customWidth="1"/>
    <col min="5127" max="5127" width="11.140625" style="1" customWidth="1"/>
    <col min="5128" max="5128" width="8.42578125" style="1" customWidth="1"/>
    <col min="5129" max="5129" width="10.140625" style="1" customWidth="1"/>
    <col min="5130" max="5130" width="10.5703125" style="1" customWidth="1"/>
    <col min="5131" max="5131" width="7.28515625" style="1" customWidth="1"/>
    <col min="5132" max="5132" width="8.85546875" style="1" customWidth="1"/>
    <col min="5133" max="5133" width="13" style="1" customWidth="1"/>
    <col min="5134" max="5135" width="6.5703125" style="1" customWidth="1"/>
    <col min="5136" max="5136" width="8.5703125" style="1" customWidth="1"/>
    <col min="5137" max="5137" width="8.140625" style="1" customWidth="1"/>
    <col min="5138" max="5138" width="11.85546875" style="1" customWidth="1"/>
    <col min="5139" max="5139" width="6.85546875" style="1" customWidth="1"/>
    <col min="5140" max="5140" width="6.5703125" style="1" customWidth="1"/>
    <col min="5141" max="5141" width="7.140625" style="1" customWidth="1"/>
    <col min="5142" max="5143" width="7.7109375" style="1" customWidth="1"/>
    <col min="5144" max="5144" width="7.140625" style="1" customWidth="1"/>
    <col min="5145" max="5145" width="6.7109375" style="1" customWidth="1"/>
    <col min="5146" max="5146" width="5.42578125" style="1" customWidth="1"/>
    <col min="5147" max="5147" width="22.85546875" style="1" customWidth="1"/>
    <col min="5148" max="5148" width="21.85546875" style="1" customWidth="1"/>
    <col min="5149" max="5149" width="9.42578125" style="1" customWidth="1"/>
    <col min="5150" max="5150" width="11.7109375" style="1" customWidth="1"/>
    <col min="5151" max="5151" width="9.28515625" style="1" customWidth="1"/>
    <col min="5152" max="5152" width="10.5703125" style="1" customWidth="1"/>
    <col min="5153" max="5153" width="18.85546875" style="1" customWidth="1"/>
    <col min="5154" max="5155" width="11.7109375" style="1" customWidth="1"/>
    <col min="5156" max="5156" width="13.85546875" style="1" customWidth="1"/>
    <col min="5157" max="5157" width="19" style="1" customWidth="1"/>
    <col min="5158" max="5158" width="16.7109375" style="1" customWidth="1"/>
    <col min="5159" max="5159" width="11.42578125" style="1"/>
    <col min="5160" max="5160" width="13" style="1" customWidth="1"/>
    <col min="5161" max="5162" width="11.42578125" style="1"/>
    <col min="5163" max="5163" width="9.140625" style="1" customWidth="1"/>
    <col min="5164" max="5164" width="11.42578125" style="1"/>
    <col min="5165" max="5165" width="12.42578125" style="1" customWidth="1"/>
    <col min="5166" max="5167" width="10.7109375" style="1" customWidth="1"/>
    <col min="5168" max="5168" width="7" style="1" customWidth="1"/>
    <col min="5169" max="5172" width="11.42578125" style="1"/>
    <col min="5173" max="5173" width="4.5703125" style="1" customWidth="1"/>
    <col min="5174" max="5176" width="11.42578125" style="1"/>
    <col min="5177" max="5177" width="12.5703125" style="1" customWidth="1"/>
    <col min="5178" max="5183" width="11.42578125" style="1"/>
    <col min="5184" max="5184" width="21" style="1" customWidth="1"/>
    <col min="5185" max="5185" width="19.85546875" style="1" customWidth="1"/>
    <col min="5186" max="5186" width="18.42578125" style="1" customWidth="1"/>
    <col min="5187" max="5187" width="20.140625" style="1" customWidth="1"/>
    <col min="5188" max="5188" width="20.5703125" style="1" customWidth="1"/>
    <col min="5189" max="5189" width="7.140625" style="1" customWidth="1"/>
    <col min="5190" max="5190" width="20" style="1" customWidth="1"/>
    <col min="5191" max="5191" width="19.28515625" style="1" customWidth="1"/>
    <col min="5192" max="5192" width="16" style="1" customWidth="1"/>
    <col min="5193" max="5193" width="22.28515625" style="1" customWidth="1"/>
    <col min="5194" max="5194" width="22" style="1" customWidth="1"/>
    <col min="5195" max="5378" width="11.42578125" style="1"/>
    <col min="5379" max="5379" width="4.42578125" style="1" customWidth="1"/>
    <col min="5380" max="5380" width="11.42578125" style="1"/>
    <col min="5381" max="5381" width="8.28515625" style="1" customWidth="1"/>
    <col min="5382" max="5382" width="9.7109375" style="1" customWidth="1"/>
    <col min="5383" max="5383" width="11.140625" style="1" customWidth="1"/>
    <col min="5384" max="5384" width="8.42578125" style="1" customWidth="1"/>
    <col min="5385" max="5385" width="10.140625" style="1" customWidth="1"/>
    <col min="5386" max="5386" width="10.5703125" style="1" customWidth="1"/>
    <col min="5387" max="5387" width="7.28515625" style="1" customWidth="1"/>
    <col min="5388" max="5388" width="8.85546875" style="1" customWidth="1"/>
    <col min="5389" max="5389" width="13" style="1" customWidth="1"/>
    <col min="5390" max="5391" width="6.5703125" style="1" customWidth="1"/>
    <col min="5392" max="5392" width="8.5703125" style="1" customWidth="1"/>
    <col min="5393" max="5393" width="8.140625" style="1" customWidth="1"/>
    <col min="5394" max="5394" width="11.85546875" style="1" customWidth="1"/>
    <col min="5395" max="5395" width="6.85546875" style="1" customWidth="1"/>
    <col min="5396" max="5396" width="6.5703125" style="1" customWidth="1"/>
    <col min="5397" max="5397" width="7.140625" style="1" customWidth="1"/>
    <col min="5398" max="5399" width="7.7109375" style="1" customWidth="1"/>
    <col min="5400" max="5400" width="7.140625" style="1" customWidth="1"/>
    <col min="5401" max="5401" width="6.7109375" style="1" customWidth="1"/>
    <col min="5402" max="5402" width="5.42578125" style="1" customWidth="1"/>
    <col min="5403" max="5403" width="22.85546875" style="1" customWidth="1"/>
    <col min="5404" max="5404" width="21.85546875" style="1" customWidth="1"/>
    <col min="5405" max="5405" width="9.42578125" style="1" customWidth="1"/>
    <col min="5406" max="5406" width="11.7109375" style="1" customWidth="1"/>
    <col min="5407" max="5407" width="9.28515625" style="1" customWidth="1"/>
    <col min="5408" max="5408" width="10.5703125" style="1" customWidth="1"/>
    <col min="5409" max="5409" width="18.85546875" style="1" customWidth="1"/>
    <col min="5410" max="5411" width="11.7109375" style="1" customWidth="1"/>
    <col min="5412" max="5412" width="13.85546875" style="1" customWidth="1"/>
    <col min="5413" max="5413" width="19" style="1" customWidth="1"/>
    <col min="5414" max="5414" width="16.7109375" style="1" customWidth="1"/>
    <col min="5415" max="5415" width="11.42578125" style="1"/>
    <col min="5416" max="5416" width="13" style="1" customWidth="1"/>
    <col min="5417" max="5418" width="11.42578125" style="1"/>
    <col min="5419" max="5419" width="9.140625" style="1" customWidth="1"/>
    <col min="5420" max="5420" width="11.42578125" style="1"/>
    <col min="5421" max="5421" width="12.42578125" style="1" customWidth="1"/>
    <col min="5422" max="5423" width="10.7109375" style="1" customWidth="1"/>
    <col min="5424" max="5424" width="7" style="1" customWidth="1"/>
    <col min="5425" max="5428" width="11.42578125" style="1"/>
    <col min="5429" max="5429" width="4.5703125" style="1" customWidth="1"/>
    <col min="5430" max="5432" width="11.42578125" style="1"/>
    <col min="5433" max="5433" width="12.5703125" style="1" customWidth="1"/>
    <col min="5434" max="5439" width="11.42578125" style="1"/>
    <col min="5440" max="5440" width="21" style="1" customWidth="1"/>
    <col min="5441" max="5441" width="19.85546875" style="1" customWidth="1"/>
    <col min="5442" max="5442" width="18.42578125" style="1" customWidth="1"/>
    <col min="5443" max="5443" width="20.140625" style="1" customWidth="1"/>
    <col min="5444" max="5444" width="20.5703125" style="1" customWidth="1"/>
    <col min="5445" max="5445" width="7.140625" style="1" customWidth="1"/>
    <col min="5446" max="5446" width="20" style="1" customWidth="1"/>
    <col min="5447" max="5447" width="19.28515625" style="1" customWidth="1"/>
    <col min="5448" max="5448" width="16" style="1" customWidth="1"/>
    <col min="5449" max="5449" width="22.28515625" style="1" customWidth="1"/>
    <col min="5450" max="5450" width="22" style="1" customWidth="1"/>
    <col min="5451" max="5634" width="11.42578125" style="1"/>
    <col min="5635" max="5635" width="4.42578125" style="1" customWidth="1"/>
    <col min="5636" max="5636" width="11.42578125" style="1"/>
    <col min="5637" max="5637" width="8.28515625" style="1" customWidth="1"/>
    <col min="5638" max="5638" width="9.7109375" style="1" customWidth="1"/>
    <col min="5639" max="5639" width="11.140625" style="1" customWidth="1"/>
    <col min="5640" max="5640" width="8.42578125" style="1" customWidth="1"/>
    <col min="5641" max="5641" width="10.140625" style="1" customWidth="1"/>
    <col min="5642" max="5642" width="10.5703125" style="1" customWidth="1"/>
    <col min="5643" max="5643" width="7.28515625" style="1" customWidth="1"/>
    <col min="5644" max="5644" width="8.85546875" style="1" customWidth="1"/>
    <col min="5645" max="5645" width="13" style="1" customWidth="1"/>
    <col min="5646" max="5647" width="6.5703125" style="1" customWidth="1"/>
    <col min="5648" max="5648" width="8.5703125" style="1" customWidth="1"/>
    <col min="5649" max="5649" width="8.140625" style="1" customWidth="1"/>
    <col min="5650" max="5650" width="11.85546875" style="1" customWidth="1"/>
    <col min="5651" max="5651" width="6.85546875" style="1" customWidth="1"/>
    <col min="5652" max="5652" width="6.5703125" style="1" customWidth="1"/>
    <col min="5653" max="5653" width="7.140625" style="1" customWidth="1"/>
    <col min="5654" max="5655" width="7.7109375" style="1" customWidth="1"/>
    <col min="5656" max="5656" width="7.140625" style="1" customWidth="1"/>
    <col min="5657" max="5657" width="6.7109375" style="1" customWidth="1"/>
    <col min="5658" max="5658" width="5.42578125" style="1" customWidth="1"/>
    <col min="5659" max="5659" width="22.85546875" style="1" customWidth="1"/>
    <col min="5660" max="5660" width="21.85546875" style="1" customWidth="1"/>
    <col min="5661" max="5661" width="9.42578125" style="1" customWidth="1"/>
    <col min="5662" max="5662" width="11.7109375" style="1" customWidth="1"/>
    <col min="5663" max="5663" width="9.28515625" style="1" customWidth="1"/>
    <col min="5664" max="5664" width="10.5703125" style="1" customWidth="1"/>
    <col min="5665" max="5665" width="18.85546875" style="1" customWidth="1"/>
    <col min="5666" max="5667" width="11.7109375" style="1" customWidth="1"/>
    <col min="5668" max="5668" width="13.85546875" style="1" customWidth="1"/>
    <col min="5669" max="5669" width="19" style="1" customWidth="1"/>
    <col min="5670" max="5670" width="16.7109375" style="1" customWidth="1"/>
    <col min="5671" max="5671" width="11.42578125" style="1"/>
    <col min="5672" max="5672" width="13" style="1" customWidth="1"/>
    <col min="5673" max="5674" width="11.42578125" style="1"/>
    <col min="5675" max="5675" width="9.140625" style="1" customWidth="1"/>
    <col min="5676" max="5676" width="11.42578125" style="1"/>
    <col min="5677" max="5677" width="12.42578125" style="1" customWidth="1"/>
    <col min="5678" max="5679" width="10.7109375" style="1" customWidth="1"/>
    <col min="5680" max="5680" width="7" style="1" customWidth="1"/>
    <col min="5681" max="5684" width="11.42578125" style="1"/>
    <col min="5685" max="5685" width="4.5703125" style="1" customWidth="1"/>
    <col min="5686" max="5688" width="11.42578125" style="1"/>
    <col min="5689" max="5689" width="12.5703125" style="1" customWidth="1"/>
    <col min="5690" max="5695" width="11.42578125" style="1"/>
    <col min="5696" max="5696" width="21" style="1" customWidth="1"/>
    <col min="5697" max="5697" width="19.85546875" style="1" customWidth="1"/>
    <col min="5698" max="5698" width="18.42578125" style="1" customWidth="1"/>
    <col min="5699" max="5699" width="20.140625" style="1" customWidth="1"/>
    <col min="5700" max="5700" width="20.5703125" style="1" customWidth="1"/>
    <col min="5701" max="5701" width="7.140625" style="1" customWidth="1"/>
    <col min="5702" max="5702" width="20" style="1" customWidth="1"/>
    <col min="5703" max="5703" width="19.28515625" style="1" customWidth="1"/>
    <col min="5704" max="5704" width="16" style="1" customWidth="1"/>
    <col min="5705" max="5705" width="22.28515625" style="1" customWidth="1"/>
    <col min="5706" max="5706" width="22" style="1" customWidth="1"/>
    <col min="5707" max="5890" width="11.42578125" style="1"/>
    <col min="5891" max="5891" width="4.42578125" style="1" customWidth="1"/>
    <col min="5892" max="5892" width="11.42578125" style="1"/>
    <col min="5893" max="5893" width="8.28515625" style="1" customWidth="1"/>
    <col min="5894" max="5894" width="9.7109375" style="1" customWidth="1"/>
    <col min="5895" max="5895" width="11.140625" style="1" customWidth="1"/>
    <col min="5896" max="5896" width="8.42578125" style="1" customWidth="1"/>
    <col min="5897" max="5897" width="10.140625" style="1" customWidth="1"/>
    <col min="5898" max="5898" width="10.5703125" style="1" customWidth="1"/>
    <col min="5899" max="5899" width="7.28515625" style="1" customWidth="1"/>
    <col min="5900" max="5900" width="8.85546875" style="1" customWidth="1"/>
    <col min="5901" max="5901" width="13" style="1" customWidth="1"/>
    <col min="5902" max="5903" width="6.5703125" style="1" customWidth="1"/>
    <col min="5904" max="5904" width="8.5703125" style="1" customWidth="1"/>
    <col min="5905" max="5905" width="8.140625" style="1" customWidth="1"/>
    <col min="5906" max="5906" width="11.85546875" style="1" customWidth="1"/>
    <col min="5907" max="5907" width="6.85546875" style="1" customWidth="1"/>
    <col min="5908" max="5908" width="6.5703125" style="1" customWidth="1"/>
    <col min="5909" max="5909" width="7.140625" style="1" customWidth="1"/>
    <col min="5910" max="5911" width="7.7109375" style="1" customWidth="1"/>
    <col min="5912" max="5912" width="7.140625" style="1" customWidth="1"/>
    <col min="5913" max="5913" width="6.7109375" style="1" customWidth="1"/>
    <col min="5914" max="5914" width="5.42578125" style="1" customWidth="1"/>
    <col min="5915" max="5915" width="22.85546875" style="1" customWidth="1"/>
    <col min="5916" max="5916" width="21.85546875" style="1" customWidth="1"/>
    <col min="5917" max="5917" width="9.42578125" style="1" customWidth="1"/>
    <col min="5918" max="5918" width="11.7109375" style="1" customWidth="1"/>
    <col min="5919" max="5919" width="9.28515625" style="1" customWidth="1"/>
    <col min="5920" max="5920" width="10.5703125" style="1" customWidth="1"/>
    <col min="5921" max="5921" width="18.85546875" style="1" customWidth="1"/>
    <col min="5922" max="5923" width="11.7109375" style="1" customWidth="1"/>
    <col min="5924" max="5924" width="13.85546875" style="1" customWidth="1"/>
    <col min="5925" max="5925" width="19" style="1" customWidth="1"/>
    <col min="5926" max="5926" width="16.7109375" style="1" customWidth="1"/>
    <col min="5927" max="5927" width="11.42578125" style="1"/>
    <col min="5928" max="5928" width="13" style="1" customWidth="1"/>
    <col min="5929" max="5930" width="11.42578125" style="1"/>
    <col min="5931" max="5931" width="9.140625" style="1" customWidth="1"/>
    <col min="5932" max="5932" width="11.42578125" style="1"/>
    <col min="5933" max="5933" width="12.42578125" style="1" customWidth="1"/>
    <col min="5934" max="5935" width="10.7109375" style="1" customWidth="1"/>
    <col min="5936" max="5936" width="7" style="1" customWidth="1"/>
    <col min="5937" max="5940" width="11.42578125" style="1"/>
    <col min="5941" max="5941" width="4.5703125" style="1" customWidth="1"/>
    <col min="5942" max="5944" width="11.42578125" style="1"/>
    <col min="5945" max="5945" width="12.5703125" style="1" customWidth="1"/>
    <col min="5946" max="5951" width="11.42578125" style="1"/>
    <col min="5952" max="5952" width="21" style="1" customWidth="1"/>
    <col min="5953" max="5953" width="19.85546875" style="1" customWidth="1"/>
    <col min="5954" max="5954" width="18.42578125" style="1" customWidth="1"/>
    <col min="5955" max="5955" width="20.140625" style="1" customWidth="1"/>
    <col min="5956" max="5956" width="20.5703125" style="1" customWidth="1"/>
    <col min="5957" max="5957" width="7.140625" style="1" customWidth="1"/>
    <col min="5958" max="5958" width="20" style="1" customWidth="1"/>
    <col min="5959" max="5959" width="19.28515625" style="1" customWidth="1"/>
    <col min="5960" max="5960" width="16" style="1" customWidth="1"/>
    <col min="5961" max="5961" width="22.28515625" style="1" customWidth="1"/>
    <col min="5962" max="5962" width="22" style="1" customWidth="1"/>
    <col min="5963" max="6146" width="11.42578125" style="1"/>
    <col min="6147" max="6147" width="4.42578125" style="1" customWidth="1"/>
    <col min="6148" max="6148" width="11.42578125" style="1"/>
    <col min="6149" max="6149" width="8.28515625" style="1" customWidth="1"/>
    <col min="6150" max="6150" width="9.7109375" style="1" customWidth="1"/>
    <col min="6151" max="6151" width="11.140625" style="1" customWidth="1"/>
    <col min="6152" max="6152" width="8.42578125" style="1" customWidth="1"/>
    <col min="6153" max="6153" width="10.140625" style="1" customWidth="1"/>
    <col min="6154" max="6154" width="10.5703125" style="1" customWidth="1"/>
    <col min="6155" max="6155" width="7.28515625" style="1" customWidth="1"/>
    <col min="6156" max="6156" width="8.85546875" style="1" customWidth="1"/>
    <col min="6157" max="6157" width="13" style="1" customWidth="1"/>
    <col min="6158" max="6159" width="6.5703125" style="1" customWidth="1"/>
    <col min="6160" max="6160" width="8.5703125" style="1" customWidth="1"/>
    <col min="6161" max="6161" width="8.140625" style="1" customWidth="1"/>
    <col min="6162" max="6162" width="11.85546875" style="1" customWidth="1"/>
    <col min="6163" max="6163" width="6.85546875" style="1" customWidth="1"/>
    <col min="6164" max="6164" width="6.5703125" style="1" customWidth="1"/>
    <col min="6165" max="6165" width="7.140625" style="1" customWidth="1"/>
    <col min="6166" max="6167" width="7.7109375" style="1" customWidth="1"/>
    <col min="6168" max="6168" width="7.140625" style="1" customWidth="1"/>
    <col min="6169" max="6169" width="6.7109375" style="1" customWidth="1"/>
    <col min="6170" max="6170" width="5.42578125" style="1" customWidth="1"/>
    <col min="6171" max="6171" width="22.85546875" style="1" customWidth="1"/>
    <col min="6172" max="6172" width="21.85546875" style="1" customWidth="1"/>
    <col min="6173" max="6173" width="9.42578125" style="1" customWidth="1"/>
    <col min="6174" max="6174" width="11.7109375" style="1" customWidth="1"/>
    <col min="6175" max="6175" width="9.28515625" style="1" customWidth="1"/>
    <col min="6176" max="6176" width="10.5703125" style="1" customWidth="1"/>
    <col min="6177" max="6177" width="18.85546875" style="1" customWidth="1"/>
    <col min="6178" max="6179" width="11.7109375" style="1" customWidth="1"/>
    <col min="6180" max="6180" width="13.85546875" style="1" customWidth="1"/>
    <col min="6181" max="6181" width="19" style="1" customWidth="1"/>
    <col min="6182" max="6182" width="16.7109375" style="1" customWidth="1"/>
    <col min="6183" max="6183" width="11.42578125" style="1"/>
    <col min="6184" max="6184" width="13" style="1" customWidth="1"/>
    <col min="6185" max="6186" width="11.42578125" style="1"/>
    <col min="6187" max="6187" width="9.140625" style="1" customWidth="1"/>
    <col min="6188" max="6188" width="11.42578125" style="1"/>
    <col min="6189" max="6189" width="12.42578125" style="1" customWidth="1"/>
    <col min="6190" max="6191" width="10.7109375" style="1" customWidth="1"/>
    <col min="6192" max="6192" width="7" style="1" customWidth="1"/>
    <col min="6193" max="6196" width="11.42578125" style="1"/>
    <col min="6197" max="6197" width="4.5703125" style="1" customWidth="1"/>
    <col min="6198" max="6200" width="11.42578125" style="1"/>
    <col min="6201" max="6201" width="12.5703125" style="1" customWidth="1"/>
    <col min="6202" max="6207" width="11.42578125" style="1"/>
    <col min="6208" max="6208" width="21" style="1" customWidth="1"/>
    <col min="6209" max="6209" width="19.85546875" style="1" customWidth="1"/>
    <col min="6210" max="6210" width="18.42578125" style="1" customWidth="1"/>
    <col min="6211" max="6211" width="20.140625" style="1" customWidth="1"/>
    <col min="6212" max="6212" width="20.5703125" style="1" customWidth="1"/>
    <col min="6213" max="6213" width="7.140625" style="1" customWidth="1"/>
    <col min="6214" max="6214" width="20" style="1" customWidth="1"/>
    <col min="6215" max="6215" width="19.28515625" style="1" customWidth="1"/>
    <col min="6216" max="6216" width="16" style="1" customWidth="1"/>
    <col min="6217" max="6217" width="22.28515625" style="1" customWidth="1"/>
    <col min="6218" max="6218" width="22" style="1" customWidth="1"/>
    <col min="6219" max="6402" width="11.42578125" style="1"/>
    <col min="6403" max="6403" width="4.42578125" style="1" customWidth="1"/>
    <col min="6404" max="6404" width="11.42578125" style="1"/>
    <col min="6405" max="6405" width="8.28515625" style="1" customWidth="1"/>
    <col min="6406" max="6406" width="9.7109375" style="1" customWidth="1"/>
    <col min="6407" max="6407" width="11.140625" style="1" customWidth="1"/>
    <col min="6408" max="6408" width="8.42578125" style="1" customWidth="1"/>
    <col min="6409" max="6409" width="10.140625" style="1" customWidth="1"/>
    <col min="6410" max="6410" width="10.5703125" style="1" customWidth="1"/>
    <col min="6411" max="6411" width="7.28515625" style="1" customWidth="1"/>
    <col min="6412" max="6412" width="8.85546875" style="1" customWidth="1"/>
    <col min="6413" max="6413" width="13" style="1" customWidth="1"/>
    <col min="6414" max="6415" width="6.5703125" style="1" customWidth="1"/>
    <col min="6416" max="6416" width="8.5703125" style="1" customWidth="1"/>
    <col min="6417" max="6417" width="8.140625" style="1" customWidth="1"/>
    <col min="6418" max="6418" width="11.85546875" style="1" customWidth="1"/>
    <col min="6419" max="6419" width="6.85546875" style="1" customWidth="1"/>
    <col min="6420" max="6420" width="6.5703125" style="1" customWidth="1"/>
    <col min="6421" max="6421" width="7.140625" style="1" customWidth="1"/>
    <col min="6422" max="6423" width="7.7109375" style="1" customWidth="1"/>
    <col min="6424" max="6424" width="7.140625" style="1" customWidth="1"/>
    <col min="6425" max="6425" width="6.7109375" style="1" customWidth="1"/>
    <col min="6426" max="6426" width="5.42578125" style="1" customWidth="1"/>
    <col min="6427" max="6427" width="22.85546875" style="1" customWidth="1"/>
    <col min="6428" max="6428" width="21.85546875" style="1" customWidth="1"/>
    <col min="6429" max="6429" width="9.42578125" style="1" customWidth="1"/>
    <col min="6430" max="6430" width="11.7109375" style="1" customWidth="1"/>
    <col min="6431" max="6431" width="9.28515625" style="1" customWidth="1"/>
    <col min="6432" max="6432" width="10.5703125" style="1" customWidth="1"/>
    <col min="6433" max="6433" width="18.85546875" style="1" customWidth="1"/>
    <col min="6434" max="6435" width="11.7109375" style="1" customWidth="1"/>
    <col min="6436" max="6436" width="13.85546875" style="1" customWidth="1"/>
    <col min="6437" max="6437" width="19" style="1" customWidth="1"/>
    <col min="6438" max="6438" width="16.7109375" style="1" customWidth="1"/>
    <col min="6439" max="6439" width="11.42578125" style="1"/>
    <col min="6440" max="6440" width="13" style="1" customWidth="1"/>
    <col min="6441" max="6442" width="11.42578125" style="1"/>
    <col min="6443" max="6443" width="9.140625" style="1" customWidth="1"/>
    <col min="6444" max="6444" width="11.42578125" style="1"/>
    <col min="6445" max="6445" width="12.42578125" style="1" customWidth="1"/>
    <col min="6446" max="6447" width="10.7109375" style="1" customWidth="1"/>
    <col min="6448" max="6448" width="7" style="1" customWidth="1"/>
    <col min="6449" max="6452" width="11.42578125" style="1"/>
    <col min="6453" max="6453" width="4.5703125" style="1" customWidth="1"/>
    <col min="6454" max="6456" width="11.42578125" style="1"/>
    <col min="6457" max="6457" width="12.5703125" style="1" customWidth="1"/>
    <col min="6458" max="6463" width="11.42578125" style="1"/>
    <col min="6464" max="6464" width="21" style="1" customWidth="1"/>
    <col min="6465" max="6465" width="19.85546875" style="1" customWidth="1"/>
    <col min="6466" max="6466" width="18.42578125" style="1" customWidth="1"/>
    <col min="6467" max="6467" width="20.140625" style="1" customWidth="1"/>
    <col min="6468" max="6468" width="20.5703125" style="1" customWidth="1"/>
    <col min="6469" max="6469" width="7.140625" style="1" customWidth="1"/>
    <col min="6470" max="6470" width="20" style="1" customWidth="1"/>
    <col min="6471" max="6471" width="19.28515625" style="1" customWidth="1"/>
    <col min="6472" max="6472" width="16" style="1" customWidth="1"/>
    <col min="6473" max="6473" width="22.28515625" style="1" customWidth="1"/>
    <col min="6474" max="6474" width="22" style="1" customWidth="1"/>
    <col min="6475" max="6658" width="11.42578125" style="1"/>
    <col min="6659" max="6659" width="4.42578125" style="1" customWidth="1"/>
    <col min="6660" max="6660" width="11.42578125" style="1"/>
    <col min="6661" max="6661" width="8.28515625" style="1" customWidth="1"/>
    <col min="6662" max="6662" width="9.7109375" style="1" customWidth="1"/>
    <col min="6663" max="6663" width="11.140625" style="1" customWidth="1"/>
    <col min="6664" max="6664" width="8.42578125" style="1" customWidth="1"/>
    <col min="6665" max="6665" width="10.140625" style="1" customWidth="1"/>
    <col min="6666" max="6666" width="10.5703125" style="1" customWidth="1"/>
    <col min="6667" max="6667" width="7.28515625" style="1" customWidth="1"/>
    <col min="6668" max="6668" width="8.85546875" style="1" customWidth="1"/>
    <col min="6669" max="6669" width="13" style="1" customWidth="1"/>
    <col min="6670" max="6671" width="6.5703125" style="1" customWidth="1"/>
    <col min="6672" max="6672" width="8.5703125" style="1" customWidth="1"/>
    <col min="6673" max="6673" width="8.140625" style="1" customWidth="1"/>
    <col min="6674" max="6674" width="11.85546875" style="1" customWidth="1"/>
    <col min="6675" max="6675" width="6.85546875" style="1" customWidth="1"/>
    <col min="6676" max="6676" width="6.5703125" style="1" customWidth="1"/>
    <col min="6677" max="6677" width="7.140625" style="1" customWidth="1"/>
    <col min="6678" max="6679" width="7.7109375" style="1" customWidth="1"/>
    <col min="6680" max="6680" width="7.140625" style="1" customWidth="1"/>
    <col min="6681" max="6681" width="6.7109375" style="1" customWidth="1"/>
    <col min="6682" max="6682" width="5.42578125" style="1" customWidth="1"/>
    <col min="6683" max="6683" width="22.85546875" style="1" customWidth="1"/>
    <col min="6684" max="6684" width="21.85546875" style="1" customWidth="1"/>
    <col min="6685" max="6685" width="9.42578125" style="1" customWidth="1"/>
    <col min="6686" max="6686" width="11.7109375" style="1" customWidth="1"/>
    <col min="6687" max="6687" width="9.28515625" style="1" customWidth="1"/>
    <col min="6688" max="6688" width="10.5703125" style="1" customWidth="1"/>
    <col min="6689" max="6689" width="18.85546875" style="1" customWidth="1"/>
    <col min="6690" max="6691" width="11.7109375" style="1" customWidth="1"/>
    <col min="6692" max="6692" width="13.85546875" style="1" customWidth="1"/>
    <col min="6693" max="6693" width="19" style="1" customWidth="1"/>
    <col min="6694" max="6694" width="16.7109375" style="1" customWidth="1"/>
    <col min="6695" max="6695" width="11.42578125" style="1"/>
    <col min="6696" max="6696" width="13" style="1" customWidth="1"/>
    <col min="6697" max="6698" width="11.42578125" style="1"/>
    <col min="6699" max="6699" width="9.140625" style="1" customWidth="1"/>
    <col min="6700" max="6700" width="11.42578125" style="1"/>
    <col min="6701" max="6701" width="12.42578125" style="1" customWidth="1"/>
    <col min="6702" max="6703" width="10.7109375" style="1" customWidth="1"/>
    <col min="6704" max="6704" width="7" style="1" customWidth="1"/>
    <col min="6705" max="6708" width="11.42578125" style="1"/>
    <col min="6709" max="6709" width="4.5703125" style="1" customWidth="1"/>
    <col min="6710" max="6712" width="11.42578125" style="1"/>
    <col min="6713" max="6713" width="12.5703125" style="1" customWidth="1"/>
    <col min="6714" max="6719" width="11.42578125" style="1"/>
    <col min="6720" max="6720" width="21" style="1" customWidth="1"/>
    <col min="6721" max="6721" width="19.85546875" style="1" customWidth="1"/>
    <col min="6722" max="6722" width="18.42578125" style="1" customWidth="1"/>
    <col min="6723" max="6723" width="20.140625" style="1" customWidth="1"/>
    <col min="6724" max="6724" width="20.5703125" style="1" customWidth="1"/>
    <col min="6725" max="6725" width="7.140625" style="1" customWidth="1"/>
    <col min="6726" max="6726" width="20" style="1" customWidth="1"/>
    <col min="6727" max="6727" width="19.28515625" style="1" customWidth="1"/>
    <col min="6728" max="6728" width="16" style="1" customWidth="1"/>
    <col min="6729" max="6729" width="22.28515625" style="1" customWidth="1"/>
    <col min="6730" max="6730" width="22" style="1" customWidth="1"/>
    <col min="6731" max="6914" width="11.42578125" style="1"/>
    <col min="6915" max="6915" width="4.42578125" style="1" customWidth="1"/>
    <col min="6916" max="6916" width="11.42578125" style="1"/>
    <col min="6917" max="6917" width="8.28515625" style="1" customWidth="1"/>
    <col min="6918" max="6918" width="9.7109375" style="1" customWidth="1"/>
    <col min="6919" max="6919" width="11.140625" style="1" customWidth="1"/>
    <col min="6920" max="6920" width="8.42578125" style="1" customWidth="1"/>
    <col min="6921" max="6921" width="10.140625" style="1" customWidth="1"/>
    <col min="6922" max="6922" width="10.5703125" style="1" customWidth="1"/>
    <col min="6923" max="6923" width="7.28515625" style="1" customWidth="1"/>
    <col min="6924" max="6924" width="8.85546875" style="1" customWidth="1"/>
    <col min="6925" max="6925" width="13" style="1" customWidth="1"/>
    <col min="6926" max="6927" width="6.5703125" style="1" customWidth="1"/>
    <col min="6928" max="6928" width="8.5703125" style="1" customWidth="1"/>
    <col min="6929" max="6929" width="8.140625" style="1" customWidth="1"/>
    <col min="6930" max="6930" width="11.85546875" style="1" customWidth="1"/>
    <col min="6931" max="6931" width="6.85546875" style="1" customWidth="1"/>
    <col min="6932" max="6932" width="6.5703125" style="1" customWidth="1"/>
    <col min="6933" max="6933" width="7.140625" style="1" customWidth="1"/>
    <col min="6934" max="6935" width="7.7109375" style="1" customWidth="1"/>
    <col min="6936" max="6936" width="7.140625" style="1" customWidth="1"/>
    <col min="6937" max="6937" width="6.7109375" style="1" customWidth="1"/>
    <col min="6938" max="6938" width="5.42578125" style="1" customWidth="1"/>
    <col min="6939" max="6939" width="22.85546875" style="1" customWidth="1"/>
    <col min="6940" max="6940" width="21.85546875" style="1" customWidth="1"/>
    <col min="6941" max="6941" width="9.42578125" style="1" customWidth="1"/>
    <col min="6942" max="6942" width="11.7109375" style="1" customWidth="1"/>
    <col min="6943" max="6943" width="9.28515625" style="1" customWidth="1"/>
    <col min="6944" max="6944" width="10.5703125" style="1" customWidth="1"/>
    <col min="6945" max="6945" width="18.85546875" style="1" customWidth="1"/>
    <col min="6946" max="6947" width="11.7109375" style="1" customWidth="1"/>
    <col min="6948" max="6948" width="13.85546875" style="1" customWidth="1"/>
    <col min="6949" max="6949" width="19" style="1" customWidth="1"/>
    <col min="6950" max="6950" width="16.7109375" style="1" customWidth="1"/>
    <col min="6951" max="6951" width="11.42578125" style="1"/>
    <col min="6952" max="6952" width="13" style="1" customWidth="1"/>
    <col min="6953" max="6954" width="11.42578125" style="1"/>
    <col min="6955" max="6955" width="9.140625" style="1" customWidth="1"/>
    <col min="6956" max="6956" width="11.42578125" style="1"/>
    <col min="6957" max="6957" width="12.42578125" style="1" customWidth="1"/>
    <col min="6958" max="6959" width="10.7109375" style="1" customWidth="1"/>
    <col min="6960" max="6960" width="7" style="1" customWidth="1"/>
    <col min="6961" max="6964" width="11.42578125" style="1"/>
    <col min="6965" max="6965" width="4.5703125" style="1" customWidth="1"/>
    <col min="6966" max="6968" width="11.42578125" style="1"/>
    <col min="6969" max="6969" width="12.5703125" style="1" customWidth="1"/>
    <col min="6970" max="6975" width="11.42578125" style="1"/>
    <col min="6976" max="6976" width="21" style="1" customWidth="1"/>
    <col min="6977" max="6977" width="19.85546875" style="1" customWidth="1"/>
    <col min="6978" max="6978" width="18.42578125" style="1" customWidth="1"/>
    <col min="6979" max="6979" width="20.140625" style="1" customWidth="1"/>
    <col min="6980" max="6980" width="20.5703125" style="1" customWidth="1"/>
    <col min="6981" max="6981" width="7.140625" style="1" customWidth="1"/>
    <col min="6982" max="6982" width="20" style="1" customWidth="1"/>
    <col min="6983" max="6983" width="19.28515625" style="1" customWidth="1"/>
    <col min="6984" max="6984" width="16" style="1" customWidth="1"/>
    <col min="6985" max="6985" width="22.28515625" style="1" customWidth="1"/>
    <col min="6986" max="6986" width="22" style="1" customWidth="1"/>
    <col min="6987" max="7170" width="11.42578125" style="1"/>
    <col min="7171" max="7171" width="4.42578125" style="1" customWidth="1"/>
    <col min="7172" max="7172" width="11.42578125" style="1"/>
    <col min="7173" max="7173" width="8.28515625" style="1" customWidth="1"/>
    <col min="7174" max="7174" width="9.7109375" style="1" customWidth="1"/>
    <col min="7175" max="7175" width="11.140625" style="1" customWidth="1"/>
    <col min="7176" max="7176" width="8.42578125" style="1" customWidth="1"/>
    <col min="7177" max="7177" width="10.140625" style="1" customWidth="1"/>
    <col min="7178" max="7178" width="10.5703125" style="1" customWidth="1"/>
    <col min="7179" max="7179" width="7.28515625" style="1" customWidth="1"/>
    <col min="7180" max="7180" width="8.85546875" style="1" customWidth="1"/>
    <col min="7181" max="7181" width="13" style="1" customWidth="1"/>
    <col min="7182" max="7183" width="6.5703125" style="1" customWidth="1"/>
    <col min="7184" max="7184" width="8.5703125" style="1" customWidth="1"/>
    <col min="7185" max="7185" width="8.140625" style="1" customWidth="1"/>
    <col min="7186" max="7186" width="11.85546875" style="1" customWidth="1"/>
    <col min="7187" max="7187" width="6.85546875" style="1" customWidth="1"/>
    <col min="7188" max="7188" width="6.5703125" style="1" customWidth="1"/>
    <col min="7189" max="7189" width="7.140625" style="1" customWidth="1"/>
    <col min="7190" max="7191" width="7.7109375" style="1" customWidth="1"/>
    <col min="7192" max="7192" width="7.140625" style="1" customWidth="1"/>
    <col min="7193" max="7193" width="6.7109375" style="1" customWidth="1"/>
    <col min="7194" max="7194" width="5.42578125" style="1" customWidth="1"/>
    <col min="7195" max="7195" width="22.85546875" style="1" customWidth="1"/>
    <col min="7196" max="7196" width="21.85546875" style="1" customWidth="1"/>
    <col min="7197" max="7197" width="9.42578125" style="1" customWidth="1"/>
    <col min="7198" max="7198" width="11.7109375" style="1" customWidth="1"/>
    <col min="7199" max="7199" width="9.28515625" style="1" customWidth="1"/>
    <col min="7200" max="7200" width="10.5703125" style="1" customWidth="1"/>
    <col min="7201" max="7201" width="18.85546875" style="1" customWidth="1"/>
    <col min="7202" max="7203" width="11.7109375" style="1" customWidth="1"/>
    <col min="7204" max="7204" width="13.85546875" style="1" customWidth="1"/>
    <col min="7205" max="7205" width="19" style="1" customWidth="1"/>
    <col min="7206" max="7206" width="16.7109375" style="1" customWidth="1"/>
    <col min="7207" max="7207" width="11.42578125" style="1"/>
    <col min="7208" max="7208" width="13" style="1" customWidth="1"/>
    <col min="7209" max="7210" width="11.42578125" style="1"/>
    <col min="7211" max="7211" width="9.140625" style="1" customWidth="1"/>
    <col min="7212" max="7212" width="11.42578125" style="1"/>
    <col min="7213" max="7213" width="12.42578125" style="1" customWidth="1"/>
    <col min="7214" max="7215" width="10.7109375" style="1" customWidth="1"/>
    <col min="7216" max="7216" width="7" style="1" customWidth="1"/>
    <col min="7217" max="7220" width="11.42578125" style="1"/>
    <col min="7221" max="7221" width="4.5703125" style="1" customWidth="1"/>
    <col min="7222" max="7224" width="11.42578125" style="1"/>
    <col min="7225" max="7225" width="12.5703125" style="1" customWidth="1"/>
    <col min="7226" max="7231" width="11.42578125" style="1"/>
    <col min="7232" max="7232" width="21" style="1" customWidth="1"/>
    <col min="7233" max="7233" width="19.85546875" style="1" customWidth="1"/>
    <col min="7234" max="7234" width="18.42578125" style="1" customWidth="1"/>
    <col min="7235" max="7235" width="20.140625" style="1" customWidth="1"/>
    <col min="7236" max="7236" width="20.5703125" style="1" customWidth="1"/>
    <col min="7237" max="7237" width="7.140625" style="1" customWidth="1"/>
    <col min="7238" max="7238" width="20" style="1" customWidth="1"/>
    <col min="7239" max="7239" width="19.28515625" style="1" customWidth="1"/>
    <col min="7240" max="7240" width="16" style="1" customWidth="1"/>
    <col min="7241" max="7241" width="22.28515625" style="1" customWidth="1"/>
    <col min="7242" max="7242" width="22" style="1" customWidth="1"/>
    <col min="7243" max="7426" width="11.42578125" style="1"/>
    <col min="7427" max="7427" width="4.42578125" style="1" customWidth="1"/>
    <col min="7428" max="7428" width="11.42578125" style="1"/>
    <col min="7429" max="7429" width="8.28515625" style="1" customWidth="1"/>
    <col min="7430" max="7430" width="9.7109375" style="1" customWidth="1"/>
    <col min="7431" max="7431" width="11.140625" style="1" customWidth="1"/>
    <col min="7432" max="7432" width="8.42578125" style="1" customWidth="1"/>
    <col min="7433" max="7433" width="10.140625" style="1" customWidth="1"/>
    <col min="7434" max="7434" width="10.5703125" style="1" customWidth="1"/>
    <col min="7435" max="7435" width="7.28515625" style="1" customWidth="1"/>
    <col min="7436" max="7436" width="8.85546875" style="1" customWidth="1"/>
    <col min="7437" max="7437" width="13" style="1" customWidth="1"/>
    <col min="7438" max="7439" width="6.5703125" style="1" customWidth="1"/>
    <col min="7440" max="7440" width="8.5703125" style="1" customWidth="1"/>
    <col min="7441" max="7441" width="8.140625" style="1" customWidth="1"/>
    <col min="7442" max="7442" width="11.85546875" style="1" customWidth="1"/>
    <col min="7443" max="7443" width="6.85546875" style="1" customWidth="1"/>
    <col min="7444" max="7444" width="6.5703125" style="1" customWidth="1"/>
    <col min="7445" max="7445" width="7.140625" style="1" customWidth="1"/>
    <col min="7446" max="7447" width="7.7109375" style="1" customWidth="1"/>
    <col min="7448" max="7448" width="7.140625" style="1" customWidth="1"/>
    <col min="7449" max="7449" width="6.7109375" style="1" customWidth="1"/>
    <col min="7450" max="7450" width="5.42578125" style="1" customWidth="1"/>
    <col min="7451" max="7451" width="22.85546875" style="1" customWidth="1"/>
    <col min="7452" max="7452" width="21.85546875" style="1" customWidth="1"/>
    <col min="7453" max="7453" width="9.42578125" style="1" customWidth="1"/>
    <col min="7454" max="7454" width="11.7109375" style="1" customWidth="1"/>
    <col min="7455" max="7455" width="9.28515625" style="1" customWidth="1"/>
    <col min="7456" max="7456" width="10.5703125" style="1" customWidth="1"/>
    <col min="7457" max="7457" width="18.85546875" style="1" customWidth="1"/>
    <col min="7458" max="7459" width="11.7109375" style="1" customWidth="1"/>
    <col min="7460" max="7460" width="13.85546875" style="1" customWidth="1"/>
    <col min="7461" max="7461" width="19" style="1" customWidth="1"/>
    <col min="7462" max="7462" width="16.7109375" style="1" customWidth="1"/>
    <col min="7463" max="7463" width="11.42578125" style="1"/>
    <col min="7464" max="7464" width="13" style="1" customWidth="1"/>
    <col min="7465" max="7466" width="11.42578125" style="1"/>
    <col min="7467" max="7467" width="9.140625" style="1" customWidth="1"/>
    <col min="7468" max="7468" width="11.42578125" style="1"/>
    <col min="7469" max="7469" width="12.42578125" style="1" customWidth="1"/>
    <col min="7470" max="7471" width="10.7109375" style="1" customWidth="1"/>
    <col min="7472" max="7472" width="7" style="1" customWidth="1"/>
    <col min="7473" max="7476" width="11.42578125" style="1"/>
    <col min="7477" max="7477" width="4.5703125" style="1" customWidth="1"/>
    <col min="7478" max="7480" width="11.42578125" style="1"/>
    <col min="7481" max="7481" width="12.5703125" style="1" customWidth="1"/>
    <col min="7482" max="7487" width="11.42578125" style="1"/>
    <col min="7488" max="7488" width="21" style="1" customWidth="1"/>
    <col min="7489" max="7489" width="19.85546875" style="1" customWidth="1"/>
    <col min="7490" max="7490" width="18.42578125" style="1" customWidth="1"/>
    <col min="7491" max="7491" width="20.140625" style="1" customWidth="1"/>
    <col min="7492" max="7492" width="20.5703125" style="1" customWidth="1"/>
    <col min="7493" max="7493" width="7.140625" style="1" customWidth="1"/>
    <col min="7494" max="7494" width="20" style="1" customWidth="1"/>
    <col min="7495" max="7495" width="19.28515625" style="1" customWidth="1"/>
    <col min="7496" max="7496" width="16" style="1" customWidth="1"/>
    <col min="7497" max="7497" width="22.28515625" style="1" customWidth="1"/>
    <col min="7498" max="7498" width="22" style="1" customWidth="1"/>
    <col min="7499" max="7682" width="11.42578125" style="1"/>
    <col min="7683" max="7683" width="4.42578125" style="1" customWidth="1"/>
    <col min="7684" max="7684" width="11.42578125" style="1"/>
    <col min="7685" max="7685" width="8.28515625" style="1" customWidth="1"/>
    <col min="7686" max="7686" width="9.7109375" style="1" customWidth="1"/>
    <col min="7687" max="7687" width="11.140625" style="1" customWidth="1"/>
    <col min="7688" max="7688" width="8.42578125" style="1" customWidth="1"/>
    <col min="7689" max="7689" width="10.140625" style="1" customWidth="1"/>
    <col min="7690" max="7690" width="10.5703125" style="1" customWidth="1"/>
    <col min="7691" max="7691" width="7.28515625" style="1" customWidth="1"/>
    <col min="7692" max="7692" width="8.85546875" style="1" customWidth="1"/>
    <col min="7693" max="7693" width="13" style="1" customWidth="1"/>
    <col min="7694" max="7695" width="6.5703125" style="1" customWidth="1"/>
    <col min="7696" max="7696" width="8.5703125" style="1" customWidth="1"/>
    <col min="7697" max="7697" width="8.140625" style="1" customWidth="1"/>
    <col min="7698" max="7698" width="11.85546875" style="1" customWidth="1"/>
    <col min="7699" max="7699" width="6.85546875" style="1" customWidth="1"/>
    <col min="7700" max="7700" width="6.5703125" style="1" customWidth="1"/>
    <col min="7701" max="7701" width="7.140625" style="1" customWidth="1"/>
    <col min="7702" max="7703" width="7.7109375" style="1" customWidth="1"/>
    <col min="7704" max="7704" width="7.140625" style="1" customWidth="1"/>
    <col min="7705" max="7705" width="6.7109375" style="1" customWidth="1"/>
    <col min="7706" max="7706" width="5.42578125" style="1" customWidth="1"/>
    <col min="7707" max="7707" width="22.85546875" style="1" customWidth="1"/>
    <col min="7708" max="7708" width="21.85546875" style="1" customWidth="1"/>
    <col min="7709" max="7709" width="9.42578125" style="1" customWidth="1"/>
    <col min="7710" max="7710" width="11.7109375" style="1" customWidth="1"/>
    <col min="7711" max="7711" width="9.28515625" style="1" customWidth="1"/>
    <col min="7712" max="7712" width="10.5703125" style="1" customWidth="1"/>
    <col min="7713" max="7713" width="18.85546875" style="1" customWidth="1"/>
    <col min="7714" max="7715" width="11.7109375" style="1" customWidth="1"/>
    <col min="7716" max="7716" width="13.85546875" style="1" customWidth="1"/>
    <col min="7717" max="7717" width="19" style="1" customWidth="1"/>
    <col min="7718" max="7718" width="16.7109375" style="1" customWidth="1"/>
    <col min="7719" max="7719" width="11.42578125" style="1"/>
    <col min="7720" max="7720" width="13" style="1" customWidth="1"/>
    <col min="7721" max="7722" width="11.42578125" style="1"/>
    <col min="7723" max="7723" width="9.140625" style="1" customWidth="1"/>
    <col min="7724" max="7724" width="11.42578125" style="1"/>
    <col min="7725" max="7725" width="12.42578125" style="1" customWidth="1"/>
    <col min="7726" max="7727" width="10.7109375" style="1" customWidth="1"/>
    <col min="7728" max="7728" width="7" style="1" customWidth="1"/>
    <col min="7729" max="7732" width="11.42578125" style="1"/>
    <col min="7733" max="7733" width="4.5703125" style="1" customWidth="1"/>
    <col min="7734" max="7736" width="11.42578125" style="1"/>
    <col min="7737" max="7737" width="12.5703125" style="1" customWidth="1"/>
    <col min="7738" max="7743" width="11.42578125" style="1"/>
    <col min="7744" max="7744" width="21" style="1" customWidth="1"/>
    <col min="7745" max="7745" width="19.85546875" style="1" customWidth="1"/>
    <col min="7746" max="7746" width="18.42578125" style="1" customWidth="1"/>
    <col min="7747" max="7747" width="20.140625" style="1" customWidth="1"/>
    <col min="7748" max="7748" width="20.5703125" style="1" customWidth="1"/>
    <col min="7749" max="7749" width="7.140625" style="1" customWidth="1"/>
    <col min="7750" max="7750" width="20" style="1" customWidth="1"/>
    <col min="7751" max="7751" width="19.28515625" style="1" customWidth="1"/>
    <col min="7752" max="7752" width="16" style="1" customWidth="1"/>
    <col min="7753" max="7753" width="22.28515625" style="1" customWidth="1"/>
    <col min="7754" max="7754" width="22" style="1" customWidth="1"/>
    <col min="7755" max="7938" width="11.42578125" style="1"/>
    <col min="7939" max="7939" width="4.42578125" style="1" customWidth="1"/>
    <col min="7940" max="7940" width="11.42578125" style="1"/>
    <col min="7941" max="7941" width="8.28515625" style="1" customWidth="1"/>
    <col min="7942" max="7942" width="9.7109375" style="1" customWidth="1"/>
    <col min="7943" max="7943" width="11.140625" style="1" customWidth="1"/>
    <col min="7944" max="7944" width="8.42578125" style="1" customWidth="1"/>
    <col min="7945" max="7945" width="10.140625" style="1" customWidth="1"/>
    <col min="7946" max="7946" width="10.5703125" style="1" customWidth="1"/>
    <col min="7947" max="7947" width="7.28515625" style="1" customWidth="1"/>
    <col min="7948" max="7948" width="8.85546875" style="1" customWidth="1"/>
    <col min="7949" max="7949" width="13" style="1" customWidth="1"/>
    <col min="7950" max="7951" width="6.5703125" style="1" customWidth="1"/>
    <col min="7952" max="7952" width="8.5703125" style="1" customWidth="1"/>
    <col min="7953" max="7953" width="8.140625" style="1" customWidth="1"/>
    <col min="7954" max="7954" width="11.85546875" style="1" customWidth="1"/>
    <col min="7955" max="7955" width="6.85546875" style="1" customWidth="1"/>
    <col min="7956" max="7956" width="6.5703125" style="1" customWidth="1"/>
    <col min="7957" max="7957" width="7.140625" style="1" customWidth="1"/>
    <col min="7958" max="7959" width="7.7109375" style="1" customWidth="1"/>
    <col min="7960" max="7960" width="7.140625" style="1" customWidth="1"/>
    <col min="7961" max="7961" width="6.7109375" style="1" customWidth="1"/>
    <col min="7962" max="7962" width="5.42578125" style="1" customWidth="1"/>
    <col min="7963" max="7963" width="22.85546875" style="1" customWidth="1"/>
    <col min="7964" max="7964" width="21.85546875" style="1" customWidth="1"/>
    <col min="7965" max="7965" width="9.42578125" style="1" customWidth="1"/>
    <col min="7966" max="7966" width="11.7109375" style="1" customWidth="1"/>
    <col min="7967" max="7967" width="9.28515625" style="1" customWidth="1"/>
    <col min="7968" max="7968" width="10.5703125" style="1" customWidth="1"/>
    <col min="7969" max="7969" width="18.85546875" style="1" customWidth="1"/>
    <col min="7970" max="7971" width="11.7109375" style="1" customWidth="1"/>
    <col min="7972" max="7972" width="13.85546875" style="1" customWidth="1"/>
    <col min="7973" max="7973" width="19" style="1" customWidth="1"/>
    <col min="7974" max="7974" width="16.7109375" style="1" customWidth="1"/>
    <col min="7975" max="7975" width="11.42578125" style="1"/>
    <col min="7976" max="7976" width="13" style="1" customWidth="1"/>
    <col min="7977" max="7978" width="11.42578125" style="1"/>
    <col min="7979" max="7979" width="9.140625" style="1" customWidth="1"/>
    <col min="7980" max="7980" width="11.42578125" style="1"/>
    <col min="7981" max="7981" width="12.42578125" style="1" customWidth="1"/>
    <col min="7982" max="7983" width="10.7109375" style="1" customWidth="1"/>
    <col min="7984" max="7984" width="7" style="1" customWidth="1"/>
    <col min="7985" max="7988" width="11.42578125" style="1"/>
    <col min="7989" max="7989" width="4.5703125" style="1" customWidth="1"/>
    <col min="7990" max="7992" width="11.42578125" style="1"/>
    <col min="7993" max="7993" width="12.5703125" style="1" customWidth="1"/>
    <col min="7994" max="7999" width="11.42578125" style="1"/>
    <col min="8000" max="8000" width="21" style="1" customWidth="1"/>
    <col min="8001" max="8001" width="19.85546875" style="1" customWidth="1"/>
    <col min="8002" max="8002" width="18.42578125" style="1" customWidth="1"/>
    <col min="8003" max="8003" width="20.140625" style="1" customWidth="1"/>
    <col min="8004" max="8004" width="20.5703125" style="1" customWidth="1"/>
    <col min="8005" max="8005" width="7.140625" style="1" customWidth="1"/>
    <col min="8006" max="8006" width="20" style="1" customWidth="1"/>
    <col min="8007" max="8007" width="19.28515625" style="1" customWidth="1"/>
    <col min="8008" max="8008" width="16" style="1" customWidth="1"/>
    <col min="8009" max="8009" width="22.28515625" style="1" customWidth="1"/>
    <col min="8010" max="8010" width="22" style="1" customWidth="1"/>
    <col min="8011" max="8194" width="11.42578125" style="1"/>
    <col min="8195" max="8195" width="4.42578125" style="1" customWidth="1"/>
    <col min="8196" max="8196" width="11.42578125" style="1"/>
    <col min="8197" max="8197" width="8.28515625" style="1" customWidth="1"/>
    <col min="8198" max="8198" width="9.7109375" style="1" customWidth="1"/>
    <col min="8199" max="8199" width="11.140625" style="1" customWidth="1"/>
    <col min="8200" max="8200" width="8.42578125" style="1" customWidth="1"/>
    <col min="8201" max="8201" width="10.140625" style="1" customWidth="1"/>
    <col min="8202" max="8202" width="10.5703125" style="1" customWidth="1"/>
    <col min="8203" max="8203" width="7.28515625" style="1" customWidth="1"/>
    <col min="8204" max="8204" width="8.85546875" style="1" customWidth="1"/>
    <col min="8205" max="8205" width="13" style="1" customWidth="1"/>
    <col min="8206" max="8207" width="6.5703125" style="1" customWidth="1"/>
    <col min="8208" max="8208" width="8.5703125" style="1" customWidth="1"/>
    <col min="8209" max="8209" width="8.140625" style="1" customWidth="1"/>
    <col min="8210" max="8210" width="11.85546875" style="1" customWidth="1"/>
    <col min="8211" max="8211" width="6.85546875" style="1" customWidth="1"/>
    <col min="8212" max="8212" width="6.5703125" style="1" customWidth="1"/>
    <col min="8213" max="8213" width="7.140625" style="1" customWidth="1"/>
    <col min="8214" max="8215" width="7.7109375" style="1" customWidth="1"/>
    <col min="8216" max="8216" width="7.140625" style="1" customWidth="1"/>
    <col min="8217" max="8217" width="6.7109375" style="1" customWidth="1"/>
    <col min="8218" max="8218" width="5.42578125" style="1" customWidth="1"/>
    <col min="8219" max="8219" width="22.85546875" style="1" customWidth="1"/>
    <col min="8220" max="8220" width="21.85546875" style="1" customWidth="1"/>
    <col min="8221" max="8221" width="9.42578125" style="1" customWidth="1"/>
    <col min="8222" max="8222" width="11.7109375" style="1" customWidth="1"/>
    <col min="8223" max="8223" width="9.28515625" style="1" customWidth="1"/>
    <col min="8224" max="8224" width="10.5703125" style="1" customWidth="1"/>
    <col min="8225" max="8225" width="18.85546875" style="1" customWidth="1"/>
    <col min="8226" max="8227" width="11.7109375" style="1" customWidth="1"/>
    <col min="8228" max="8228" width="13.85546875" style="1" customWidth="1"/>
    <col min="8229" max="8229" width="19" style="1" customWidth="1"/>
    <col min="8230" max="8230" width="16.7109375" style="1" customWidth="1"/>
    <col min="8231" max="8231" width="11.42578125" style="1"/>
    <col min="8232" max="8232" width="13" style="1" customWidth="1"/>
    <col min="8233" max="8234" width="11.42578125" style="1"/>
    <col min="8235" max="8235" width="9.140625" style="1" customWidth="1"/>
    <col min="8236" max="8236" width="11.42578125" style="1"/>
    <col min="8237" max="8237" width="12.42578125" style="1" customWidth="1"/>
    <col min="8238" max="8239" width="10.7109375" style="1" customWidth="1"/>
    <col min="8240" max="8240" width="7" style="1" customWidth="1"/>
    <col min="8241" max="8244" width="11.42578125" style="1"/>
    <col min="8245" max="8245" width="4.5703125" style="1" customWidth="1"/>
    <col min="8246" max="8248" width="11.42578125" style="1"/>
    <col min="8249" max="8249" width="12.5703125" style="1" customWidth="1"/>
    <col min="8250" max="8255" width="11.42578125" style="1"/>
    <col min="8256" max="8256" width="21" style="1" customWidth="1"/>
    <col min="8257" max="8257" width="19.85546875" style="1" customWidth="1"/>
    <col min="8258" max="8258" width="18.42578125" style="1" customWidth="1"/>
    <col min="8259" max="8259" width="20.140625" style="1" customWidth="1"/>
    <col min="8260" max="8260" width="20.5703125" style="1" customWidth="1"/>
    <col min="8261" max="8261" width="7.140625" style="1" customWidth="1"/>
    <col min="8262" max="8262" width="20" style="1" customWidth="1"/>
    <col min="8263" max="8263" width="19.28515625" style="1" customWidth="1"/>
    <col min="8264" max="8264" width="16" style="1" customWidth="1"/>
    <col min="8265" max="8265" width="22.28515625" style="1" customWidth="1"/>
    <col min="8266" max="8266" width="22" style="1" customWidth="1"/>
    <col min="8267" max="8450" width="11.42578125" style="1"/>
    <col min="8451" max="8451" width="4.42578125" style="1" customWidth="1"/>
    <col min="8452" max="8452" width="11.42578125" style="1"/>
    <col min="8453" max="8453" width="8.28515625" style="1" customWidth="1"/>
    <col min="8454" max="8454" width="9.7109375" style="1" customWidth="1"/>
    <col min="8455" max="8455" width="11.140625" style="1" customWidth="1"/>
    <col min="8456" max="8456" width="8.42578125" style="1" customWidth="1"/>
    <col min="8457" max="8457" width="10.140625" style="1" customWidth="1"/>
    <col min="8458" max="8458" width="10.5703125" style="1" customWidth="1"/>
    <col min="8459" max="8459" width="7.28515625" style="1" customWidth="1"/>
    <col min="8460" max="8460" width="8.85546875" style="1" customWidth="1"/>
    <col min="8461" max="8461" width="13" style="1" customWidth="1"/>
    <col min="8462" max="8463" width="6.5703125" style="1" customWidth="1"/>
    <col min="8464" max="8464" width="8.5703125" style="1" customWidth="1"/>
    <col min="8465" max="8465" width="8.140625" style="1" customWidth="1"/>
    <col min="8466" max="8466" width="11.85546875" style="1" customWidth="1"/>
    <col min="8467" max="8467" width="6.85546875" style="1" customWidth="1"/>
    <col min="8468" max="8468" width="6.5703125" style="1" customWidth="1"/>
    <col min="8469" max="8469" width="7.140625" style="1" customWidth="1"/>
    <col min="8470" max="8471" width="7.7109375" style="1" customWidth="1"/>
    <col min="8472" max="8472" width="7.140625" style="1" customWidth="1"/>
    <col min="8473" max="8473" width="6.7109375" style="1" customWidth="1"/>
    <col min="8474" max="8474" width="5.42578125" style="1" customWidth="1"/>
    <col min="8475" max="8475" width="22.85546875" style="1" customWidth="1"/>
    <col min="8476" max="8476" width="21.85546875" style="1" customWidth="1"/>
    <col min="8477" max="8477" width="9.42578125" style="1" customWidth="1"/>
    <col min="8478" max="8478" width="11.7109375" style="1" customWidth="1"/>
    <col min="8479" max="8479" width="9.28515625" style="1" customWidth="1"/>
    <col min="8480" max="8480" width="10.5703125" style="1" customWidth="1"/>
    <col min="8481" max="8481" width="18.85546875" style="1" customWidth="1"/>
    <col min="8482" max="8483" width="11.7109375" style="1" customWidth="1"/>
    <col min="8484" max="8484" width="13.85546875" style="1" customWidth="1"/>
    <col min="8485" max="8485" width="19" style="1" customWidth="1"/>
    <col min="8486" max="8486" width="16.7109375" style="1" customWidth="1"/>
    <col min="8487" max="8487" width="11.42578125" style="1"/>
    <col min="8488" max="8488" width="13" style="1" customWidth="1"/>
    <col min="8489" max="8490" width="11.42578125" style="1"/>
    <col min="8491" max="8491" width="9.140625" style="1" customWidth="1"/>
    <col min="8492" max="8492" width="11.42578125" style="1"/>
    <col min="8493" max="8493" width="12.42578125" style="1" customWidth="1"/>
    <col min="8494" max="8495" width="10.7109375" style="1" customWidth="1"/>
    <col min="8496" max="8496" width="7" style="1" customWidth="1"/>
    <col min="8497" max="8500" width="11.42578125" style="1"/>
    <col min="8501" max="8501" width="4.5703125" style="1" customWidth="1"/>
    <col min="8502" max="8504" width="11.42578125" style="1"/>
    <col min="8505" max="8505" width="12.5703125" style="1" customWidth="1"/>
    <col min="8506" max="8511" width="11.42578125" style="1"/>
    <col min="8512" max="8512" width="21" style="1" customWidth="1"/>
    <col min="8513" max="8513" width="19.85546875" style="1" customWidth="1"/>
    <col min="8514" max="8514" width="18.42578125" style="1" customWidth="1"/>
    <col min="8515" max="8515" width="20.140625" style="1" customWidth="1"/>
    <col min="8516" max="8516" width="20.5703125" style="1" customWidth="1"/>
    <col min="8517" max="8517" width="7.140625" style="1" customWidth="1"/>
    <col min="8518" max="8518" width="20" style="1" customWidth="1"/>
    <col min="8519" max="8519" width="19.28515625" style="1" customWidth="1"/>
    <col min="8520" max="8520" width="16" style="1" customWidth="1"/>
    <col min="8521" max="8521" width="22.28515625" style="1" customWidth="1"/>
    <col min="8522" max="8522" width="22" style="1" customWidth="1"/>
    <col min="8523" max="8706" width="11.42578125" style="1"/>
    <col min="8707" max="8707" width="4.42578125" style="1" customWidth="1"/>
    <col min="8708" max="8708" width="11.42578125" style="1"/>
    <col min="8709" max="8709" width="8.28515625" style="1" customWidth="1"/>
    <col min="8710" max="8710" width="9.7109375" style="1" customWidth="1"/>
    <col min="8711" max="8711" width="11.140625" style="1" customWidth="1"/>
    <col min="8712" max="8712" width="8.42578125" style="1" customWidth="1"/>
    <col min="8713" max="8713" width="10.140625" style="1" customWidth="1"/>
    <col min="8714" max="8714" width="10.5703125" style="1" customWidth="1"/>
    <col min="8715" max="8715" width="7.28515625" style="1" customWidth="1"/>
    <col min="8716" max="8716" width="8.85546875" style="1" customWidth="1"/>
    <col min="8717" max="8717" width="13" style="1" customWidth="1"/>
    <col min="8718" max="8719" width="6.5703125" style="1" customWidth="1"/>
    <col min="8720" max="8720" width="8.5703125" style="1" customWidth="1"/>
    <col min="8721" max="8721" width="8.140625" style="1" customWidth="1"/>
    <col min="8722" max="8722" width="11.85546875" style="1" customWidth="1"/>
    <col min="8723" max="8723" width="6.85546875" style="1" customWidth="1"/>
    <col min="8724" max="8724" width="6.5703125" style="1" customWidth="1"/>
    <col min="8725" max="8725" width="7.140625" style="1" customWidth="1"/>
    <col min="8726" max="8727" width="7.7109375" style="1" customWidth="1"/>
    <col min="8728" max="8728" width="7.140625" style="1" customWidth="1"/>
    <col min="8729" max="8729" width="6.7109375" style="1" customWidth="1"/>
    <col min="8730" max="8730" width="5.42578125" style="1" customWidth="1"/>
    <col min="8731" max="8731" width="22.85546875" style="1" customWidth="1"/>
    <col min="8732" max="8732" width="21.85546875" style="1" customWidth="1"/>
    <col min="8733" max="8733" width="9.42578125" style="1" customWidth="1"/>
    <col min="8734" max="8734" width="11.7109375" style="1" customWidth="1"/>
    <col min="8735" max="8735" width="9.28515625" style="1" customWidth="1"/>
    <col min="8736" max="8736" width="10.5703125" style="1" customWidth="1"/>
    <col min="8737" max="8737" width="18.85546875" style="1" customWidth="1"/>
    <col min="8738" max="8739" width="11.7109375" style="1" customWidth="1"/>
    <col min="8740" max="8740" width="13.85546875" style="1" customWidth="1"/>
    <col min="8741" max="8741" width="19" style="1" customWidth="1"/>
    <col min="8742" max="8742" width="16.7109375" style="1" customWidth="1"/>
    <col min="8743" max="8743" width="11.42578125" style="1"/>
    <col min="8744" max="8744" width="13" style="1" customWidth="1"/>
    <col min="8745" max="8746" width="11.42578125" style="1"/>
    <col min="8747" max="8747" width="9.140625" style="1" customWidth="1"/>
    <col min="8748" max="8748" width="11.42578125" style="1"/>
    <col min="8749" max="8749" width="12.42578125" style="1" customWidth="1"/>
    <col min="8750" max="8751" width="10.7109375" style="1" customWidth="1"/>
    <col min="8752" max="8752" width="7" style="1" customWidth="1"/>
    <col min="8753" max="8756" width="11.42578125" style="1"/>
    <col min="8757" max="8757" width="4.5703125" style="1" customWidth="1"/>
    <col min="8758" max="8760" width="11.42578125" style="1"/>
    <col min="8761" max="8761" width="12.5703125" style="1" customWidth="1"/>
    <col min="8762" max="8767" width="11.42578125" style="1"/>
    <col min="8768" max="8768" width="21" style="1" customWidth="1"/>
    <col min="8769" max="8769" width="19.85546875" style="1" customWidth="1"/>
    <col min="8770" max="8770" width="18.42578125" style="1" customWidth="1"/>
    <col min="8771" max="8771" width="20.140625" style="1" customWidth="1"/>
    <col min="8772" max="8772" width="20.5703125" style="1" customWidth="1"/>
    <col min="8773" max="8773" width="7.140625" style="1" customWidth="1"/>
    <col min="8774" max="8774" width="20" style="1" customWidth="1"/>
    <col min="8775" max="8775" width="19.28515625" style="1" customWidth="1"/>
    <col min="8776" max="8776" width="16" style="1" customWidth="1"/>
    <col min="8777" max="8777" width="22.28515625" style="1" customWidth="1"/>
    <col min="8778" max="8778" width="22" style="1" customWidth="1"/>
    <col min="8779" max="8962" width="11.42578125" style="1"/>
    <col min="8963" max="8963" width="4.42578125" style="1" customWidth="1"/>
    <col min="8964" max="8964" width="11.42578125" style="1"/>
    <col min="8965" max="8965" width="8.28515625" style="1" customWidth="1"/>
    <col min="8966" max="8966" width="9.7109375" style="1" customWidth="1"/>
    <col min="8967" max="8967" width="11.140625" style="1" customWidth="1"/>
    <col min="8968" max="8968" width="8.42578125" style="1" customWidth="1"/>
    <col min="8969" max="8969" width="10.140625" style="1" customWidth="1"/>
    <col min="8970" max="8970" width="10.5703125" style="1" customWidth="1"/>
    <col min="8971" max="8971" width="7.28515625" style="1" customWidth="1"/>
    <col min="8972" max="8972" width="8.85546875" style="1" customWidth="1"/>
    <col min="8973" max="8973" width="13" style="1" customWidth="1"/>
    <col min="8974" max="8975" width="6.5703125" style="1" customWidth="1"/>
    <col min="8976" max="8976" width="8.5703125" style="1" customWidth="1"/>
    <col min="8977" max="8977" width="8.140625" style="1" customWidth="1"/>
    <col min="8978" max="8978" width="11.85546875" style="1" customWidth="1"/>
    <col min="8979" max="8979" width="6.85546875" style="1" customWidth="1"/>
    <col min="8980" max="8980" width="6.5703125" style="1" customWidth="1"/>
    <col min="8981" max="8981" width="7.140625" style="1" customWidth="1"/>
    <col min="8982" max="8983" width="7.7109375" style="1" customWidth="1"/>
    <col min="8984" max="8984" width="7.140625" style="1" customWidth="1"/>
    <col min="8985" max="8985" width="6.7109375" style="1" customWidth="1"/>
    <col min="8986" max="8986" width="5.42578125" style="1" customWidth="1"/>
    <col min="8987" max="8987" width="22.85546875" style="1" customWidth="1"/>
    <col min="8988" max="8988" width="21.85546875" style="1" customWidth="1"/>
    <col min="8989" max="8989" width="9.42578125" style="1" customWidth="1"/>
    <col min="8990" max="8990" width="11.7109375" style="1" customWidth="1"/>
    <col min="8991" max="8991" width="9.28515625" style="1" customWidth="1"/>
    <col min="8992" max="8992" width="10.5703125" style="1" customWidth="1"/>
    <col min="8993" max="8993" width="18.85546875" style="1" customWidth="1"/>
    <col min="8994" max="8995" width="11.7109375" style="1" customWidth="1"/>
    <col min="8996" max="8996" width="13.85546875" style="1" customWidth="1"/>
    <col min="8997" max="8997" width="19" style="1" customWidth="1"/>
    <col min="8998" max="8998" width="16.7109375" style="1" customWidth="1"/>
    <col min="8999" max="8999" width="11.42578125" style="1"/>
    <col min="9000" max="9000" width="13" style="1" customWidth="1"/>
    <col min="9001" max="9002" width="11.42578125" style="1"/>
    <col min="9003" max="9003" width="9.140625" style="1" customWidth="1"/>
    <col min="9004" max="9004" width="11.42578125" style="1"/>
    <col min="9005" max="9005" width="12.42578125" style="1" customWidth="1"/>
    <col min="9006" max="9007" width="10.7109375" style="1" customWidth="1"/>
    <col min="9008" max="9008" width="7" style="1" customWidth="1"/>
    <col min="9009" max="9012" width="11.42578125" style="1"/>
    <col min="9013" max="9013" width="4.5703125" style="1" customWidth="1"/>
    <col min="9014" max="9016" width="11.42578125" style="1"/>
    <col min="9017" max="9017" width="12.5703125" style="1" customWidth="1"/>
    <col min="9018" max="9023" width="11.42578125" style="1"/>
    <col min="9024" max="9024" width="21" style="1" customWidth="1"/>
    <col min="9025" max="9025" width="19.85546875" style="1" customWidth="1"/>
    <col min="9026" max="9026" width="18.42578125" style="1" customWidth="1"/>
    <col min="9027" max="9027" width="20.140625" style="1" customWidth="1"/>
    <col min="9028" max="9028" width="20.5703125" style="1" customWidth="1"/>
    <col min="9029" max="9029" width="7.140625" style="1" customWidth="1"/>
    <col min="9030" max="9030" width="20" style="1" customWidth="1"/>
    <col min="9031" max="9031" width="19.28515625" style="1" customWidth="1"/>
    <col min="9032" max="9032" width="16" style="1" customWidth="1"/>
    <col min="9033" max="9033" width="22.28515625" style="1" customWidth="1"/>
    <col min="9034" max="9034" width="22" style="1" customWidth="1"/>
    <col min="9035" max="9218" width="11.42578125" style="1"/>
    <col min="9219" max="9219" width="4.42578125" style="1" customWidth="1"/>
    <col min="9220" max="9220" width="11.42578125" style="1"/>
    <col min="9221" max="9221" width="8.28515625" style="1" customWidth="1"/>
    <col min="9222" max="9222" width="9.7109375" style="1" customWidth="1"/>
    <col min="9223" max="9223" width="11.140625" style="1" customWidth="1"/>
    <col min="9224" max="9224" width="8.42578125" style="1" customWidth="1"/>
    <col min="9225" max="9225" width="10.140625" style="1" customWidth="1"/>
    <col min="9226" max="9226" width="10.5703125" style="1" customWidth="1"/>
    <col min="9227" max="9227" width="7.28515625" style="1" customWidth="1"/>
    <col min="9228" max="9228" width="8.85546875" style="1" customWidth="1"/>
    <col min="9229" max="9229" width="13" style="1" customWidth="1"/>
    <col min="9230" max="9231" width="6.5703125" style="1" customWidth="1"/>
    <col min="9232" max="9232" width="8.5703125" style="1" customWidth="1"/>
    <col min="9233" max="9233" width="8.140625" style="1" customWidth="1"/>
    <col min="9234" max="9234" width="11.85546875" style="1" customWidth="1"/>
    <col min="9235" max="9235" width="6.85546875" style="1" customWidth="1"/>
    <col min="9236" max="9236" width="6.5703125" style="1" customWidth="1"/>
    <col min="9237" max="9237" width="7.140625" style="1" customWidth="1"/>
    <col min="9238" max="9239" width="7.7109375" style="1" customWidth="1"/>
    <col min="9240" max="9240" width="7.140625" style="1" customWidth="1"/>
    <col min="9241" max="9241" width="6.7109375" style="1" customWidth="1"/>
    <col min="9242" max="9242" width="5.42578125" style="1" customWidth="1"/>
    <col min="9243" max="9243" width="22.85546875" style="1" customWidth="1"/>
    <col min="9244" max="9244" width="21.85546875" style="1" customWidth="1"/>
    <col min="9245" max="9245" width="9.42578125" style="1" customWidth="1"/>
    <col min="9246" max="9246" width="11.7109375" style="1" customWidth="1"/>
    <col min="9247" max="9247" width="9.28515625" style="1" customWidth="1"/>
    <col min="9248" max="9248" width="10.5703125" style="1" customWidth="1"/>
    <col min="9249" max="9249" width="18.85546875" style="1" customWidth="1"/>
    <col min="9250" max="9251" width="11.7109375" style="1" customWidth="1"/>
    <col min="9252" max="9252" width="13.85546875" style="1" customWidth="1"/>
    <col min="9253" max="9253" width="19" style="1" customWidth="1"/>
    <col min="9254" max="9254" width="16.7109375" style="1" customWidth="1"/>
    <col min="9255" max="9255" width="11.42578125" style="1"/>
    <col min="9256" max="9256" width="13" style="1" customWidth="1"/>
    <col min="9257" max="9258" width="11.42578125" style="1"/>
    <col min="9259" max="9259" width="9.140625" style="1" customWidth="1"/>
    <col min="9260" max="9260" width="11.42578125" style="1"/>
    <col min="9261" max="9261" width="12.42578125" style="1" customWidth="1"/>
    <col min="9262" max="9263" width="10.7109375" style="1" customWidth="1"/>
    <col min="9264" max="9264" width="7" style="1" customWidth="1"/>
    <col min="9265" max="9268" width="11.42578125" style="1"/>
    <col min="9269" max="9269" width="4.5703125" style="1" customWidth="1"/>
    <col min="9270" max="9272" width="11.42578125" style="1"/>
    <col min="9273" max="9273" width="12.5703125" style="1" customWidth="1"/>
    <col min="9274" max="9279" width="11.42578125" style="1"/>
    <col min="9280" max="9280" width="21" style="1" customWidth="1"/>
    <col min="9281" max="9281" width="19.85546875" style="1" customWidth="1"/>
    <col min="9282" max="9282" width="18.42578125" style="1" customWidth="1"/>
    <col min="9283" max="9283" width="20.140625" style="1" customWidth="1"/>
    <col min="9284" max="9284" width="20.5703125" style="1" customWidth="1"/>
    <col min="9285" max="9285" width="7.140625" style="1" customWidth="1"/>
    <col min="9286" max="9286" width="20" style="1" customWidth="1"/>
    <col min="9287" max="9287" width="19.28515625" style="1" customWidth="1"/>
    <col min="9288" max="9288" width="16" style="1" customWidth="1"/>
    <col min="9289" max="9289" width="22.28515625" style="1" customWidth="1"/>
    <col min="9290" max="9290" width="22" style="1" customWidth="1"/>
    <col min="9291" max="9474" width="11.42578125" style="1"/>
    <col min="9475" max="9475" width="4.42578125" style="1" customWidth="1"/>
    <col min="9476" max="9476" width="11.42578125" style="1"/>
    <col min="9477" max="9477" width="8.28515625" style="1" customWidth="1"/>
    <col min="9478" max="9478" width="9.7109375" style="1" customWidth="1"/>
    <col min="9479" max="9479" width="11.140625" style="1" customWidth="1"/>
    <col min="9480" max="9480" width="8.42578125" style="1" customWidth="1"/>
    <col min="9481" max="9481" width="10.140625" style="1" customWidth="1"/>
    <col min="9482" max="9482" width="10.5703125" style="1" customWidth="1"/>
    <col min="9483" max="9483" width="7.28515625" style="1" customWidth="1"/>
    <col min="9484" max="9484" width="8.85546875" style="1" customWidth="1"/>
    <col min="9485" max="9485" width="13" style="1" customWidth="1"/>
    <col min="9486" max="9487" width="6.5703125" style="1" customWidth="1"/>
    <col min="9488" max="9488" width="8.5703125" style="1" customWidth="1"/>
    <col min="9489" max="9489" width="8.140625" style="1" customWidth="1"/>
    <col min="9490" max="9490" width="11.85546875" style="1" customWidth="1"/>
    <col min="9491" max="9491" width="6.85546875" style="1" customWidth="1"/>
    <col min="9492" max="9492" width="6.5703125" style="1" customWidth="1"/>
    <col min="9493" max="9493" width="7.140625" style="1" customWidth="1"/>
    <col min="9494" max="9495" width="7.7109375" style="1" customWidth="1"/>
    <col min="9496" max="9496" width="7.140625" style="1" customWidth="1"/>
    <col min="9497" max="9497" width="6.7109375" style="1" customWidth="1"/>
    <col min="9498" max="9498" width="5.42578125" style="1" customWidth="1"/>
    <col min="9499" max="9499" width="22.85546875" style="1" customWidth="1"/>
    <col min="9500" max="9500" width="21.85546875" style="1" customWidth="1"/>
    <col min="9501" max="9501" width="9.42578125" style="1" customWidth="1"/>
    <col min="9502" max="9502" width="11.7109375" style="1" customWidth="1"/>
    <col min="9503" max="9503" width="9.28515625" style="1" customWidth="1"/>
    <col min="9504" max="9504" width="10.5703125" style="1" customWidth="1"/>
    <col min="9505" max="9505" width="18.85546875" style="1" customWidth="1"/>
    <col min="9506" max="9507" width="11.7109375" style="1" customWidth="1"/>
    <col min="9508" max="9508" width="13.85546875" style="1" customWidth="1"/>
    <col min="9509" max="9509" width="19" style="1" customWidth="1"/>
    <col min="9510" max="9510" width="16.7109375" style="1" customWidth="1"/>
    <col min="9511" max="9511" width="11.42578125" style="1"/>
    <col min="9512" max="9512" width="13" style="1" customWidth="1"/>
    <col min="9513" max="9514" width="11.42578125" style="1"/>
    <col min="9515" max="9515" width="9.140625" style="1" customWidth="1"/>
    <col min="9516" max="9516" width="11.42578125" style="1"/>
    <col min="9517" max="9517" width="12.42578125" style="1" customWidth="1"/>
    <col min="9518" max="9519" width="10.7109375" style="1" customWidth="1"/>
    <col min="9520" max="9520" width="7" style="1" customWidth="1"/>
    <col min="9521" max="9524" width="11.42578125" style="1"/>
    <col min="9525" max="9525" width="4.5703125" style="1" customWidth="1"/>
    <col min="9526" max="9528" width="11.42578125" style="1"/>
    <col min="9529" max="9529" width="12.5703125" style="1" customWidth="1"/>
    <col min="9530" max="9535" width="11.42578125" style="1"/>
    <col min="9536" max="9536" width="21" style="1" customWidth="1"/>
    <col min="9537" max="9537" width="19.85546875" style="1" customWidth="1"/>
    <col min="9538" max="9538" width="18.42578125" style="1" customWidth="1"/>
    <col min="9539" max="9539" width="20.140625" style="1" customWidth="1"/>
    <col min="9540" max="9540" width="20.5703125" style="1" customWidth="1"/>
    <col min="9541" max="9541" width="7.140625" style="1" customWidth="1"/>
    <col min="9542" max="9542" width="20" style="1" customWidth="1"/>
    <col min="9543" max="9543" width="19.28515625" style="1" customWidth="1"/>
    <col min="9544" max="9544" width="16" style="1" customWidth="1"/>
    <col min="9545" max="9545" width="22.28515625" style="1" customWidth="1"/>
    <col min="9546" max="9546" width="22" style="1" customWidth="1"/>
    <col min="9547" max="9730" width="11.42578125" style="1"/>
    <col min="9731" max="9731" width="4.42578125" style="1" customWidth="1"/>
    <col min="9732" max="9732" width="11.42578125" style="1"/>
    <col min="9733" max="9733" width="8.28515625" style="1" customWidth="1"/>
    <col min="9734" max="9734" width="9.7109375" style="1" customWidth="1"/>
    <col min="9735" max="9735" width="11.140625" style="1" customWidth="1"/>
    <col min="9736" max="9736" width="8.42578125" style="1" customWidth="1"/>
    <col min="9737" max="9737" width="10.140625" style="1" customWidth="1"/>
    <col min="9738" max="9738" width="10.5703125" style="1" customWidth="1"/>
    <col min="9739" max="9739" width="7.28515625" style="1" customWidth="1"/>
    <col min="9740" max="9740" width="8.85546875" style="1" customWidth="1"/>
    <col min="9741" max="9741" width="13" style="1" customWidth="1"/>
    <col min="9742" max="9743" width="6.5703125" style="1" customWidth="1"/>
    <col min="9744" max="9744" width="8.5703125" style="1" customWidth="1"/>
    <col min="9745" max="9745" width="8.140625" style="1" customWidth="1"/>
    <col min="9746" max="9746" width="11.85546875" style="1" customWidth="1"/>
    <col min="9747" max="9747" width="6.85546875" style="1" customWidth="1"/>
    <col min="9748" max="9748" width="6.5703125" style="1" customWidth="1"/>
    <col min="9749" max="9749" width="7.140625" style="1" customWidth="1"/>
    <col min="9750" max="9751" width="7.7109375" style="1" customWidth="1"/>
    <col min="9752" max="9752" width="7.140625" style="1" customWidth="1"/>
    <col min="9753" max="9753" width="6.7109375" style="1" customWidth="1"/>
    <col min="9754" max="9754" width="5.42578125" style="1" customWidth="1"/>
    <col min="9755" max="9755" width="22.85546875" style="1" customWidth="1"/>
    <col min="9756" max="9756" width="21.85546875" style="1" customWidth="1"/>
    <col min="9757" max="9757" width="9.42578125" style="1" customWidth="1"/>
    <col min="9758" max="9758" width="11.7109375" style="1" customWidth="1"/>
    <col min="9759" max="9759" width="9.28515625" style="1" customWidth="1"/>
    <col min="9760" max="9760" width="10.5703125" style="1" customWidth="1"/>
    <col min="9761" max="9761" width="18.85546875" style="1" customWidth="1"/>
    <col min="9762" max="9763" width="11.7109375" style="1" customWidth="1"/>
    <col min="9764" max="9764" width="13.85546875" style="1" customWidth="1"/>
    <col min="9765" max="9765" width="19" style="1" customWidth="1"/>
    <col min="9766" max="9766" width="16.7109375" style="1" customWidth="1"/>
    <col min="9767" max="9767" width="11.42578125" style="1"/>
    <col min="9768" max="9768" width="13" style="1" customWidth="1"/>
    <col min="9769" max="9770" width="11.42578125" style="1"/>
    <col min="9771" max="9771" width="9.140625" style="1" customWidth="1"/>
    <col min="9772" max="9772" width="11.42578125" style="1"/>
    <col min="9773" max="9773" width="12.42578125" style="1" customWidth="1"/>
    <col min="9774" max="9775" width="10.7109375" style="1" customWidth="1"/>
    <col min="9776" max="9776" width="7" style="1" customWidth="1"/>
    <col min="9777" max="9780" width="11.42578125" style="1"/>
    <col min="9781" max="9781" width="4.5703125" style="1" customWidth="1"/>
    <col min="9782" max="9784" width="11.42578125" style="1"/>
    <col min="9785" max="9785" width="12.5703125" style="1" customWidth="1"/>
    <col min="9786" max="9791" width="11.42578125" style="1"/>
    <col min="9792" max="9792" width="21" style="1" customWidth="1"/>
    <col min="9793" max="9793" width="19.85546875" style="1" customWidth="1"/>
    <col min="9794" max="9794" width="18.42578125" style="1" customWidth="1"/>
    <col min="9795" max="9795" width="20.140625" style="1" customWidth="1"/>
    <col min="9796" max="9796" width="20.5703125" style="1" customWidth="1"/>
    <col min="9797" max="9797" width="7.140625" style="1" customWidth="1"/>
    <col min="9798" max="9798" width="20" style="1" customWidth="1"/>
    <col min="9799" max="9799" width="19.28515625" style="1" customWidth="1"/>
    <col min="9800" max="9800" width="16" style="1" customWidth="1"/>
    <col min="9801" max="9801" width="22.28515625" style="1" customWidth="1"/>
    <col min="9802" max="9802" width="22" style="1" customWidth="1"/>
    <col min="9803" max="9986" width="11.42578125" style="1"/>
    <col min="9987" max="9987" width="4.42578125" style="1" customWidth="1"/>
    <col min="9988" max="9988" width="11.42578125" style="1"/>
    <col min="9989" max="9989" width="8.28515625" style="1" customWidth="1"/>
    <col min="9990" max="9990" width="9.7109375" style="1" customWidth="1"/>
    <col min="9991" max="9991" width="11.140625" style="1" customWidth="1"/>
    <col min="9992" max="9992" width="8.42578125" style="1" customWidth="1"/>
    <col min="9993" max="9993" width="10.140625" style="1" customWidth="1"/>
    <col min="9994" max="9994" width="10.5703125" style="1" customWidth="1"/>
    <col min="9995" max="9995" width="7.28515625" style="1" customWidth="1"/>
    <col min="9996" max="9996" width="8.85546875" style="1" customWidth="1"/>
    <col min="9997" max="9997" width="13" style="1" customWidth="1"/>
    <col min="9998" max="9999" width="6.5703125" style="1" customWidth="1"/>
    <col min="10000" max="10000" width="8.5703125" style="1" customWidth="1"/>
    <col min="10001" max="10001" width="8.140625" style="1" customWidth="1"/>
    <col min="10002" max="10002" width="11.85546875" style="1" customWidth="1"/>
    <col min="10003" max="10003" width="6.85546875" style="1" customWidth="1"/>
    <col min="10004" max="10004" width="6.5703125" style="1" customWidth="1"/>
    <col min="10005" max="10005" width="7.140625" style="1" customWidth="1"/>
    <col min="10006" max="10007" width="7.7109375" style="1" customWidth="1"/>
    <col min="10008" max="10008" width="7.140625" style="1" customWidth="1"/>
    <col min="10009" max="10009" width="6.7109375" style="1" customWidth="1"/>
    <col min="10010" max="10010" width="5.42578125" style="1" customWidth="1"/>
    <col min="10011" max="10011" width="22.85546875" style="1" customWidth="1"/>
    <col min="10012" max="10012" width="21.85546875" style="1" customWidth="1"/>
    <col min="10013" max="10013" width="9.42578125" style="1" customWidth="1"/>
    <col min="10014" max="10014" width="11.7109375" style="1" customWidth="1"/>
    <col min="10015" max="10015" width="9.28515625" style="1" customWidth="1"/>
    <col min="10016" max="10016" width="10.5703125" style="1" customWidth="1"/>
    <col min="10017" max="10017" width="18.85546875" style="1" customWidth="1"/>
    <col min="10018" max="10019" width="11.7109375" style="1" customWidth="1"/>
    <col min="10020" max="10020" width="13.85546875" style="1" customWidth="1"/>
    <col min="10021" max="10021" width="19" style="1" customWidth="1"/>
    <col min="10022" max="10022" width="16.7109375" style="1" customWidth="1"/>
    <col min="10023" max="10023" width="11.42578125" style="1"/>
    <col min="10024" max="10024" width="13" style="1" customWidth="1"/>
    <col min="10025" max="10026" width="11.42578125" style="1"/>
    <col min="10027" max="10027" width="9.140625" style="1" customWidth="1"/>
    <col min="10028" max="10028" width="11.42578125" style="1"/>
    <col min="10029" max="10029" width="12.42578125" style="1" customWidth="1"/>
    <col min="10030" max="10031" width="10.7109375" style="1" customWidth="1"/>
    <col min="10032" max="10032" width="7" style="1" customWidth="1"/>
    <col min="10033" max="10036" width="11.42578125" style="1"/>
    <col min="10037" max="10037" width="4.5703125" style="1" customWidth="1"/>
    <col min="10038" max="10040" width="11.42578125" style="1"/>
    <col min="10041" max="10041" width="12.5703125" style="1" customWidth="1"/>
    <col min="10042" max="10047" width="11.42578125" style="1"/>
    <col min="10048" max="10048" width="21" style="1" customWidth="1"/>
    <col min="10049" max="10049" width="19.85546875" style="1" customWidth="1"/>
    <col min="10050" max="10050" width="18.42578125" style="1" customWidth="1"/>
    <col min="10051" max="10051" width="20.140625" style="1" customWidth="1"/>
    <col min="10052" max="10052" width="20.5703125" style="1" customWidth="1"/>
    <col min="10053" max="10053" width="7.140625" style="1" customWidth="1"/>
    <col min="10054" max="10054" width="20" style="1" customWidth="1"/>
    <col min="10055" max="10055" width="19.28515625" style="1" customWidth="1"/>
    <col min="10056" max="10056" width="16" style="1" customWidth="1"/>
    <col min="10057" max="10057" width="22.28515625" style="1" customWidth="1"/>
    <col min="10058" max="10058" width="22" style="1" customWidth="1"/>
    <col min="10059" max="10242" width="11.42578125" style="1"/>
    <col min="10243" max="10243" width="4.42578125" style="1" customWidth="1"/>
    <col min="10244" max="10244" width="11.42578125" style="1"/>
    <col min="10245" max="10245" width="8.28515625" style="1" customWidth="1"/>
    <col min="10246" max="10246" width="9.7109375" style="1" customWidth="1"/>
    <col min="10247" max="10247" width="11.140625" style="1" customWidth="1"/>
    <col min="10248" max="10248" width="8.42578125" style="1" customWidth="1"/>
    <col min="10249" max="10249" width="10.140625" style="1" customWidth="1"/>
    <col min="10250" max="10250" width="10.5703125" style="1" customWidth="1"/>
    <col min="10251" max="10251" width="7.28515625" style="1" customWidth="1"/>
    <col min="10252" max="10252" width="8.85546875" style="1" customWidth="1"/>
    <col min="10253" max="10253" width="13" style="1" customWidth="1"/>
    <col min="10254" max="10255" width="6.5703125" style="1" customWidth="1"/>
    <col min="10256" max="10256" width="8.5703125" style="1" customWidth="1"/>
    <col min="10257" max="10257" width="8.140625" style="1" customWidth="1"/>
    <col min="10258" max="10258" width="11.85546875" style="1" customWidth="1"/>
    <col min="10259" max="10259" width="6.85546875" style="1" customWidth="1"/>
    <col min="10260" max="10260" width="6.5703125" style="1" customWidth="1"/>
    <col min="10261" max="10261" width="7.140625" style="1" customWidth="1"/>
    <col min="10262" max="10263" width="7.7109375" style="1" customWidth="1"/>
    <col min="10264" max="10264" width="7.140625" style="1" customWidth="1"/>
    <col min="10265" max="10265" width="6.7109375" style="1" customWidth="1"/>
    <col min="10266" max="10266" width="5.42578125" style="1" customWidth="1"/>
    <col min="10267" max="10267" width="22.85546875" style="1" customWidth="1"/>
    <col min="10268" max="10268" width="21.85546875" style="1" customWidth="1"/>
    <col min="10269" max="10269" width="9.42578125" style="1" customWidth="1"/>
    <col min="10270" max="10270" width="11.7109375" style="1" customWidth="1"/>
    <col min="10271" max="10271" width="9.28515625" style="1" customWidth="1"/>
    <col min="10272" max="10272" width="10.5703125" style="1" customWidth="1"/>
    <col min="10273" max="10273" width="18.85546875" style="1" customWidth="1"/>
    <col min="10274" max="10275" width="11.7109375" style="1" customWidth="1"/>
    <col min="10276" max="10276" width="13.85546875" style="1" customWidth="1"/>
    <col min="10277" max="10277" width="19" style="1" customWidth="1"/>
    <col min="10278" max="10278" width="16.7109375" style="1" customWidth="1"/>
    <col min="10279" max="10279" width="11.42578125" style="1"/>
    <col min="10280" max="10280" width="13" style="1" customWidth="1"/>
    <col min="10281" max="10282" width="11.42578125" style="1"/>
    <col min="10283" max="10283" width="9.140625" style="1" customWidth="1"/>
    <col min="10284" max="10284" width="11.42578125" style="1"/>
    <col min="10285" max="10285" width="12.42578125" style="1" customWidth="1"/>
    <col min="10286" max="10287" width="10.7109375" style="1" customWidth="1"/>
    <col min="10288" max="10288" width="7" style="1" customWidth="1"/>
    <col min="10289" max="10292" width="11.42578125" style="1"/>
    <col min="10293" max="10293" width="4.5703125" style="1" customWidth="1"/>
    <col min="10294" max="10296" width="11.42578125" style="1"/>
    <col min="10297" max="10297" width="12.5703125" style="1" customWidth="1"/>
    <col min="10298" max="10303" width="11.42578125" style="1"/>
    <col min="10304" max="10304" width="21" style="1" customWidth="1"/>
    <col min="10305" max="10305" width="19.85546875" style="1" customWidth="1"/>
    <col min="10306" max="10306" width="18.42578125" style="1" customWidth="1"/>
    <col min="10307" max="10307" width="20.140625" style="1" customWidth="1"/>
    <col min="10308" max="10308" width="20.5703125" style="1" customWidth="1"/>
    <col min="10309" max="10309" width="7.140625" style="1" customWidth="1"/>
    <col min="10310" max="10310" width="20" style="1" customWidth="1"/>
    <col min="10311" max="10311" width="19.28515625" style="1" customWidth="1"/>
    <col min="10312" max="10312" width="16" style="1" customWidth="1"/>
    <col min="10313" max="10313" width="22.28515625" style="1" customWidth="1"/>
    <col min="10314" max="10314" width="22" style="1" customWidth="1"/>
    <col min="10315" max="10498" width="11.42578125" style="1"/>
    <col min="10499" max="10499" width="4.42578125" style="1" customWidth="1"/>
    <col min="10500" max="10500" width="11.42578125" style="1"/>
    <col min="10501" max="10501" width="8.28515625" style="1" customWidth="1"/>
    <col min="10502" max="10502" width="9.7109375" style="1" customWidth="1"/>
    <col min="10503" max="10503" width="11.140625" style="1" customWidth="1"/>
    <col min="10504" max="10504" width="8.42578125" style="1" customWidth="1"/>
    <col min="10505" max="10505" width="10.140625" style="1" customWidth="1"/>
    <col min="10506" max="10506" width="10.5703125" style="1" customWidth="1"/>
    <col min="10507" max="10507" width="7.28515625" style="1" customWidth="1"/>
    <col min="10508" max="10508" width="8.85546875" style="1" customWidth="1"/>
    <col min="10509" max="10509" width="13" style="1" customWidth="1"/>
    <col min="10510" max="10511" width="6.5703125" style="1" customWidth="1"/>
    <col min="10512" max="10512" width="8.5703125" style="1" customWidth="1"/>
    <col min="10513" max="10513" width="8.140625" style="1" customWidth="1"/>
    <col min="10514" max="10514" width="11.85546875" style="1" customWidth="1"/>
    <col min="10515" max="10515" width="6.85546875" style="1" customWidth="1"/>
    <col min="10516" max="10516" width="6.5703125" style="1" customWidth="1"/>
    <col min="10517" max="10517" width="7.140625" style="1" customWidth="1"/>
    <col min="10518" max="10519" width="7.7109375" style="1" customWidth="1"/>
    <col min="10520" max="10520" width="7.140625" style="1" customWidth="1"/>
    <col min="10521" max="10521" width="6.7109375" style="1" customWidth="1"/>
    <col min="10522" max="10522" width="5.42578125" style="1" customWidth="1"/>
    <col min="10523" max="10523" width="22.85546875" style="1" customWidth="1"/>
    <col min="10524" max="10524" width="21.85546875" style="1" customWidth="1"/>
    <col min="10525" max="10525" width="9.42578125" style="1" customWidth="1"/>
    <col min="10526" max="10526" width="11.7109375" style="1" customWidth="1"/>
    <col min="10527" max="10527" width="9.28515625" style="1" customWidth="1"/>
    <col min="10528" max="10528" width="10.5703125" style="1" customWidth="1"/>
    <col min="10529" max="10529" width="18.85546875" style="1" customWidth="1"/>
    <col min="10530" max="10531" width="11.7109375" style="1" customWidth="1"/>
    <col min="10532" max="10532" width="13.85546875" style="1" customWidth="1"/>
    <col min="10533" max="10533" width="19" style="1" customWidth="1"/>
    <col min="10534" max="10534" width="16.7109375" style="1" customWidth="1"/>
    <col min="10535" max="10535" width="11.42578125" style="1"/>
    <col min="10536" max="10536" width="13" style="1" customWidth="1"/>
    <col min="10537" max="10538" width="11.42578125" style="1"/>
    <col min="10539" max="10539" width="9.140625" style="1" customWidth="1"/>
    <col min="10540" max="10540" width="11.42578125" style="1"/>
    <col min="10541" max="10541" width="12.42578125" style="1" customWidth="1"/>
    <col min="10542" max="10543" width="10.7109375" style="1" customWidth="1"/>
    <col min="10544" max="10544" width="7" style="1" customWidth="1"/>
    <col min="10545" max="10548" width="11.42578125" style="1"/>
    <col min="10549" max="10549" width="4.5703125" style="1" customWidth="1"/>
    <col min="10550" max="10552" width="11.42578125" style="1"/>
    <col min="10553" max="10553" width="12.5703125" style="1" customWidth="1"/>
    <col min="10554" max="10559" width="11.42578125" style="1"/>
    <col min="10560" max="10560" width="21" style="1" customWidth="1"/>
    <col min="10561" max="10561" width="19.85546875" style="1" customWidth="1"/>
    <col min="10562" max="10562" width="18.42578125" style="1" customWidth="1"/>
    <col min="10563" max="10563" width="20.140625" style="1" customWidth="1"/>
    <col min="10564" max="10564" width="20.5703125" style="1" customWidth="1"/>
    <col min="10565" max="10565" width="7.140625" style="1" customWidth="1"/>
    <col min="10566" max="10566" width="20" style="1" customWidth="1"/>
    <col min="10567" max="10567" width="19.28515625" style="1" customWidth="1"/>
    <col min="10568" max="10568" width="16" style="1" customWidth="1"/>
    <col min="10569" max="10569" width="22.28515625" style="1" customWidth="1"/>
    <col min="10570" max="10570" width="22" style="1" customWidth="1"/>
    <col min="10571" max="10754" width="11.42578125" style="1"/>
    <col min="10755" max="10755" width="4.42578125" style="1" customWidth="1"/>
    <col min="10756" max="10756" width="11.42578125" style="1"/>
    <col min="10757" max="10757" width="8.28515625" style="1" customWidth="1"/>
    <col min="10758" max="10758" width="9.7109375" style="1" customWidth="1"/>
    <col min="10759" max="10759" width="11.140625" style="1" customWidth="1"/>
    <col min="10760" max="10760" width="8.42578125" style="1" customWidth="1"/>
    <col min="10761" max="10761" width="10.140625" style="1" customWidth="1"/>
    <col min="10762" max="10762" width="10.5703125" style="1" customWidth="1"/>
    <col min="10763" max="10763" width="7.28515625" style="1" customWidth="1"/>
    <col min="10764" max="10764" width="8.85546875" style="1" customWidth="1"/>
    <col min="10765" max="10765" width="13" style="1" customWidth="1"/>
    <col min="10766" max="10767" width="6.5703125" style="1" customWidth="1"/>
    <col min="10768" max="10768" width="8.5703125" style="1" customWidth="1"/>
    <col min="10769" max="10769" width="8.140625" style="1" customWidth="1"/>
    <col min="10770" max="10770" width="11.85546875" style="1" customWidth="1"/>
    <col min="10771" max="10771" width="6.85546875" style="1" customWidth="1"/>
    <col min="10772" max="10772" width="6.5703125" style="1" customWidth="1"/>
    <col min="10773" max="10773" width="7.140625" style="1" customWidth="1"/>
    <col min="10774" max="10775" width="7.7109375" style="1" customWidth="1"/>
    <col min="10776" max="10776" width="7.140625" style="1" customWidth="1"/>
    <col min="10777" max="10777" width="6.7109375" style="1" customWidth="1"/>
    <col min="10778" max="10778" width="5.42578125" style="1" customWidth="1"/>
    <col min="10779" max="10779" width="22.85546875" style="1" customWidth="1"/>
    <col min="10780" max="10780" width="21.85546875" style="1" customWidth="1"/>
    <col min="10781" max="10781" width="9.42578125" style="1" customWidth="1"/>
    <col min="10782" max="10782" width="11.7109375" style="1" customWidth="1"/>
    <col min="10783" max="10783" width="9.28515625" style="1" customWidth="1"/>
    <col min="10784" max="10784" width="10.5703125" style="1" customWidth="1"/>
    <col min="10785" max="10785" width="18.85546875" style="1" customWidth="1"/>
    <col min="10786" max="10787" width="11.7109375" style="1" customWidth="1"/>
    <col min="10788" max="10788" width="13.85546875" style="1" customWidth="1"/>
    <col min="10789" max="10789" width="19" style="1" customWidth="1"/>
    <col min="10790" max="10790" width="16.7109375" style="1" customWidth="1"/>
    <col min="10791" max="10791" width="11.42578125" style="1"/>
    <col min="10792" max="10792" width="13" style="1" customWidth="1"/>
    <col min="10793" max="10794" width="11.42578125" style="1"/>
    <col min="10795" max="10795" width="9.140625" style="1" customWidth="1"/>
    <col min="10796" max="10796" width="11.42578125" style="1"/>
    <col min="10797" max="10797" width="12.42578125" style="1" customWidth="1"/>
    <col min="10798" max="10799" width="10.7109375" style="1" customWidth="1"/>
    <col min="10800" max="10800" width="7" style="1" customWidth="1"/>
    <col min="10801" max="10804" width="11.42578125" style="1"/>
    <col min="10805" max="10805" width="4.5703125" style="1" customWidth="1"/>
    <col min="10806" max="10808" width="11.42578125" style="1"/>
    <col min="10809" max="10809" width="12.5703125" style="1" customWidth="1"/>
    <col min="10810" max="10815" width="11.42578125" style="1"/>
    <col min="10816" max="10816" width="21" style="1" customWidth="1"/>
    <col min="10817" max="10817" width="19.85546875" style="1" customWidth="1"/>
    <col min="10818" max="10818" width="18.42578125" style="1" customWidth="1"/>
    <col min="10819" max="10819" width="20.140625" style="1" customWidth="1"/>
    <col min="10820" max="10820" width="20.5703125" style="1" customWidth="1"/>
    <col min="10821" max="10821" width="7.140625" style="1" customWidth="1"/>
    <col min="10822" max="10822" width="20" style="1" customWidth="1"/>
    <col min="10823" max="10823" width="19.28515625" style="1" customWidth="1"/>
    <col min="10824" max="10824" width="16" style="1" customWidth="1"/>
    <col min="10825" max="10825" width="22.28515625" style="1" customWidth="1"/>
    <col min="10826" max="10826" width="22" style="1" customWidth="1"/>
    <col min="10827" max="11010" width="11.42578125" style="1"/>
    <col min="11011" max="11011" width="4.42578125" style="1" customWidth="1"/>
    <col min="11012" max="11012" width="11.42578125" style="1"/>
    <col min="11013" max="11013" width="8.28515625" style="1" customWidth="1"/>
    <col min="11014" max="11014" width="9.7109375" style="1" customWidth="1"/>
    <col min="11015" max="11015" width="11.140625" style="1" customWidth="1"/>
    <col min="11016" max="11016" width="8.42578125" style="1" customWidth="1"/>
    <col min="11017" max="11017" width="10.140625" style="1" customWidth="1"/>
    <col min="11018" max="11018" width="10.5703125" style="1" customWidth="1"/>
    <col min="11019" max="11019" width="7.28515625" style="1" customWidth="1"/>
    <col min="11020" max="11020" width="8.85546875" style="1" customWidth="1"/>
    <col min="11021" max="11021" width="13" style="1" customWidth="1"/>
    <col min="11022" max="11023" width="6.5703125" style="1" customWidth="1"/>
    <col min="11024" max="11024" width="8.5703125" style="1" customWidth="1"/>
    <col min="11025" max="11025" width="8.140625" style="1" customWidth="1"/>
    <col min="11026" max="11026" width="11.85546875" style="1" customWidth="1"/>
    <col min="11027" max="11027" width="6.85546875" style="1" customWidth="1"/>
    <col min="11028" max="11028" width="6.5703125" style="1" customWidth="1"/>
    <col min="11029" max="11029" width="7.140625" style="1" customWidth="1"/>
    <col min="11030" max="11031" width="7.7109375" style="1" customWidth="1"/>
    <col min="11032" max="11032" width="7.140625" style="1" customWidth="1"/>
    <col min="11033" max="11033" width="6.7109375" style="1" customWidth="1"/>
    <col min="11034" max="11034" width="5.42578125" style="1" customWidth="1"/>
    <col min="11035" max="11035" width="22.85546875" style="1" customWidth="1"/>
    <col min="11036" max="11036" width="21.85546875" style="1" customWidth="1"/>
    <col min="11037" max="11037" width="9.42578125" style="1" customWidth="1"/>
    <col min="11038" max="11038" width="11.7109375" style="1" customWidth="1"/>
    <col min="11039" max="11039" width="9.28515625" style="1" customWidth="1"/>
    <col min="11040" max="11040" width="10.5703125" style="1" customWidth="1"/>
    <col min="11041" max="11041" width="18.85546875" style="1" customWidth="1"/>
    <col min="11042" max="11043" width="11.7109375" style="1" customWidth="1"/>
    <col min="11044" max="11044" width="13.85546875" style="1" customWidth="1"/>
    <col min="11045" max="11045" width="19" style="1" customWidth="1"/>
    <col min="11046" max="11046" width="16.7109375" style="1" customWidth="1"/>
    <col min="11047" max="11047" width="11.42578125" style="1"/>
    <col min="11048" max="11048" width="13" style="1" customWidth="1"/>
    <col min="11049" max="11050" width="11.42578125" style="1"/>
    <col min="11051" max="11051" width="9.140625" style="1" customWidth="1"/>
    <col min="11052" max="11052" width="11.42578125" style="1"/>
    <col min="11053" max="11053" width="12.42578125" style="1" customWidth="1"/>
    <col min="11054" max="11055" width="10.7109375" style="1" customWidth="1"/>
    <col min="11056" max="11056" width="7" style="1" customWidth="1"/>
    <col min="11057" max="11060" width="11.42578125" style="1"/>
    <col min="11061" max="11061" width="4.5703125" style="1" customWidth="1"/>
    <col min="11062" max="11064" width="11.42578125" style="1"/>
    <col min="11065" max="11065" width="12.5703125" style="1" customWidth="1"/>
    <col min="11066" max="11071" width="11.42578125" style="1"/>
    <col min="11072" max="11072" width="21" style="1" customWidth="1"/>
    <col min="11073" max="11073" width="19.85546875" style="1" customWidth="1"/>
    <col min="11074" max="11074" width="18.42578125" style="1" customWidth="1"/>
    <col min="11075" max="11075" width="20.140625" style="1" customWidth="1"/>
    <col min="11076" max="11076" width="20.5703125" style="1" customWidth="1"/>
    <col min="11077" max="11077" width="7.140625" style="1" customWidth="1"/>
    <col min="11078" max="11078" width="20" style="1" customWidth="1"/>
    <col min="11079" max="11079" width="19.28515625" style="1" customWidth="1"/>
    <col min="11080" max="11080" width="16" style="1" customWidth="1"/>
    <col min="11081" max="11081" width="22.28515625" style="1" customWidth="1"/>
    <col min="11082" max="11082" width="22" style="1" customWidth="1"/>
    <col min="11083" max="11266" width="11.42578125" style="1"/>
    <col min="11267" max="11267" width="4.42578125" style="1" customWidth="1"/>
    <col min="11268" max="11268" width="11.42578125" style="1"/>
    <col min="11269" max="11269" width="8.28515625" style="1" customWidth="1"/>
    <col min="11270" max="11270" width="9.7109375" style="1" customWidth="1"/>
    <col min="11271" max="11271" width="11.140625" style="1" customWidth="1"/>
    <col min="11272" max="11272" width="8.42578125" style="1" customWidth="1"/>
    <col min="11273" max="11273" width="10.140625" style="1" customWidth="1"/>
    <col min="11274" max="11274" width="10.5703125" style="1" customWidth="1"/>
    <col min="11275" max="11275" width="7.28515625" style="1" customWidth="1"/>
    <col min="11276" max="11276" width="8.85546875" style="1" customWidth="1"/>
    <col min="11277" max="11277" width="13" style="1" customWidth="1"/>
    <col min="11278" max="11279" width="6.5703125" style="1" customWidth="1"/>
    <col min="11280" max="11280" width="8.5703125" style="1" customWidth="1"/>
    <col min="11281" max="11281" width="8.140625" style="1" customWidth="1"/>
    <col min="11282" max="11282" width="11.85546875" style="1" customWidth="1"/>
    <col min="11283" max="11283" width="6.85546875" style="1" customWidth="1"/>
    <col min="11284" max="11284" width="6.5703125" style="1" customWidth="1"/>
    <col min="11285" max="11285" width="7.140625" style="1" customWidth="1"/>
    <col min="11286" max="11287" width="7.7109375" style="1" customWidth="1"/>
    <col min="11288" max="11288" width="7.140625" style="1" customWidth="1"/>
    <col min="11289" max="11289" width="6.7109375" style="1" customWidth="1"/>
    <col min="11290" max="11290" width="5.42578125" style="1" customWidth="1"/>
    <col min="11291" max="11291" width="22.85546875" style="1" customWidth="1"/>
    <col min="11292" max="11292" width="21.85546875" style="1" customWidth="1"/>
    <col min="11293" max="11293" width="9.42578125" style="1" customWidth="1"/>
    <col min="11294" max="11294" width="11.7109375" style="1" customWidth="1"/>
    <col min="11295" max="11295" width="9.28515625" style="1" customWidth="1"/>
    <col min="11296" max="11296" width="10.5703125" style="1" customWidth="1"/>
    <col min="11297" max="11297" width="18.85546875" style="1" customWidth="1"/>
    <col min="11298" max="11299" width="11.7109375" style="1" customWidth="1"/>
    <col min="11300" max="11300" width="13.85546875" style="1" customWidth="1"/>
    <col min="11301" max="11301" width="19" style="1" customWidth="1"/>
    <col min="11302" max="11302" width="16.7109375" style="1" customWidth="1"/>
    <col min="11303" max="11303" width="11.42578125" style="1"/>
    <col min="11304" max="11304" width="13" style="1" customWidth="1"/>
    <col min="11305" max="11306" width="11.42578125" style="1"/>
    <col min="11307" max="11307" width="9.140625" style="1" customWidth="1"/>
    <col min="11308" max="11308" width="11.42578125" style="1"/>
    <col min="11309" max="11309" width="12.42578125" style="1" customWidth="1"/>
    <col min="11310" max="11311" width="10.7109375" style="1" customWidth="1"/>
    <col min="11312" max="11312" width="7" style="1" customWidth="1"/>
    <col min="11313" max="11316" width="11.42578125" style="1"/>
    <col min="11317" max="11317" width="4.5703125" style="1" customWidth="1"/>
    <col min="11318" max="11320" width="11.42578125" style="1"/>
    <col min="11321" max="11321" width="12.5703125" style="1" customWidth="1"/>
    <col min="11322" max="11327" width="11.42578125" style="1"/>
    <col min="11328" max="11328" width="21" style="1" customWidth="1"/>
    <col min="11329" max="11329" width="19.85546875" style="1" customWidth="1"/>
    <col min="11330" max="11330" width="18.42578125" style="1" customWidth="1"/>
    <col min="11331" max="11331" width="20.140625" style="1" customWidth="1"/>
    <col min="11332" max="11332" width="20.5703125" style="1" customWidth="1"/>
    <col min="11333" max="11333" width="7.140625" style="1" customWidth="1"/>
    <col min="11334" max="11334" width="20" style="1" customWidth="1"/>
    <col min="11335" max="11335" width="19.28515625" style="1" customWidth="1"/>
    <col min="11336" max="11336" width="16" style="1" customWidth="1"/>
    <col min="11337" max="11337" width="22.28515625" style="1" customWidth="1"/>
    <col min="11338" max="11338" width="22" style="1" customWidth="1"/>
    <col min="11339" max="11522" width="11.42578125" style="1"/>
    <col min="11523" max="11523" width="4.42578125" style="1" customWidth="1"/>
    <col min="11524" max="11524" width="11.42578125" style="1"/>
    <col min="11525" max="11525" width="8.28515625" style="1" customWidth="1"/>
    <col min="11526" max="11526" width="9.7109375" style="1" customWidth="1"/>
    <col min="11527" max="11527" width="11.140625" style="1" customWidth="1"/>
    <col min="11528" max="11528" width="8.42578125" style="1" customWidth="1"/>
    <col min="11529" max="11529" width="10.140625" style="1" customWidth="1"/>
    <col min="11530" max="11530" width="10.5703125" style="1" customWidth="1"/>
    <col min="11531" max="11531" width="7.28515625" style="1" customWidth="1"/>
    <col min="11532" max="11532" width="8.85546875" style="1" customWidth="1"/>
    <col min="11533" max="11533" width="13" style="1" customWidth="1"/>
    <col min="11534" max="11535" width="6.5703125" style="1" customWidth="1"/>
    <col min="11536" max="11536" width="8.5703125" style="1" customWidth="1"/>
    <col min="11537" max="11537" width="8.140625" style="1" customWidth="1"/>
    <col min="11538" max="11538" width="11.85546875" style="1" customWidth="1"/>
    <col min="11539" max="11539" width="6.85546875" style="1" customWidth="1"/>
    <col min="11540" max="11540" width="6.5703125" style="1" customWidth="1"/>
    <col min="11541" max="11541" width="7.140625" style="1" customWidth="1"/>
    <col min="11542" max="11543" width="7.7109375" style="1" customWidth="1"/>
    <col min="11544" max="11544" width="7.140625" style="1" customWidth="1"/>
    <col min="11545" max="11545" width="6.7109375" style="1" customWidth="1"/>
    <col min="11546" max="11546" width="5.42578125" style="1" customWidth="1"/>
    <col min="11547" max="11547" width="22.85546875" style="1" customWidth="1"/>
    <col min="11548" max="11548" width="21.85546875" style="1" customWidth="1"/>
    <col min="11549" max="11549" width="9.42578125" style="1" customWidth="1"/>
    <col min="11550" max="11550" width="11.7109375" style="1" customWidth="1"/>
    <col min="11551" max="11551" width="9.28515625" style="1" customWidth="1"/>
    <col min="11552" max="11552" width="10.5703125" style="1" customWidth="1"/>
    <col min="11553" max="11553" width="18.85546875" style="1" customWidth="1"/>
    <col min="11554" max="11555" width="11.7109375" style="1" customWidth="1"/>
    <col min="11556" max="11556" width="13.85546875" style="1" customWidth="1"/>
    <col min="11557" max="11557" width="19" style="1" customWidth="1"/>
    <col min="11558" max="11558" width="16.7109375" style="1" customWidth="1"/>
    <col min="11559" max="11559" width="11.42578125" style="1"/>
    <col min="11560" max="11560" width="13" style="1" customWidth="1"/>
    <col min="11561" max="11562" width="11.42578125" style="1"/>
    <col min="11563" max="11563" width="9.140625" style="1" customWidth="1"/>
    <col min="11564" max="11564" width="11.42578125" style="1"/>
    <col min="11565" max="11565" width="12.42578125" style="1" customWidth="1"/>
    <col min="11566" max="11567" width="10.7109375" style="1" customWidth="1"/>
    <col min="11568" max="11568" width="7" style="1" customWidth="1"/>
    <col min="11569" max="11572" width="11.42578125" style="1"/>
    <col min="11573" max="11573" width="4.5703125" style="1" customWidth="1"/>
    <col min="11574" max="11576" width="11.42578125" style="1"/>
    <col min="11577" max="11577" width="12.5703125" style="1" customWidth="1"/>
    <col min="11578" max="11583" width="11.42578125" style="1"/>
    <col min="11584" max="11584" width="21" style="1" customWidth="1"/>
    <col min="11585" max="11585" width="19.85546875" style="1" customWidth="1"/>
    <col min="11586" max="11586" width="18.42578125" style="1" customWidth="1"/>
    <col min="11587" max="11587" width="20.140625" style="1" customWidth="1"/>
    <col min="11588" max="11588" width="20.5703125" style="1" customWidth="1"/>
    <col min="11589" max="11589" width="7.140625" style="1" customWidth="1"/>
    <col min="11590" max="11590" width="20" style="1" customWidth="1"/>
    <col min="11591" max="11591" width="19.28515625" style="1" customWidth="1"/>
    <col min="11592" max="11592" width="16" style="1" customWidth="1"/>
    <col min="11593" max="11593" width="22.28515625" style="1" customWidth="1"/>
    <col min="11594" max="11594" width="22" style="1" customWidth="1"/>
    <col min="11595" max="11778" width="11.42578125" style="1"/>
    <col min="11779" max="11779" width="4.42578125" style="1" customWidth="1"/>
    <col min="11780" max="11780" width="11.42578125" style="1"/>
    <col min="11781" max="11781" width="8.28515625" style="1" customWidth="1"/>
    <col min="11782" max="11782" width="9.7109375" style="1" customWidth="1"/>
    <col min="11783" max="11783" width="11.140625" style="1" customWidth="1"/>
    <col min="11784" max="11784" width="8.42578125" style="1" customWidth="1"/>
    <col min="11785" max="11785" width="10.140625" style="1" customWidth="1"/>
    <col min="11786" max="11786" width="10.5703125" style="1" customWidth="1"/>
    <col min="11787" max="11787" width="7.28515625" style="1" customWidth="1"/>
    <col min="11788" max="11788" width="8.85546875" style="1" customWidth="1"/>
    <col min="11789" max="11789" width="13" style="1" customWidth="1"/>
    <col min="11790" max="11791" width="6.5703125" style="1" customWidth="1"/>
    <col min="11792" max="11792" width="8.5703125" style="1" customWidth="1"/>
    <col min="11793" max="11793" width="8.140625" style="1" customWidth="1"/>
    <col min="11794" max="11794" width="11.85546875" style="1" customWidth="1"/>
    <col min="11795" max="11795" width="6.85546875" style="1" customWidth="1"/>
    <col min="11796" max="11796" width="6.5703125" style="1" customWidth="1"/>
    <col min="11797" max="11797" width="7.140625" style="1" customWidth="1"/>
    <col min="11798" max="11799" width="7.7109375" style="1" customWidth="1"/>
    <col min="11800" max="11800" width="7.140625" style="1" customWidth="1"/>
    <col min="11801" max="11801" width="6.7109375" style="1" customWidth="1"/>
    <col min="11802" max="11802" width="5.42578125" style="1" customWidth="1"/>
    <col min="11803" max="11803" width="22.85546875" style="1" customWidth="1"/>
    <col min="11804" max="11804" width="21.85546875" style="1" customWidth="1"/>
    <col min="11805" max="11805" width="9.42578125" style="1" customWidth="1"/>
    <col min="11806" max="11806" width="11.7109375" style="1" customWidth="1"/>
    <col min="11807" max="11807" width="9.28515625" style="1" customWidth="1"/>
    <col min="11808" max="11808" width="10.5703125" style="1" customWidth="1"/>
    <col min="11809" max="11809" width="18.85546875" style="1" customWidth="1"/>
    <col min="11810" max="11811" width="11.7109375" style="1" customWidth="1"/>
    <col min="11812" max="11812" width="13.85546875" style="1" customWidth="1"/>
    <col min="11813" max="11813" width="19" style="1" customWidth="1"/>
    <col min="11814" max="11814" width="16.7109375" style="1" customWidth="1"/>
    <col min="11815" max="11815" width="11.42578125" style="1"/>
    <col min="11816" max="11816" width="13" style="1" customWidth="1"/>
    <col min="11817" max="11818" width="11.42578125" style="1"/>
    <col min="11819" max="11819" width="9.140625" style="1" customWidth="1"/>
    <col min="11820" max="11820" width="11.42578125" style="1"/>
    <col min="11821" max="11821" width="12.42578125" style="1" customWidth="1"/>
    <col min="11822" max="11823" width="10.7109375" style="1" customWidth="1"/>
    <col min="11824" max="11824" width="7" style="1" customWidth="1"/>
    <col min="11825" max="11828" width="11.42578125" style="1"/>
    <col min="11829" max="11829" width="4.5703125" style="1" customWidth="1"/>
    <col min="11830" max="11832" width="11.42578125" style="1"/>
    <col min="11833" max="11833" width="12.5703125" style="1" customWidth="1"/>
    <col min="11834" max="11839" width="11.42578125" style="1"/>
    <col min="11840" max="11840" width="21" style="1" customWidth="1"/>
    <col min="11841" max="11841" width="19.85546875" style="1" customWidth="1"/>
    <col min="11842" max="11842" width="18.42578125" style="1" customWidth="1"/>
    <col min="11843" max="11843" width="20.140625" style="1" customWidth="1"/>
    <col min="11844" max="11844" width="20.5703125" style="1" customWidth="1"/>
    <col min="11845" max="11845" width="7.140625" style="1" customWidth="1"/>
    <col min="11846" max="11846" width="20" style="1" customWidth="1"/>
    <col min="11847" max="11847" width="19.28515625" style="1" customWidth="1"/>
    <col min="11848" max="11848" width="16" style="1" customWidth="1"/>
    <col min="11849" max="11849" width="22.28515625" style="1" customWidth="1"/>
    <col min="11850" max="11850" width="22" style="1" customWidth="1"/>
    <col min="11851" max="12034" width="11.42578125" style="1"/>
    <col min="12035" max="12035" width="4.42578125" style="1" customWidth="1"/>
    <col min="12036" max="12036" width="11.42578125" style="1"/>
    <col min="12037" max="12037" width="8.28515625" style="1" customWidth="1"/>
    <col min="12038" max="12038" width="9.7109375" style="1" customWidth="1"/>
    <col min="12039" max="12039" width="11.140625" style="1" customWidth="1"/>
    <col min="12040" max="12040" width="8.42578125" style="1" customWidth="1"/>
    <col min="12041" max="12041" width="10.140625" style="1" customWidth="1"/>
    <col min="12042" max="12042" width="10.5703125" style="1" customWidth="1"/>
    <col min="12043" max="12043" width="7.28515625" style="1" customWidth="1"/>
    <col min="12044" max="12044" width="8.85546875" style="1" customWidth="1"/>
    <col min="12045" max="12045" width="13" style="1" customWidth="1"/>
    <col min="12046" max="12047" width="6.5703125" style="1" customWidth="1"/>
    <col min="12048" max="12048" width="8.5703125" style="1" customWidth="1"/>
    <col min="12049" max="12049" width="8.140625" style="1" customWidth="1"/>
    <col min="12050" max="12050" width="11.85546875" style="1" customWidth="1"/>
    <col min="12051" max="12051" width="6.85546875" style="1" customWidth="1"/>
    <col min="12052" max="12052" width="6.5703125" style="1" customWidth="1"/>
    <col min="12053" max="12053" width="7.140625" style="1" customWidth="1"/>
    <col min="12054" max="12055" width="7.7109375" style="1" customWidth="1"/>
    <col min="12056" max="12056" width="7.140625" style="1" customWidth="1"/>
    <col min="12057" max="12057" width="6.7109375" style="1" customWidth="1"/>
    <col min="12058" max="12058" width="5.42578125" style="1" customWidth="1"/>
    <col min="12059" max="12059" width="22.85546875" style="1" customWidth="1"/>
    <col min="12060" max="12060" width="21.85546875" style="1" customWidth="1"/>
    <col min="12061" max="12061" width="9.42578125" style="1" customWidth="1"/>
    <col min="12062" max="12062" width="11.7109375" style="1" customWidth="1"/>
    <col min="12063" max="12063" width="9.28515625" style="1" customWidth="1"/>
    <col min="12064" max="12064" width="10.5703125" style="1" customWidth="1"/>
    <col min="12065" max="12065" width="18.85546875" style="1" customWidth="1"/>
    <col min="12066" max="12067" width="11.7109375" style="1" customWidth="1"/>
    <col min="12068" max="12068" width="13.85546875" style="1" customWidth="1"/>
    <col min="12069" max="12069" width="19" style="1" customWidth="1"/>
    <col min="12070" max="12070" width="16.7109375" style="1" customWidth="1"/>
    <col min="12071" max="12071" width="11.42578125" style="1"/>
    <col min="12072" max="12072" width="13" style="1" customWidth="1"/>
    <col min="12073" max="12074" width="11.42578125" style="1"/>
    <col min="12075" max="12075" width="9.140625" style="1" customWidth="1"/>
    <col min="12076" max="12076" width="11.42578125" style="1"/>
    <col min="12077" max="12077" width="12.42578125" style="1" customWidth="1"/>
    <col min="12078" max="12079" width="10.7109375" style="1" customWidth="1"/>
    <col min="12080" max="12080" width="7" style="1" customWidth="1"/>
    <col min="12081" max="12084" width="11.42578125" style="1"/>
    <col min="12085" max="12085" width="4.5703125" style="1" customWidth="1"/>
    <col min="12086" max="12088" width="11.42578125" style="1"/>
    <col min="12089" max="12089" width="12.5703125" style="1" customWidth="1"/>
    <col min="12090" max="12095" width="11.42578125" style="1"/>
    <col min="12096" max="12096" width="21" style="1" customWidth="1"/>
    <col min="12097" max="12097" width="19.85546875" style="1" customWidth="1"/>
    <col min="12098" max="12098" width="18.42578125" style="1" customWidth="1"/>
    <col min="12099" max="12099" width="20.140625" style="1" customWidth="1"/>
    <col min="12100" max="12100" width="20.5703125" style="1" customWidth="1"/>
    <col min="12101" max="12101" width="7.140625" style="1" customWidth="1"/>
    <col min="12102" max="12102" width="20" style="1" customWidth="1"/>
    <col min="12103" max="12103" width="19.28515625" style="1" customWidth="1"/>
    <col min="12104" max="12104" width="16" style="1" customWidth="1"/>
    <col min="12105" max="12105" width="22.28515625" style="1" customWidth="1"/>
    <col min="12106" max="12106" width="22" style="1" customWidth="1"/>
    <col min="12107" max="12290" width="11.42578125" style="1"/>
    <col min="12291" max="12291" width="4.42578125" style="1" customWidth="1"/>
    <col min="12292" max="12292" width="11.42578125" style="1"/>
    <col min="12293" max="12293" width="8.28515625" style="1" customWidth="1"/>
    <col min="12294" max="12294" width="9.7109375" style="1" customWidth="1"/>
    <col min="12295" max="12295" width="11.140625" style="1" customWidth="1"/>
    <col min="12296" max="12296" width="8.42578125" style="1" customWidth="1"/>
    <col min="12297" max="12297" width="10.140625" style="1" customWidth="1"/>
    <col min="12298" max="12298" width="10.5703125" style="1" customWidth="1"/>
    <col min="12299" max="12299" width="7.28515625" style="1" customWidth="1"/>
    <col min="12300" max="12300" width="8.85546875" style="1" customWidth="1"/>
    <col min="12301" max="12301" width="13" style="1" customWidth="1"/>
    <col min="12302" max="12303" width="6.5703125" style="1" customWidth="1"/>
    <col min="12304" max="12304" width="8.5703125" style="1" customWidth="1"/>
    <col min="12305" max="12305" width="8.140625" style="1" customWidth="1"/>
    <col min="12306" max="12306" width="11.85546875" style="1" customWidth="1"/>
    <col min="12307" max="12307" width="6.85546875" style="1" customWidth="1"/>
    <col min="12308" max="12308" width="6.5703125" style="1" customWidth="1"/>
    <col min="12309" max="12309" width="7.140625" style="1" customWidth="1"/>
    <col min="12310" max="12311" width="7.7109375" style="1" customWidth="1"/>
    <col min="12312" max="12312" width="7.140625" style="1" customWidth="1"/>
    <col min="12313" max="12313" width="6.7109375" style="1" customWidth="1"/>
    <col min="12314" max="12314" width="5.42578125" style="1" customWidth="1"/>
    <col min="12315" max="12315" width="22.85546875" style="1" customWidth="1"/>
    <col min="12316" max="12316" width="21.85546875" style="1" customWidth="1"/>
    <col min="12317" max="12317" width="9.42578125" style="1" customWidth="1"/>
    <col min="12318" max="12318" width="11.7109375" style="1" customWidth="1"/>
    <col min="12319" max="12319" width="9.28515625" style="1" customWidth="1"/>
    <col min="12320" max="12320" width="10.5703125" style="1" customWidth="1"/>
    <col min="12321" max="12321" width="18.85546875" style="1" customWidth="1"/>
    <col min="12322" max="12323" width="11.7109375" style="1" customWidth="1"/>
    <col min="12324" max="12324" width="13.85546875" style="1" customWidth="1"/>
    <col min="12325" max="12325" width="19" style="1" customWidth="1"/>
    <col min="12326" max="12326" width="16.7109375" style="1" customWidth="1"/>
    <col min="12327" max="12327" width="11.42578125" style="1"/>
    <col min="12328" max="12328" width="13" style="1" customWidth="1"/>
    <col min="12329" max="12330" width="11.42578125" style="1"/>
    <col min="12331" max="12331" width="9.140625" style="1" customWidth="1"/>
    <col min="12332" max="12332" width="11.42578125" style="1"/>
    <col min="12333" max="12333" width="12.42578125" style="1" customWidth="1"/>
    <col min="12334" max="12335" width="10.7109375" style="1" customWidth="1"/>
    <col min="12336" max="12336" width="7" style="1" customWidth="1"/>
    <col min="12337" max="12340" width="11.42578125" style="1"/>
    <col min="12341" max="12341" width="4.5703125" style="1" customWidth="1"/>
    <col min="12342" max="12344" width="11.42578125" style="1"/>
    <col min="12345" max="12345" width="12.5703125" style="1" customWidth="1"/>
    <col min="12346" max="12351" width="11.42578125" style="1"/>
    <col min="12352" max="12352" width="21" style="1" customWidth="1"/>
    <col min="12353" max="12353" width="19.85546875" style="1" customWidth="1"/>
    <col min="12354" max="12354" width="18.42578125" style="1" customWidth="1"/>
    <col min="12355" max="12355" width="20.140625" style="1" customWidth="1"/>
    <col min="12356" max="12356" width="20.5703125" style="1" customWidth="1"/>
    <col min="12357" max="12357" width="7.140625" style="1" customWidth="1"/>
    <col min="12358" max="12358" width="20" style="1" customWidth="1"/>
    <col min="12359" max="12359" width="19.28515625" style="1" customWidth="1"/>
    <col min="12360" max="12360" width="16" style="1" customWidth="1"/>
    <col min="12361" max="12361" width="22.28515625" style="1" customWidth="1"/>
    <col min="12362" max="12362" width="22" style="1" customWidth="1"/>
    <col min="12363" max="12546" width="11.42578125" style="1"/>
    <col min="12547" max="12547" width="4.42578125" style="1" customWidth="1"/>
    <col min="12548" max="12548" width="11.42578125" style="1"/>
    <col min="12549" max="12549" width="8.28515625" style="1" customWidth="1"/>
    <col min="12550" max="12550" width="9.7109375" style="1" customWidth="1"/>
    <col min="12551" max="12551" width="11.140625" style="1" customWidth="1"/>
    <col min="12552" max="12552" width="8.42578125" style="1" customWidth="1"/>
    <col min="12553" max="12553" width="10.140625" style="1" customWidth="1"/>
    <col min="12554" max="12554" width="10.5703125" style="1" customWidth="1"/>
    <col min="12555" max="12555" width="7.28515625" style="1" customWidth="1"/>
    <col min="12556" max="12556" width="8.85546875" style="1" customWidth="1"/>
    <col min="12557" max="12557" width="13" style="1" customWidth="1"/>
    <col min="12558" max="12559" width="6.5703125" style="1" customWidth="1"/>
    <col min="12560" max="12560" width="8.5703125" style="1" customWidth="1"/>
    <col min="12561" max="12561" width="8.140625" style="1" customWidth="1"/>
    <col min="12562" max="12562" width="11.85546875" style="1" customWidth="1"/>
    <col min="12563" max="12563" width="6.85546875" style="1" customWidth="1"/>
    <col min="12564" max="12564" width="6.5703125" style="1" customWidth="1"/>
    <col min="12565" max="12565" width="7.140625" style="1" customWidth="1"/>
    <col min="12566" max="12567" width="7.7109375" style="1" customWidth="1"/>
    <col min="12568" max="12568" width="7.140625" style="1" customWidth="1"/>
    <col min="12569" max="12569" width="6.7109375" style="1" customWidth="1"/>
    <col min="12570" max="12570" width="5.42578125" style="1" customWidth="1"/>
    <col min="12571" max="12571" width="22.85546875" style="1" customWidth="1"/>
    <col min="12572" max="12572" width="21.85546875" style="1" customWidth="1"/>
    <col min="12573" max="12573" width="9.42578125" style="1" customWidth="1"/>
    <col min="12574" max="12574" width="11.7109375" style="1" customWidth="1"/>
    <col min="12575" max="12575" width="9.28515625" style="1" customWidth="1"/>
    <col min="12576" max="12576" width="10.5703125" style="1" customWidth="1"/>
    <col min="12577" max="12577" width="18.85546875" style="1" customWidth="1"/>
    <col min="12578" max="12579" width="11.7109375" style="1" customWidth="1"/>
    <col min="12580" max="12580" width="13.85546875" style="1" customWidth="1"/>
    <col min="12581" max="12581" width="19" style="1" customWidth="1"/>
    <col min="12582" max="12582" width="16.7109375" style="1" customWidth="1"/>
    <col min="12583" max="12583" width="11.42578125" style="1"/>
    <col min="12584" max="12584" width="13" style="1" customWidth="1"/>
    <col min="12585" max="12586" width="11.42578125" style="1"/>
    <col min="12587" max="12587" width="9.140625" style="1" customWidth="1"/>
    <col min="12588" max="12588" width="11.42578125" style="1"/>
    <col min="12589" max="12589" width="12.42578125" style="1" customWidth="1"/>
    <col min="12590" max="12591" width="10.7109375" style="1" customWidth="1"/>
    <col min="12592" max="12592" width="7" style="1" customWidth="1"/>
    <col min="12593" max="12596" width="11.42578125" style="1"/>
    <col min="12597" max="12597" width="4.5703125" style="1" customWidth="1"/>
    <col min="12598" max="12600" width="11.42578125" style="1"/>
    <col min="12601" max="12601" width="12.5703125" style="1" customWidth="1"/>
    <col min="12602" max="12607" width="11.42578125" style="1"/>
    <col min="12608" max="12608" width="21" style="1" customWidth="1"/>
    <col min="12609" max="12609" width="19.85546875" style="1" customWidth="1"/>
    <col min="12610" max="12610" width="18.42578125" style="1" customWidth="1"/>
    <col min="12611" max="12611" width="20.140625" style="1" customWidth="1"/>
    <col min="12612" max="12612" width="20.5703125" style="1" customWidth="1"/>
    <col min="12613" max="12613" width="7.140625" style="1" customWidth="1"/>
    <col min="12614" max="12614" width="20" style="1" customWidth="1"/>
    <col min="12615" max="12615" width="19.28515625" style="1" customWidth="1"/>
    <col min="12616" max="12616" width="16" style="1" customWidth="1"/>
    <col min="12617" max="12617" width="22.28515625" style="1" customWidth="1"/>
    <col min="12618" max="12618" width="22" style="1" customWidth="1"/>
    <col min="12619" max="12802" width="11.42578125" style="1"/>
    <col min="12803" max="12803" width="4.42578125" style="1" customWidth="1"/>
    <col min="12804" max="12804" width="11.42578125" style="1"/>
    <col min="12805" max="12805" width="8.28515625" style="1" customWidth="1"/>
    <col min="12806" max="12806" width="9.7109375" style="1" customWidth="1"/>
    <col min="12807" max="12807" width="11.140625" style="1" customWidth="1"/>
    <col min="12808" max="12808" width="8.42578125" style="1" customWidth="1"/>
    <col min="12809" max="12809" width="10.140625" style="1" customWidth="1"/>
    <col min="12810" max="12810" width="10.5703125" style="1" customWidth="1"/>
    <col min="12811" max="12811" width="7.28515625" style="1" customWidth="1"/>
    <col min="12812" max="12812" width="8.85546875" style="1" customWidth="1"/>
    <col min="12813" max="12813" width="13" style="1" customWidth="1"/>
    <col min="12814" max="12815" width="6.5703125" style="1" customWidth="1"/>
    <col min="12816" max="12816" width="8.5703125" style="1" customWidth="1"/>
    <col min="12817" max="12817" width="8.140625" style="1" customWidth="1"/>
    <col min="12818" max="12818" width="11.85546875" style="1" customWidth="1"/>
    <col min="12819" max="12819" width="6.85546875" style="1" customWidth="1"/>
    <col min="12820" max="12820" width="6.5703125" style="1" customWidth="1"/>
    <col min="12821" max="12821" width="7.140625" style="1" customWidth="1"/>
    <col min="12822" max="12823" width="7.7109375" style="1" customWidth="1"/>
    <col min="12824" max="12824" width="7.140625" style="1" customWidth="1"/>
    <col min="12825" max="12825" width="6.7109375" style="1" customWidth="1"/>
    <col min="12826" max="12826" width="5.42578125" style="1" customWidth="1"/>
    <col min="12827" max="12827" width="22.85546875" style="1" customWidth="1"/>
    <col min="12828" max="12828" width="21.85546875" style="1" customWidth="1"/>
    <col min="12829" max="12829" width="9.42578125" style="1" customWidth="1"/>
    <col min="12830" max="12830" width="11.7109375" style="1" customWidth="1"/>
    <col min="12831" max="12831" width="9.28515625" style="1" customWidth="1"/>
    <col min="12832" max="12832" width="10.5703125" style="1" customWidth="1"/>
    <col min="12833" max="12833" width="18.85546875" style="1" customWidth="1"/>
    <col min="12834" max="12835" width="11.7109375" style="1" customWidth="1"/>
    <col min="12836" max="12836" width="13.85546875" style="1" customWidth="1"/>
    <col min="12837" max="12837" width="19" style="1" customWidth="1"/>
    <col min="12838" max="12838" width="16.7109375" style="1" customWidth="1"/>
    <col min="12839" max="12839" width="11.42578125" style="1"/>
    <col min="12840" max="12840" width="13" style="1" customWidth="1"/>
    <col min="12841" max="12842" width="11.42578125" style="1"/>
    <col min="12843" max="12843" width="9.140625" style="1" customWidth="1"/>
    <col min="12844" max="12844" width="11.42578125" style="1"/>
    <col min="12845" max="12845" width="12.42578125" style="1" customWidth="1"/>
    <col min="12846" max="12847" width="10.7109375" style="1" customWidth="1"/>
    <col min="12848" max="12848" width="7" style="1" customWidth="1"/>
    <col min="12849" max="12852" width="11.42578125" style="1"/>
    <col min="12853" max="12853" width="4.5703125" style="1" customWidth="1"/>
    <col min="12854" max="12856" width="11.42578125" style="1"/>
    <col min="12857" max="12857" width="12.5703125" style="1" customWidth="1"/>
    <col min="12858" max="12863" width="11.42578125" style="1"/>
    <col min="12864" max="12864" width="21" style="1" customWidth="1"/>
    <col min="12865" max="12865" width="19.85546875" style="1" customWidth="1"/>
    <col min="12866" max="12866" width="18.42578125" style="1" customWidth="1"/>
    <col min="12867" max="12867" width="20.140625" style="1" customWidth="1"/>
    <col min="12868" max="12868" width="20.5703125" style="1" customWidth="1"/>
    <col min="12869" max="12869" width="7.140625" style="1" customWidth="1"/>
    <col min="12870" max="12870" width="20" style="1" customWidth="1"/>
    <col min="12871" max="12871" width="19.28515625" style="1" customWidth="1"/>
    <col min="12872" max="12872" width="16" style="1" customWidth="1"/>
    <col min="12873" max="12873" width="22.28515625" style="1" customWidth="1"/>
    <col min="12874" max="12874" width="22" style="1" customWidth="1"/>
    <col min="12875" max="13058" width="11.42578125" style="1"/>
    <col min="13059" max="13059" width="4.42578125" style="1" customWidth="1"/>
    <col min="13060" max="13060" width="11.42578125" style="1"/>
    <col min="13061" max="13061" width="8.28515625" style="1" customWidth="1"/>
    <col min="13062" max="13062" width="9.7109375" style="1" customWidth="1"/>
    <col min="13063" max="13063" width="11.140625" style="1" customWidth="1"/>
    <col min="13064" max="13064" width="8.42578125" style="1" customWidth="1"/>
    <col min="13065" max="13065" width="10.140625" style="1" customWidth="1"/>
    <col min="13066" max="13066" width="10.5703125" style="1" customWidth="1"/>
    <col min="13067" max="13067" width="7.28515625" style="1" customWidth="1"/>
    <col min="13068" max="13068" width="8.85546875" style="1" customWidth="1"/>
    <col min="13069" max="13069" width="13" style="1" customWidth="1"/>
    <col min="13070" max="13071" width="6.5703125" style="1" customWidth="1"/>
    <col min="13072" max="13072" width="8.5703125" style="1" customWidth="1"/>
    <col min="13073" max="13073" width="8.140625" style="1" customWidth="1"/>
    <col min="13074" max="13074" width="11.85546875" style="1" customWidth="1"/>
    <col min="13075" max="13075" width="6.85546875" style="1" customWidth="1"/>
    <col min="13076" max="13076" width="6.5703125" style="1" customWidth="1"/>
    <col min="13077" max="13077" width="7.140625" style="1" customWidth="1"/>
    <col min="13078" max="13079" width="7.7109375" style="1" customWidth="1"/>
    <col min="13080" max="13080" width="7.140625" style="1" customWidth="1"/>
    <col min="13081" max="13081" width="6.7109375" style="1" customWidth="1"/>
    <col min="13082" max="13082" width="5.42578125" style="1" customWidth="1"/>
    <col min="13083" max="13083" width="22.85546875" style="1" customWidth="1"/>
    <col min="13084" max="13084" width="21.85546875" style="1" customWidth="1"/>
    <col min="13085" max="13085" width="9.42578125" style="1" customWidth="1"/>
    <col min="13086" max="13086" width="11.7109375" style="1" customWidth="1"/>
    <col min="13087" max="13087" width="9.28515625" style="1" customWidth="1"/>
    <col min="13088" max="13088" width="10.5703125" style="1" customWidth="1"/>
    <col min="13089" max="13089" width="18.85546875" style="1" customWidth="1"/>
    <col min="13090" max="13091" width="11.7109375" style="1" customWidth="1"/>
    <col min="13092" max="13092" width="13.85546875" style="1" customWidth="1"/>
    <col min="13093" max="13093" width="19" style="1" customWidth="1"/>
    <col min="13094" max="13094" width="16.7109375" style="1" customWidth="1"/>
    <col min="13095" max="13095" width="11.42578125" style="1"/>
    <col min="13096" max="13096" width="13" style="1" customWidth="1"/>
    <col min="13097" max="13098" width="11.42578125" style="1"/>
    <col min="13099" max="13099" width="9.140625" style="1" customWidth="1"/>
    <col min="13100" max="13100" width="11.42578125" style="1"/>
    <col min="13101" max="13101" width="12.42578125" style="1" customWidth="1"/>
    <col min="13102" max="13103" width="10.7109375" style="1" customWidth="1"/>
    <col min="13104" max="13104" width="7" style="1" customWidth="1"/>
    <col min="13105" max="13108" width="11.42578125" style="1"/>
    <col min="13109" max="13109" width="4.5703125" style="1" customWidth="1"/>
    <col min="13110" max="13112" width="11.42578125" style="1"/>
    <col min="13113" max="13113" width="12.5703125" style="1" customWidth="1"/>
    <col min="13114" max="13119" width="11.42578125" style="1"/>
    <col min="13120" max="13120" width="21" style="1" customWidth="1"/>
    <col min="13121" max="13121" width="19.85546875" style="1" customWidth="1"/>
    <col min="13122" max="13122" width="18.42578125" style="1" customWidth="1"/>
    <col min="13123" max="13123" width="20.140625" style="1" customWidth="1"/>
    <col min="13124" max="13124" width="20.5703125" style="1" customWidth="1"/>
    <col min="13125" max="13125" width="7.140625" style="1" customWidth="1"/>
    <col min="13126" max="13126" width="20" style="1" customWidth="1"/>
    <col min="13127" max="13127" width="19.28515625" style="1" customWidth="1"/>
    <col min="13128" max="13128" width="16" style="1" customWidth="1"/>
    <col min="13129" max="13129" width="22.28515625" style="1" customWidth="1"/>
    <col min="13130" max="13130" width="22" style="1" customWidth="1"/>
    <col min="13131" max="13314" width="11.42578125" style="1"/>
    <col min="13315" max="13315" width="4.42578125" style="1" customWidth="1"/>
    <col min="13316" max="13316" width="11.42578125" style="1"/>
    <col min="13317" max="13317" width="8.28515625" style="1" customWidth="1"/>
    <col min="13318" max="13318" width="9.7109375" style="1" customWidth="1"/>
    <col min="13319" max="13319" width="11.140625" style="1" customWidth="1"/>
    <col min="13320" max="13320" width="8.42578125" style="1" customWidth="1"/>
    <col min="13321" max="13321" width="10.140625" style="1" customWidth="1"/>
    <col min="13322" max="13322" width="10.5703125" style="1" customWidth="1"/>
    <col min="13323" max="13323" width="7.28515625" style="1" customWidth="1"/>
    <col min="13324" max="13324" width="8.85546875" style="1" customWidth="1"/>
    <col min="13325" max="13325" width="13" style="1" customWidth="1"/>
    <col min="13326" max="13327" width="6.5703125" style="1" customWidth="1"/>
    <col min="13328" max="13328" width="8.5703125" style="1" customWidth="1"/>
    <col min="13329" max="13329" width="8.140625" style="1" customWidth="1"/>
    <col min="13330" max="13330" width="11.85546875" style="1" customWidth="1"/>
    <col min="13331" max="13331" width="6.85546875" style="1" customWidth="1"/>
    <col min="13332" max="13332" width="6.5703125" style="1" customWidth="1"/>
    <col min="13333" max="13333" width="7.140625" style="1" customWidth="1"/>
    <col min="13334" max="13335" width="7.7109375" style="1" customWidth="1"/>
    <col min="13336" max="13336" width="7.140625" style="1" customWidth="1"/>
    <col min="13337" max="13337" width="6.7109375" style="1" customWidth="1"/>
    <col min="13338" max="13338" width="5.42578125" style="1" customWidth="1"/>
    <col min="13339" max="13339" width="22.85546875" style="1" customWidth="1"/>
    <col min="13340" max="13340" width="21.85546875" style="1" customWidth="1"/>
    <col min="13341" max="13341" width="9.42578125" style="1" customWidth="1"/>
    <col min="13342" max="13342" width="11.7109375" style="1" customWidth="1"/>
    <col min="13343" max="13343" width="9.28515625" style="1" customWidth="1"/>
    <col min="13344" max="13344" width="10.5703125" style="1" customWidth="1"/>
    <col min="13345" max="13345" width="18.85546875" style="1" customWidth="1"/>
    <col min="13346" max="13347" width="11.7109375" style="1" customWidth="1"/>
    <col min="13348" max="13348" width="13.85546875" style="1" customWidth="1"/>
    <col min="13349" max="13349" width="19" style="1" customWidth="1"/>
    <col min="13350" max="13350" width="16.7109375" style="1" customWidth="1"/>
    <col min="13351" max="13351" width="11.42578125" style="1"/>
    <col min="13352" max="13352" width="13" style="1" customWidth="1"/>
    <col min="13353" max="13354" width="11.42578125" style="1"/>
    <col min="13355" max="13355" width="9.140625" style="1" customWidth="1"/>
    <col min="13356" max="13356" width="11.42578125" style="1"/>
    <col min="13357" max="13357" width="12.42578125" style="1" customWidth="1"/>
    <col min="13358" max="13359" width="10.7109375" style="1" customWidth="1"/>
    <col min="13360" max="13360" width="7" style="1" customWidth="1"/>
    <col min="13361" max="13364" width="11.42578125" style="1"/>
    <col min="13365" max="13365" width="4.5703125" style="1" customWidth="1"/>
    <col min="13366" max="13368" width="11.42578125" style="1"/>
    <col min="13369" max="13369" width="12.5703125" style="1" customWidth="1"/>
    <col min="13370" max="13375" width="11.42578125" style="1"/>
    <col min="13376" max="13376" width="21" style="1" customWidth="1"/>
    <col min="13377" max="13377" width="19.85546875" style="1" customWidth="1"/>
    <col min="13378" max="13378" width="18.42578125" style="1" customWidth="1"/>
    <col min="13379" max="13379" width="20.140625" style="1" customWidth="1"/>
    <col min="13380" max="13380" width="20.5703125" style="1" customWidth="1"/>
    <col min="13381" max="13381" width="7.140625" style="1" customWidth="1"/>
    <col min="13382" max="13382" width="20" style="1" customWidth="1"/>
    <col min="13383" max="13383" width="19.28515625" style="1" customWidth="1"/>
    <col min="13384" max="13384" width="16" style="1" customWidth="1"/>
    <col min="13385" max="13385" width="22.28515625" style="1" customWidth="1"/>
    <col min="13386" max="13386" width="22" style="1" customWidth="1"/>
    <col min="13387" max="13570" width="11.42578125" style="1"/>
    <col min="13571" max="13571" width="4.42578125" style="1" customWidth="1"/>
    <col min="13572" max="13572" width="11.42578125" style="1"/>
    <col min="13573" max="13573" width="8.28515625" style="1" customWidth="1"/>
    <col min="13574" max="13574" width="9.7109375" style="1" customWidth="1"/>
    <col min="13575" max="13575" width="11.140625" style="1" customWidth="1"/>
    <col min="13576" max="13576" width="8.42578125" style="1" customWidth="1"/>
    <col min="13577" max="13577" width="10.140625" style="1" customWidth="1"/>
    <col min="13578" max="13578" width="10.5703125" style="1" customWidth="1"/>
    <col min="13579" max="13579" width="7.28515625" style="1" customWidth="1"/>
    <col min="13580" max="13580" width="8.85546875" style="1" customWidth="1"/>
    <col min="13581" max="13581" width="13" style="1" customWidth="1"/>
    <col min="13582" max="13583" width="6.5703125" style="1" customWidth="1"/>
    <col min="13584" max="13584" width="8.5703125" style="1" customWidth="1"/>
    <col min="13585" max="13585" width="8.140625" style="1" customWidth="1"/>
    <col min="13586" max="13586" width="11.85546875" style="1" customWidth="1"/>
    <col min="13587" max="13587" width="6.85546875" style="1" customWidth="1"/>
    <col min="13588" max="13588" width="6.5703125" style="1" customWidth="1"/>
    <col min="13589" max="13589" width="7.140625" style="1" customWidth="1"/>
    <col min="13590" max="13591" width="7.7109375" style="1" customWidth="1"/>
    <col min="13592" max="13592" width="7.140625" style="1" customWidth="1"/>
    <col min="13593" max="13593" width="6.7109375" style="1" customWidth="1"/>
    <col min="13594" max="13594" width="5.42578125" style="1" customWidth="1"/>
    <col min="13595" max="13595" width="22.85546875" style="1" customWidth="1"/>
    <col min="13596" max="13596" width="21.85546875" style="1" customWidth="1"/>
    <col min="13597" max="13597" width="9.42578125" style="1" customWidth="1"/>
    <col min="13598" max="13598" width="11.7109375" style="1" customWidth="1"/>
    <col min="13599" max="13599" width="9.28515625" style="1" customWidth="1"/>
    <col min="13600" max="13600" width="10.5703125" style="1" customWidth="1"/>
    <col min="13601" max="13601" width="18.85546875" style="1" customWidth="1"/>
    <col min="13602" max="13603" width="11.7109375" style="1" customWidth="1"/>
    <col min="13604" max="13604" width="13.85546875" style="1" customWidth="1"/>
    <col min="13605" max="13605" width="19" style="1" customWidth="1"/>
    <col min="13606" max="13606" width="16.7109375" style="1" customWidth="1"/>
    <col min="13607" max="13607" width="11.42578125" style="1"/>
    <col min="13608" max="13608" width="13" style="1" customWidth="1"/>
    <col min="13609" max="13610" width="11.42578125" style="1"/>
    <col min="13611" max="13611" width="9.140625" style="1" customWidth="1"/>
    <col min="13612" max="13612" width="11.42578125" style="1"/>
    <col min="13613" max="13613" width="12.42578125" style="1" customWidth="1"/>
    <col min="13614" max="13615" width="10.7109375" style="1" customWidth="1"/>
    <col min="13616" max="13616" width="7" style="1" customWidth="1"/>
    <col min="13617" max="13620" width="11.42578125" style="1"/>
    <col min="13621" max="13621" width="4.5703125" style="1" customWidth="1"/>
    <col min="13622" max="13624" width="11.42578125" style="1"/>
    <col min="13625" max="13625" width="12.5703125" style="1" customWidth="1"/>
    <col min="13626" max="13631" width="11.42578125" style="1"/>
    <col min="13632" max="13632" width="21" style="1" customWidth="1"/>
    <col min="13633" max="13633" width="19.85546875" style="1" customWidth="1"/>
    <col min="13634" max="13634" width="18.42578125" style="1" customWidth="1"/>
    <col min="13635" max="13635" width="20.140625" style="1" customWidth="1"/>
    <col min="13636" max="13636" width="20.5703125" style="1" customWidth="1"/>
    <col min="13637" max="13637" width="7.140625" style="1" customWidth="1"/>
    <col min="13638" max="13638" width="20" style="1" customWidth="1"/>
    <col min="13639" max="13639" width="19.28515625" style="1" customWidth="1"/>
    <col min="13640" max="13640" width="16" style="1" customWidth="1"/>
    <col min="13641" max="13641" width="22.28515625" style="1" customWidth="1"/>
    <col min="13642" max="13642" width="22" style="1" customWidth="1"/>
    <col min="13643" max="13826" width="11.42578125" style="1"/>
    <col min="13827" max="13827" width="4.42578125" style="1" customWidth="1"/>
    <col min="13828" max="13828" width="11.42578125" style="1"/>
    <col min="13829" max="13829" width="8.28515625" style="1" customWidth="1"/>
    <col min="13830" max="13830" width="9.7109375" style="1" customWidth="1"/>
    <col min="13831" max="13831" width="11.140625" style="1" customWidth="1"/>
    <col min="13832" max="13832" width="8.42578125" style="1" customWidth="1"/>
    <col min="13833" max="13833" width="10.140625" style="1" customWidth="1"/>
    <col min="13834" max="13834" width="10.5703125" style="1" customWidth="1"/>
    <col min="13835" max="13835" width="7.28515625" style="1" customWidth="1"/>
    <col min="13836" max="13836" width="8.85546875" style="1" customWidth="1"/>
    <col min="13837" max="13837" width="13" style="1" customWidth="1"/>
    <col min="13838" max="13839" width="6.5703125" style="1" customWidth="1"/>
    <col min="13840" max="13840" width="8.5703125" style="1" customWidth="1"/>
    <col min="13841" max="13841" width="8.140625" style="1" customWidth="1"/>
    <col min="13842" max="13842" width="11.85546875" style="1" customWidth="1"/>
    <col min="13843" max="13843" width="6.85546875" style="1" customWidth="1"/>
    <col min="13844" max="13844" width="6.5703125" style="1" customWidth="1"/>
    <col min="13845" max="13845" width="7.140625" style="1" customWidth="1"/>
    <col min="13846" max="13847" width="7.7109375" style="1" customWidth="1"/>
    <col min="13848" max="13848" width="7.140625" style="1" customWidth="1"/>
    <col min="13849" max="13849" width="6.7109375" style="1" customWidth="1"/>
    <col min="13850" max="13850" width="5.42578125" style="1" customWidth="1"/>
    <col min="13851" max="13851" width="22.85546875" style="1" customWidth="1"/>
    <col min="13852" max="13852" width="21.85546875" style="1" customWidth="1"/>
    <col min="13853" max="13853" width="9.42578125" style="1" customWidth="1"/>
    <col min="13854" max="13854" width="11.7109375" style="1" customWidth="1"/>
    <col min="13855" max="13855" width="9.28515625" style="1" customWidth="1"/>
    <col min="13856" max="13856" width="10.5703125" style="1" customWidth="1"/>
    <col min="13857" max="13857" width="18.85546875" style="1" customWidth="1"/>
    <col min="13858" max="13859" width="11.7109375" style="1" customWidth="1"/>
    <col min="13860" max="13860" width="13.85546875" style="1" customWidth="1"/>
    <col min="13861" max="13861" width="19" style="1" customWidth="1"/>
    <col min="13862" max="13862" width="16.7109375" style="1" customWidth="1"/>
    <col min="13863" max="13863" width="11.42578125" style="1"/>
    <col min="13864" max="13864" width="13" style="1" customWidth="1"/>
    <col min="13865" max="13866" width="11.42578125" style="1"/>
    <col min="13867" max="13867" width="9.140625" style="1" customWidth="1"/>
    <col min="13868" max="13868" width="11.42578125" style="1"/>
    <col min="13869" max="13869" width="12.42578125" style="1" customWidth="1"/>
    <col min="13870" max="13871" width="10.7109375" style="1" customWidth="1"/>
    <col min="13872" max="13872" width="7" style="1" customWidth="1"/>
    <col min="13873" max="13876" width="11.42578125" style="1"/>
    <col min="13877" max="13877" width="4.5703125" style="1" customWidth="1"/>
    <col min="13878" max="13880" width="11.42578125" style="1"/>
    <col min="13881" max="13881" width="12.5703125" style="1" customWidth="1"/>
    <col min="13882" max="13887" width="11.42578125" style="1"/>
    <col min="13888" max="13888" width="21" style="1" customWidth="1"/>
    <col min="13889" max="13889" width="19.85546875" style="1" customWidth="1"/>
    <col min="13890" max="13890" width="18.42578125" style="1" customWidth="1"/>
    <col min="13891" max="13891" width="20.140625" style="1" customWidth="1"/>
    <col min="13892" max="13892" width="20.5703125" style="1" customWidth="1"/>
    <col min="13893" max="13893" width="7.140625" style="1" customWidth="1"/>
    <col min="13894" max="13894" width="20" style="1" customWidth="1"/>
    <col min="13895" max="13895" width="19.28515625" style="1" customWidth="1"/>
    <col min="13896" max="13896" width="16" style="1" customWidth="1"/>
    <col min="13897" max="13897" width="22.28515625" style="1" customWidth="1"/>
    <col min="13898" max="13898" width="22" style="1" customWidth="1"/>
    <col min="13899" max="14082" width="11.42578125" style="1"/>
    <col min="14083" max="14083" width="4.42578125" style="1" customWidth="1"/>
    <col min="14084" max="14084" width="11.42578125" style="1"/>
    <col min="14085" max="14085" width="8.28515625" style="1" customWidth="1"/>
    <col min="14086" max="14086" width="9.7109375" style="1" customWidth="1"/>
    <col min="14087" max="14087" width="11.140625" style="1" customWidth="1"/>
    <col min="14088" max="14088" width="8.42578125" style="1" customWidth="1"/>
    <col min="14089" max="14089" width="10.140625" style="1" customWidth="1"/>
    <col min="14090" max="14090" width="10.5703125" style="1" customWidth="1"/>
    <col min="14091" max="14091" width="7.28515625" style="1" customWidth="1"/>
    <col min="14092" max="14092" width="8.85546875" style="1" customWidth="1"/>
    <col min="14093" max="14093" width="13" style="1" customWidth="1"/>
    <col min="14094" max="14095" width="6.5703125" style="1" customWidth="1"/>
    <col min="14096" max="14096" width="8.5703125" style="1" customWidth="1"/>
    <col min="14097" max="14097" width="8.140625" style="1" customWidth="1"/>
    <col min="14098" max="14098" width="11.85546875" style="1" customWidth="1"/>
    <col min="14099" max="14099" width="6.85546875" style="1" customWidth="1"/>
    <col min="14100" max="14100" width="6.5703125" style="1" customWidth="1"/>
    <col min="14101" max="14101" width="7.140625" style="1" customWidth="1"/>
    <col min="14102" max="14103" width="7.7109375" style="1" customWidth="1"/>
    <col min="14104" max="14104" width="7.140625" style="1" customWidth="1"/>
    <col min="14105" max="14105" width="6.7109375" style="1" customWidth="1"/>
    <col min="14106" max="14106" width="5.42578125" style="1" customWidth="1"/>
    <col min="14107" max="14107" width="22.85546875" style="1" customWidth="1"/>
    <col min="14108" max="14108" width="21.85546875" style="1" customWidth="1"/>
    <col min="14109" max="14109" width="9.42578125" style="1" customWidth="1"/>
    <col min="14110" max="14110" width="11.7109375" style="1" customWidth="1"/>
    <col min="14111" max="14111" width="9.28515625" style="1" customWidth="1"/>
    <col min="14112" max="14112" width="10.5703125" style="1" customWidth="1"/>
    <col min="14113" max="14113" width="18.85546875" style="1" customWidth="1"/>
    <col min="14114" max="14115" width="11.7109375" style="1" customWidth="1"/>
    <col min="14116" max="14116" width="13.85546875" style="1" customWidth="1"/>
    <col min="14117" max="14117" width="19" style="1" customWidth="1"/>
    <col min="14118" max="14118" width="16.7109375" style="1" customWidth="1"/>
    <col min="14119" max="14119" width="11.42578125" style="1"/>
    <col min="14120" max="14120" width="13" style="1" customWidth="1"/>
    <col min="14121" max="14122" width="11.42578125" style="1"/>
    <col min="14123" max="14123" width="9.140625" style="1" customWidth="1"/>
    <col min="14124" max="14124" width="11.42578125" style="1"/>
    <col min="14125" max="14125" width="12.42578125" style="1" customWidth="1"/>
    <col min="14126" max="14127" width="10.7109375" style="1" customWidth="1"/>
    <col min="14128" max="14128" width="7" style="1" customWidth="1"/>
    <col min="14129" max="14132" width="11.42578125" style="1"/>
    <col min="14133" max="14133" width="4.5703125" style="1" customWidth="1"/>
    <col min="14134" max="14136" width="11.42578125" style="1"/>
    <col min="14137" max="14137" width="12.5703125" style="1" customWidth="1"/>
    <col min="14138" max="14143" width="11.42578125" style="1"/>
    <col min="14144" max="14144" width="21" style="1" customWidth="1"/>
    <col min="14145" max="14145" width="19.85546875" style="1" customWidth="1"/>
    <col min="14146" max="14146" width="18.42578125" style="1" customWidth="1"/>
    <col min="14147" max="14147" width="20.140625" style="1" customWidth="1"/>
    <col min="14148" max="14148" width="20.5703125" style="1" customWidth="1"/>
    <col min="14149" max="14149" width="7.140625" style="1" customWidth="1"/>
    <col min="14150" max="14150" width="20" style="1" customWidth="1"/>
    <col min="14151" max="14151" width="19.28515625" style="1" customWidth="1"/>
    <col min="14152" max="14152" width="16" style="1" customWidth="1"/>
    <col min="14153" max="14153" width="22.28515625" style="1" customWidth="1"/>
    <col min="14154" max="14154" width="22" style="1" customWidth="1"/>
    <col min="14155" max="14338" width="11.42578125" style="1"/>
    <col min="14339" max="14339" width="4.42578125" style="1" customWidth="1"/>
    <col min="14340" max="14340" width="11.42578125" style="1"/>
    <col min="14341" max="14341" width="8.28515625" style="1" customWidth="1"/>
    <col min="14342" max="14342" width="9.7109375" style="1" customWidth="1"/>
    <col min="14343" max="14343" width="11.140625" style="1" customWidth="1"/>
    <col min="14344" max="14344" width="8.42578125" style="1" customWidth="1"/>
    <col min="14345" max="14345" width="10.140625" style="1" customWidth="1"/>
    <col min="14346" max="14346" width="10.5703125" style="1" customWidth="1"/>
    <col min="14347" max="14347" width="7.28515625" style="1" customWidth="1"/>
    <col min="14348" max="14348" width="8.85546875" style="1" customWidth="1"/>
    <col min="14349" max="14349" width="13" style="1" customWidth="1"/>
    <col min="14350" max="14351" width="6.5703125" style="1" customWidth="1"/>
    <col min="14352" max="14352" width="8.5703125" style="1" customWidth="1"/>
    <col min="14353" max="14353" width="8.140625" style="1" customWidth="1"/>
    <col min="14354" max="14354" width="11.85546875" style="1" customWidth="1"/>
    <col min="14355" max="14355" width="6.85546875" style="1" customWidth="1"/>
    <col min="14356" max="14356" width="6.5703125" style="1" customWidth="1"/>
    <col min="14357" max="14357" width="7.140625" style="1" customWidth="1"/>
    <col min="14358" max="14359" width="7.7109375" style="1" customWidth="1"/>
    <col min="14360" max="14360" width="7.140625" style="1" customWidth="1"/>
    <col min="14361" max="14361" width="6.7109375" style="1" customWidth="1"/>
    <col min="14362" max="14362" width="5.42578125" style="1" customWidth="1"/>
    <col min="14363" max="14363" width="22.85546875" style="1" customWidth="1"/>
    <col min="14364" max="14364" width="21.85546875" style="1" customWidth="1"/>
    <col min="14365" max="14365" width="9.42578125" style="1" customWidth="1"/>
    <col min="14366" max="14366" width="11.7109375" style="1" customWidth="1"/>
    <col min="14367" max="14367" width="9.28515625" style="1" customWidth="1"/>
    <col min="14368" max="14368" width="10.5703125" style="1" customWidth="1"/>
    <col min="14369" max="14369" width="18.85546875" style="1" customWidth="1"/>
    <col min="14370" max="14371" width="11.7109375" style="1" customWidth="1"/>
    <col min="14372" max="14372" width="13.85546875" style="1" customWidth="1"/>
    <col min="14373" max="14373" width="19" style="1" customWidth="1"/>
    <col min="14374" max="14374" width="16.7109375" style="1" customWidth="1"/>
    <col min="14375" max="14375" width="11.42578125" style="1"/>
    <col min="14376" max="14376" width="13" style="1" customWidth="1"/>
    <col min="14377" max="14378" width="11.42578125" style="1"/>
    <col min="14379" max="14379" width="9.140625" style="1" customWidth="1"/>
    <col min="14380" max="14380" width="11.42578125" style="1"/>
    <col min="14381" max="14381" width="12.42578125" style="1" customWidth="1"/>
    <col min="14382" max="14383" width="10.7109375" style="1" customWidth="1"/>
    <col min="14384" max="14384" width="7" style="1" customWidth="1"/>
    <col min="14385" max="14388" width="11.42578125" style="1"/>
    <col min="14389" max="14389" width="4.5703125" style="1" customWidth="1"/>
    <col min="14390" max="14392" width="11.42578125" style="1"/>
    <col min="14393" max="14393" width="12.5703125" style="1" customWidth="1"/>
    <col min="14394" max="14399" width="11.42578125" style="1"/>
    <col min="14400" max="14400" width="21" style="1" customWidth="1"/>
    <col min="14401" max="14401" width="19.85546875" style="1" customWidth="1"/>
    <col min="14402" max="14402" width="18.42578125" style="1" customWidth="1"/>
    <col min="14403" max="14403" width="20.140625" style="1" customWidth="1"/>
    <col min="14404" max="14404" width="20.5703125" style="1" customWidth="1"/>
    <col min="14405" max="14405" width="7.140625" style="1" customWidth="1"/>
    <col min="14406" max="14406" width="20" style="1" customWidth="1"/>
    <col min="14407" max="14407" width="19.28515625" style="1" customWidth="1"/>
    <col min="14408" max="14408" width="16" style="1" customWidth="1"/>
    <col min="14409" max="14409" width="22.28515625" style="1" customWidth="1"/>
    <col min="14410" max="14410" width="22" style="1" customWidth="1"/>
    <col min="14411" max="14594" width="11.42578125" style="1"/>
    <col min="14595" max="14595" width="4.42578125" style="1" customWidth="1"/>
    <col min="14596" max="14596" width="11.42578125" style="1"/>
    <col min="14597" max="14597" width="8.28515625" style="1" customWidth="1"/>
    <col min="14598" max="14598" width="9.7109375" style="1" customWidth="1"/>
    <col min="14599" max="14599" width="11.140625" style="1" customWidth="1"/>
    <col min="14600" max="14600" width="8.42578125" style="1" customWidth="1"/>
    <col min="14601" max="14601" width="10.140625" style="1" customWidth="1"/>
    <col min="14602" max="14602" width="10.5703125" style="1" customWidth="1"/>
    <col min="14603" max="14603" width="7.28515625" style="1" customWidth="1"/>
    <col min="14604" max="14604" width="8.85546875" style="1" customWidth="1"/>
    <col min="14605" max="14605" width="13" style="1" customWidth="1"/>
    <col min="14606" max="14607" width="6.5703125" style="1" customWidth="1"/>
    <col min="14608" max="14608" width="8.5703125" style="1" customWidth="1"/>
    <col min="14609" max="14609" width="8.140625" style="1" customWidth="1"/>
    <col min="14610" max="14610" width="11.85546875" style="1" customWidth="1"/>
    <col min="14611" max="14611" width="6.85546875" style="1" customWidth="1"/>
    <col min="14612" max="14612" width="6.5703125" style="1" customWidth="1"/>
    <col min="14613" max="14613" width="7.140625" style="1" customWidth="1"/>
    <col min="14614" max="14615" width="7.7109375" style="1" customWidth="1"/>
    <col min="14616" max="14616" width="7.140625" style="1" customWidth="1"/>
    <col min="14617" max="14617" width="6.7109375" style="1" customWidth="1"/>
    <col min="14618" max="14618" width="5.42578125" style="1" customWidth="1"/>
    <col min="14619" max="14619" width="22.85546875" style="1" customWidth="1"/>
    <col min="14620" max="14620" width="21.85546875" style="1" customWidth="1"/>
    <col min="14621" max="14621" width="9.42578125" style="1" customWidth="1"/>
    <col min="14622" max="14622" width="11.7109375" style="1" customWidth="1"/>
    <col min="14623" max="14623" width="9.28515625" style="1" customWidth="1"/>
    <col min="14624" max="14624" width="10.5703125" style="1" customWidth="1"/>
    <col min="14625" max="14625" width="18.85546875" style="1" customWidth="1"/>
    <col min="14626" max="14627" width="11.7109375" style="1" customWidth="1"/>
    <col min="14628" max="14628" width="13.85546875" style="1" customWidth="1"/>
    <col min="14629" max="14629" width="19" style="1" customWidth="1"/>
    <col min="14630" max="14630" width="16.7109375" style="1" customWidth="1"/>
    <col min="14631" max="14631" width="11.42578125" style="1"/>
    <col min="14632" max="14632" width="13" style="1" customWidth="1"/>
    <col min="14633" max="14634" width="11.42578125" style="1"/>
    <col min="14635" max="14635" width="9.140625" style="1" customWidth="1"/>
    <col min="14636" max="14636" width="11.42578125" style="1"/>
    <col min="14637" max="14637" width="12.42578125" style="1" customWidth="1"/>
    <col min="14638" max="14639" width="10.7109375" style="1" customWidth="1"/>
    <col min="14640" max="14640" width="7" style="1" customWidth="1"/>
    <col min="14641" max="14644" width="11.42578125" style="1"/>
    <col min="14645" max="14645" width="4.5703125" style="1" customWidth="1"/>
    <col min="14646" max="14648" width="11.42578125" style="1"/>
    <col min="14649" max="14649" width="12.5703125" style="1" customWidth="1"/>
    <col min="14650" max="14655" width="11.42578125" style="1"/>
    <col min="14656" max="14656" width="21" style="1" customWidth="1"/>
    <col min="14657" max="14657" width="19.85546875" style="1" customWidth="1"/>
    <col min="14658" max="14658" width="18.42578125" style="1" customWidth="1"/>
    <col min="14659" max="14659" width="20.140625" style="1" customWidth="1"/>
    <col min="14660" max="14660" width="20.5703125" style="1" customWidth="1"/>
    <col min="14661" max="14661" width="7.140625" style="1" customWidth="1"/>
    <col min="14662" max="14662" width="20" style="1" customWidth="1"/>
    <col min="14663" max="14663" width="19.28515625" style="1" customWidth="1"/>
    <col min="14664" max="14664" width="16" style="1" customWidth="1"/>
    <col min="14665" max="14665" width="22.28515625" style="1" customWidth="1"/>
    <col min="14666" max="14666" width="22" style="1" customWidth="1"/>
    <col min="14667" max="14850" width="11.42578125" style="1"/>
    <col min="14851" max="14851" width="4.42578125" style="1" customWidth="1"/>
    <col min="14852" max="14852" width="11.42578125" style="1"/>
    <col min="14853" max="14853" width="8.28515625" style="1" customWidth="1"/>
    <col min="14854" max="14854" width="9.7109375" style="1" customWidth="1"/>
    <col min="14855" max="14855" width="11.140625" style="1" customWidth="1"/>
    <col min="14856" max="14856" width="8.42578125" style="1" customWidth="1"/>
    <col min="14857" max="14857" width="10.140625" style="1" customWidth="1"/>
    <col min="14858" max="14858" width="10.5703125" style="1" customWidth="1"/>
    <col min="14859" max="14859" width="7.28515625" style="1" customWidth="1"/>
    <col min="14860" max="14860" width="8.85546875" style="1" customWidth="1"/>
    <col min="14861" max="14861" width="13" style="1" customWidth="1"/>
    <col min="14862" max="14863" width="6.5703125" style="1" customWidth="1"/>
    <col min="14864" max="14864" width="8.5703125" style="1" customWidth="1"/>
    <col min="14865" max="14865" width="8.140625" style="1" customWidth="1"/>
    <col min="14866" max="14866" width="11.85546875" style="1" customWidth="1"/>
    <col min="14867" max="14867" width="6.85546875" style="1" customWidth="1"/>
    <col min="14868" max="14868" width="6.5703125" style="1" customWidth="1"/>
    <col min="14869" max="14869" width="7.140625" style="1" customWidth="1"/>
    <col min="14870" max="14871" width="7.7109375" style="1" customWidth="1"/>
    <col min="14872" max="14872" width="7.140625" style="1" customWidth="1"/>
    <col min="14873" max="14873" width="6.7109375" style="1" customWidth="1"/>
    <col min="14874" max="14874" width="5.42578125" style="1" customWidth="1"/>
    <col min="14875" max="14875" width="22.85546875" style="1" customWidth="1"/>
    <col min="14876" max="14876" width="21.85546875" style="1" customWidth="1"/>
    <col min="14877" max="14877" width="9.42578125" style="1" customWidth="1"/>
    <col min="14878" max="14878" width="11.7109375" style="1" customWidth="1"/>
    <col min="14879" max="14879" width="9.28515625" style="1" customWidth="1"/>
    <col min="14880" max="14880" width="10.5703125" style="1" customWidth="1"/>
    <col min="14881" max="14881" width="18.85546875" style="1" customWidth="1"/>
    <col min="14882" max="14883" width="11.7109375" style="1" customWidth="1"/>
    <col min="14884" max="14884" width="13.85546875" style="1" customWidth="1"/>
    <col min="14885" max="14885" width="19" style="1" customWidth="1"/>
    <col min="14886" max="14886" width="16.7109375" style="1" customWidth="1"/>
    <col min="14887" max="14887" width="11.42578125" style="1"/>
    <col min="14888" max="14888" width="13" style="1" customWidth="1"/>
    <col min="14889" max="14890" width="11.42578125" style="1"/>
    <col min="14891" max="14891" width="9.140625" style="1" customWidth="1"/>
    <col min="14892" max="14892" width="11.42578125" style="1"/>
    <col min="14893" max="14893" width="12.42578125" style="1" customWidth="1"/>
    <col min="14894" max="14895" width="10.7109375" style="1" customWidth="1"/>
    <col min="14896" max="14896" width="7" style="1" customWidth="1"/>
    <col min="14897" max="14900" width="11.42578125" style="1"/>
    <col min="14901" max="14901" width="4.5703125" style="1" customWidth="1"/>
    <col min="14902" max="14904" width="11.42578125" style="1"/>
    <col min="14905" max="14905" width="12.5703125" style="1" customWidth="1"/>
    <col min="14906" max="14911" width="11.42578125" style="1"/>
    <col min="14912" max="14912" width="21" style="1" customWidth="1"/>
    <col min="14913" max="14913" width="19.85546875" style="1" customWidth="1"/>
    <col min="14914" max="14914" width="18.42578125" style="1" customWidth="1"/>
    <col min="14915" max="14915" width="20.140625" style="1" customWidth="1"/>
    <col min="14916" max="14916" width="20.5703125" style="1" customWidth="1"/>
    <col min="14917" max="14917" width="7.140625" style="1" customWidth="1"/>
    <col min="14918" max="14918" width="20" style="1" customWidth="1"/>
    <col min="14919" max="14919" width="19.28515625" style="1" customWidth="1"/>
    <col min="14920" max="14920" width="16" style="1" customWidth="1"/>
    <col min="14921" max="14921" width="22.28515625" style="1" customWidth="1"/>
    <col min="14922" max="14922" width="22" style="1" customWidth="1"/>
    <col min="14923" max="15106" width="11.42578125" style="1"/>
    <col min="15107" max="15107" width="4.42578125" style="1" customWidth="1"/>
    <col min="15108" max="15108" width="11.42578125" style="1"/>
    <col min="15109" max="15109" width="8.28515625" style="1" customWidth="1"/>
    <col min="15110" max="15110" width="9.7109375" style="1" customWidth="1"/>
    <col min="15111" max="15111" width="11.140625" style="1" customWidth="1"/>
    <col min="15112" max="15112" width="8.42578125" style="1" customWidth="1"/>
    <col min="15113" max="15113" width="10.140625" style="1" customWidth="1"/>
    <col min="15114" max="15114" width="10.5703125" style="1" customWidth="1"/>
    <col min="15115" max="15115" width="7.28515625" style="1" customWidth="1"/>
    <col min="15116" max="15116" width="8.85546875" style="1" customWidth="1"/>
    <col min="15117" max="15117" width="13" style="1" customWidth="1"/>
    <col min="15118" max="15119" width="6.5703125" style="1" customWidth="1"/>
    <col min="15120" max="15120" width="8.5703125" style="1" customWidth="1"/>
    <col min="15121" max="15121" width="8.140625" style="1" customWidth="1"/>
    <col min="15122" max="15122" width="11.85546875" style="1" customWidth="1"/>
    <col min="15123" max="15123" width="6.85546875" style="1" customWidth="1"/>
    <col min="15124" max="15124" width="6.5703125" style="1" customWidth="1"/>
    <col min="15125" max="15125" width="7.140625" style="1" customWidth="1"/>
    <col min="15126" max="15127" width="7.7109375" style="1" customWidth="1"/>
    <col min="15128" max="15128" width="7.140625" style="1" customWidth="1"/>
    <col min="15129" max="15129" width="6.7109375" style="1" customWidth="1"/>
    <col min="15130" max="15130" width="5.42578125" style="1" customWidth="1"/>
    <col min="15131" max="15131" width="22.85546875" style="1" customWidth="1"/>
    <col min="15132" max="15132" width="21.85546875" style="1" customWidth="1"/>
    <col min="15133" max="15133" width="9.42578125" style="1" customWidth="1"/>
    <col min="15134" max="15134" width="11.7109375" style="1" customWidth="1"/>
    <col min="15135" max="15135" width="9.28515625" style="1" customWidth="1"/>
    <col min="15136" max="15136" width="10.5703125" style="1" customWidth="1"/>
    <col min="15137" max="15137" width="18.85546875" style="1" customWidth="1"/>
    <col min="15138" max="15139" width="11.7109375" style="1" customWidth="1"/>
    <col min="15140" max="15140" width="13.85546875" style="1" customWidth="1"/>
    <col min="15141" max="15141" width="19" style="1" customWidth="1"/>
    <col min="15142" max="15142" width="16.7109375" style="1" customWidth="1"/>
    <col min="15143" max="15143" width="11.42578125" style="1"/>
    <col min="15144" max="15144" width="13" style="1" customWidth="1"/>
    <col min="15145" max="15146" width="11.42578125" style="1"/>
    <col min="15147" max="15147" width="9.140625" style="1" customWidth="1"/>
    <col min="15148" max="15148" width="11.42578125" style="1"/>
    <col min="15149" max="15149" width="12.42578125" style="1" customWidth="1"/>
    <col min="15150" max="15151" width="10.7109375" style="1" customWidth="1"/>
    <col min="15152" max="15152" width="7" style="1" customWidth="1"/>
    <col min="15153" max="15156" width="11.42578125" style="1"/>
    <col min="15157" max="15157" width="4.5703125" style="1" customWidth="1"/>
    <col min="15158" max="15160" width="11.42578125" style="1"/>
    <col min="15161" max="15161" width="12.5703125" style="1" customWidth="1"/>
    <col min="15162" max="15167" width="11.42578125" style="1"/>
    <col min="15168" max="15168" width="21" style="1" customWidth="1"/>
    <col min="15169" max="15169" width="19.85546875" style="1" customWidth="1"/>
    <col min="15170" max="15170" width="18.42578125" style="1" customWidth="1"/>
    <col min="15171" max="15171" width="20.140625" style="1" customWidth="1"/>
    <col min="15172" max="15172" width="20.5703125" style="1" customWidth="1"/>
    <col min="15173" max="15173" width="7.140625" style="1" customWidth="1"/>
    <col min="15174" max="15174" width="20" style="1" customWidth="1"/>
    <col min="15175" max="15175" width="19.28515625" style="1" customWidth="1"/>
    <col min="15176" max="15176" width="16" style="1" customWidth="1"/>
    <col min="15177" max="15177" width="22.28515625" style="1" customWidth="1"/>
    <col min="15178" max="15178" width="22" style="1" customWidth="1"/>
    <col min="15179" max="15362" width="11.42578125" style="1"/>
    <col min="15363" max="15363" width="4.42578125" style="1" customWidth="1"/>
    <col min="15364" max="15364" width="11.42578125" style="1"/>
    <col min="15365" max="15365" width="8.28515625" style="1" customWidth="1"/>
    <col min="15366" max="15366" width="9.7109375" style="1" customWidth="1"/>
    <col min="15367" max="15367" width="11.140625" style="1" customWidth="1"/>
    <col min="15368" max="15368" width="8.42578125" style="1" customWidth="1"/>
    <col min="15369" max="15369" width="10.140625" style="1" customWidth="1"/>
    <col min="15370" max="15370" width="10.5703125" style="1" customWidth="1"/>
    <col min="15371" max="15371" width="7.28515625" style="1" customWidth="1"/>
    <col min="15372" max="15372" width="8.85546875" style="1" customWidth="1"/>
    <col min="15373" max="15373" width="13" style="1" customWidth="1"/>
    <col min="15374" max="15375" width="6.5703125" style="1" customWidth="1"/>
    <col min="15376" max="15376" width="8.5703125" style="1" customWidth="1"/>
    <col min="15377" max="15377" width="8.140625" style="1" customWidth="1"/>
    <col min="15378" max="15378" width="11.85546875" style="1" customWidth="1"/>
    <col min="15379" max="15379" width="6.85546875" style="1" customWidth="1"/>
    <col min="15380" max="15380" width="6.5703125" style="1" customWidth="1"/>
    <col min="15381" max="15381" width="7.140625" style="1" customWidth="1"/>
    <col min="15382" max="15383" width="7.7109375" style="1" customWidth="1"/>
    <col min="15384" max="15384" width="7.140625" style="1" customWidth="1"/>
    <col min="15385" max="15385" width="6.7109375" style="1" customWidth="1"/>
    <col min="15386" max="15386" width="5.42578125" style="1" customWidth="1"/>
    <col min="15387" max="15387" width="22.85546875" style="1" customWidth="1"/>
    <col min="15388" max="15388" width="21.85546875" style="1" customWidth="1"/>
    <col min="15389" max="15389" width="9.42578125" style="1" customWidth="1"/>
    <col min="15390" max="15390" width="11.7109375" style="1" customWidth="1"/>
    <col min="15391" max="15391" width="9.28515625" style="1" customWidth="1"/>
    <col min="15392" max="15392" width="10.5703125" style="1" customWidth="1"/>
    <col min="15393" max="15393" width="18.85546875" style="1" customWidth="1"/>
    <col min="15394" max="15395" width="11.7109375" style="1" customWidth="1"/>
    <col min="15396" max="15396" width="13.85546875" style="1" customWidth="1"/>
    <col min="15397" max="15397" width="19" style="1" customWidth="1"/>
    <col min="15398" max="15398" width="16.7109375" style="1" customWidth="1"/>
    <col min="15399" max="15399" width="11.42578125" style="1"/>
    <col min="15400" max="15400" width="13" style="1" customWidth="1"/>
    <col min="15401" max="15402" width="11.42578125" style="1"/>
    <col min="15403" max="15403" width="9.140625" style="1" customWidth="1"/>
    <col min="15404" max="15404" width="11.42578125" style="1"/>
    <col min="15405" max="15405" width="12.42578125" style="1" customWidth="1"/>
    <col min="15406" max="15407" width="10.7109375" style="1" customWidth="1"/>
    <col min="15408" max="15408" width="7" style="1" customWidth="1"/>
    <col min="15409" max="15412" width="11.42578125" style="1"/>
    <col min="15413" max="15413" width="4.5703125" style="1" customWidth="1"/>
    <col min="15414" max="15416" width="11.42578125" style="1"/>
    <col min="15417" max="15417" width="12.5703125" style="1" customWidth="1"/>
    <col min="15418" max="15423" width="11.42578125" style="1"/>
    <col min="15424" max="15424" width="21" style="1" customWidth="1"/>
    <col min="15425" max="15425" width="19.85546875" style="1" customWidth="1"/>
    <col min="15426" max="15426" width="18.42578125" style="1" customWidth="1"/>
    <col min="15427" max="15427" width="20.140625" style="1" customWidth="1"/>
    <col min="15428" max="15428" width="20.5703125" style="1" customWidth="1"/>
    <col min="15429" max="15429" width="7.140625" style="1" customWidth="1"/>
    <col min="15430" max="15430" width="20" style="1" customWidth="1"/>
    <col min="15431" max="15431" width="19.28515625" style="1" customWidth="1"/>
    <col min="15432" max="15432" width="16" style="1" customWidth="1"/>
    <col min="15433" max="15433" width="22.28515625" style="1" customWidth="1"/>
    <col min="15434" max="15434" width="22" style="1" customWidth="1"/>
    <col min="15435" max="15618" width="11.42578125" style="1"/>
    <col min="15619" max="15619" width="4.42578125" style="1" customWidth="1"/>
    <col min="15620" max="15620" width="11.42578125" style="1"/>
    <col min="15621" max="15621" width="8.28515625" style="1" customWidth="1"/>
    <col min="15622" max="15622" width="9.7109375" style="1" customWidth="1"/>
    <col min="15623" max="15623" width="11.140625" style="1" customWidth="1"/>
    <col min="15624" max="15624" width="8.42578125" style="1" customWidth="1"/>
    <col min="15625" max="15625" width="10.140625" style="1" customWidth="1"/>
    <col min="15626" max="15626" width="10.5703125" style="1" customWidth="1"/>
    <col min="15627" max="15627" width="7.28515625" style="1" customWidth="1"/>
    <col min="15628" max="15628" width="8.85546875" style="1" customWidth="1"/>
    <col min="15629" max="15629" width="13" style="1" customWidth="1"/>
    <col min="15630" max="15631" width="6.5703125" style="1" customWidth="1"/>
    <col min="15632" max="15632" width="8.5703125" style="1" customWidth="1"/>
    <col min="15633" max="15633" width="8.140625" style="1" customWidth="1"/>
    <col min="15634" max="15634" width="11.85546875" style="1" customWidth="1"/>
    <col min="15635" max="15635" width="6.85546875" style="1" customWidth="1"/>
    <col min="15636" max="15636" width="6.5703125" style="1" customWidth="1"/>
    <col min="15637" max="15637" width="7.140625" style="1" customWidth="1"/>
    <col min="15638" max="15639" width="7.7109375" style="1" customWidth="1"/>
    <col min="15640" max="15640" width="7.140625" style="1" customWidth="1"/>
    <col min="15641" max="15641" width="6.7109375" style="1" customWidth="1"/>
    <col min="15642" max="15642" width="5.42578125" style="1" customWidth="1"/>
    <col min="15643" max="15643" width="22.85546875" style="1" customWidth="1"/>
    <col min="15644" max="15644" width="21.85546875" style="1" customWidth="1"/>
    <col min="15645" max="15645" width="9.42578125" style="1" customWidth="1"/>
    <col min="15646" max="15646" width="11.7109375" style="1" customWidth="1"/>
    <col min="15647" max="15647" width="9.28515625" style="1" customWidth="1"/>
    <col min="15648" max="15648" width="10.5703125" style="1" customWidth="1"/>
    <col min="15649" max="15649" width="18.85546875" style="1" customWidth="1"/>
    <col min="15650" max="15651" width="11.7109375" style="1" customWidth="1"/>
    <col min="15652" max="15652" width="13.85546875" style="1" customWidth="1"/>
    <col min="15653" max="15653" width="19" style="1" customWidth="1"/>
    <col min="15654" max="15654" width="16.7109375" style="1" customWidth="1"/>
    <col min="15655" max="15655" width="11.42578125" style="1"/>
    <col min="15656" max="15656" width="13" style="1" customWidth="1"/>
    <col min="15657" max="15658" width="11.42578125" style="1"/>
    <col min="15659" max="15659" width="9.140625" style="1" customWidth="1"/>
    <col min="15660" max="15660" width="11.42578125" style="1"/>
    <col min="15661" max="15661" width="12.42578125" style="1" customWidth="1"/>
    <col min="15662" max="15663" width="10.7109375" style="1" customWidth="1"/>
    <col min="15664" max="15664" width="7" style="1" customWidth="1"/>
    <col min="15665" max="15668" width="11.42578125" style="1"/>
    <col min="15669" max="15669" width="4.5703125" style="1" customWidth="1"/>
    <col min="15670" max="15672" width="11.42578125" style="1"/>
    <col min="15673" max="15673" width="12.5703125" style="1" customWidth="1"/>
    <col min="15674" max="15679" width="11.42578125" style="1"/>
    <col min="15680" max="15680" width="21" style="1" customWidth="1"/>
    <col min="15681" max="15681" width="19.85546875" style="1" customWidth="1"/>
    <col min="15682" max="15682" width="18.42578125" style="1" customWidth="1"/>
    <col min="15683" max="15683" width="20.140625" style="1" customWidth="1"/>
    <col min="15684" max="15684" width="20.5703125" style="1" customWidth="1"/>
    <col min="15685" max="15685" width="7.140625" style="1" customWidth="1"/>
    <col min="15686" max="15686" width="20" style="1" customWidth="1"/>
    <col min="15687" max="15687" width="19.28515625" style="1" customWidth="1"/>
    <col min="15688" max="15688" width="16" style="1" customWidth="1"/>
    <col min="15689" max="15689" width="22.28515625" style="1" customWidth="1"/>
    <col min="15690" max="15690" width="22" style="1" customWidth="1"/>
    <col min="15691" max="15874" width="11.42578125" style="1"/>
    <col min="15875" max="15875" width="4.42578125" style="1" customWidth="1"/>
    <col min="15876" max="15876" width="11.42578125" style="1"/>
    <col min="15877" max="15877" width="8.28515625" style="1" customWidth="1"/>
    <col min="15878" max="15878" width="9.7109375" style="1" customWidth="1"/>
    <col min="15879" max="15879" width="11.140625" style="1" customWidth="1"/>
    <col min="15880" max="15880" width="8.42578125" style="1" customWidth="1"/>
    <col min="15881" max="15881" width="10.140625" style="1" customWidth="1"/>
    <col min="15882" max="15882" width="10.5703125" style="1" customWidth="1"/>
    <col min="15883" max="15883" width="7.28515625" style="1" customWidth="1"/>
    <col min="15884" max="15884" width="8.85546875" style="1" customWidth="1"/>
    <col min="15885" max="15885" width="13" style="1" customWidth="1"/>
    <col min="15886" max="15887" width="6.5703125" style="1" customWidth="1"/>
    <col min="15888" max="15888" width="8.5703125" style="1" customWidth="1"/>
    <col min="15889" max="15889" width="8.140625" style="1" customWidth="1"/>
    <col min="15890" max="15890" width="11.85546875" style="1" customWidth="1"/>
    <col min="15891" max="15891" width="6.85546875" style="1" customWidth="1"/>
    <col min="15892" max="15892" width="6.5703125" style="1" customWidth="1"/>
    <col min="15893" max="15893" width="7.140625" style="1" customWidth="1"/>
    <col min="15894" max="15895" width="7.7109375" style="1" customWidth="1"/>
    <col min="15896" max="15896" width="7.140625" style="1" customWidth="1"/>
    <col min="15897" max="15897" width="6.7109375" style="1" customWidth="1"/>
    <col min="15898" max="15898" width="5.42578125" style="1" customWidth="1"/>
    <col min="15899" max="15899" width="22.85546875" style="1" customWidth="1"/>
    <col min="15900" max="15900" width="21.85546875" style="1" customWidth="1"/>
    <col min="15901" max="15901" width="9.42578125" style="1" customWidth="1"/>
    <col min="15902" max="15902" width="11.7109375" style="1" customWidth="1"/>
    <col min="15903" max="15903" width="9.28515625" style="1" customWidth="1"/>
    <col min="15904" max="15904" width="10.5703125" style="1" customWidth="1"/>
    <col min="15905" max="15905" width="18.85546875" style="1" customWidth="1"/>
    <col min="15906" max="15907" width="11.7109375" style="1" customWidth="1"/>
    <col min="15908" max="15908" width="13.85546875" style="1" customWidth="1"/>
    <col min="15909" max="15909" width="19" style="1" customWidth="1"/>
    <col min="15910" max="15910" width="16.7109375" style="1" customWidth="1"/>
    <col min="15911" max="15911" width="11.42578125" style="1"/>
    <col min="15912" max="15912" width="13" style="1" customWidth="1"/>
    <col min="15913" max="15914" width="11.42578125" style="1"/>
    <col min="15915" max="15915" width="9.140625" style="1" customWidth="1"/>
    <col min="15916" max="15916" width="11.42578125" style="1"/>
    <col min="15917" max="15917" width="12.42578125" style="1" customWidth="1"/>
    <col min="15918" max="15919" width="10.7109375" style="1" customWidth="1"/>
    <col min="15920" max="15920" width="7" style="1" customWidth="1"/>
    <col min="15921" max="15924" width="11.42578125" style="1"/>
    <col min="15925" max="15925" width="4.5703125" style="1" customWidth="1"/>
    <col min="15926" max="15928" width="11.42578125" style="1"/>
    <col min="15929" max="15929" width="12.5703125" style="1" customWidth="1"/>
    <col min="15930" max="15935" width="11.42578125" style="1"/>
    <col min="15936" max="15936" width="21" style="1" customWidth="1"/>
    <col min="15937" max="15937" width="19.85546875" style="1" customWidth="1"/>
    <col min="15938" max="15938" width="18.42578125" style="1" customWidth="1"/>
    <col min="15939" max="15939" width="20.140625" style="1" customWidth="1"/>
    <col min="15940" max="15940" width="20.5703125" style="1" customWidth="1"/>
    <col min="15941" max="15941" width="7.140625" style="1" customWidth="1"/>
    <col min="15942" max="15942" width="20" style="1" customWidth="1"/>
    <col min="15943" max="15943" width="19.28515625" style="1" customWidth="1"/>
    <col min="15944" max="15944" width="16" style="1" customWidth="1"/>
    <col min="15945" max="15945" width="22.28515625" style="1" customWidth="1"/>
    <col min="15946" max="15946" width="22" style="1" customWidth="1"/>
    <col min="15947" max="16130" width="11.42578125" style="1"/>
    <col min="16131" max="16131" width="4.42578125" style="1" customWidth="1"/>
    <col min="16132" max="16132" width="11.42578125" style="1"/>
    <col min="16133" max="16133" width="8.28515625" style="1" customWidth="1"/>
    <col min="16134" max="16134" width="9.7109375" style="1" customWidth="1"/>
    <col min="16135" max="16135" width="11.140625" style="1" customWidth="1"/>
    <col min="16136" max="16136" width="8.42578125" style="1" customWidth="1"/>
    <col min="16137" max="16137" width="10.140625" style="1" customWidth="1"/>
    <col min="16138" max="16138" width="10.5703125" style="1" customWidth="1"/>
    <col min="16139" max="16139" width="7.28515625" style="1" customWidth="1"/>
    <col min="16140" max="16140" width="8.85546875" style="1" customWidth="1"/>
    <col min="16141" max="16141" width="13" style="1" customWidth="1"/>
    <col min="16142" max="16143" width="6.5703125" style="1" customWidth="1"/>
    <col min="16144" max="16144" width="8.5703125" style="1" customWidth="1"/>
    <col min="16145" max="16145" width="8.140625" style="1" customWidth="1"/>
    <col min="16146" max="16146" width="11.85546875" style="1" customWidth="1"/>
    <col min="16147" max="16147" width="6.85546875" style="1" customWidth="1"/>
    <col min="16148" max="16148" width="6.5703125" style="1" customWidth="1"/>
    <col min="16149" max="16149" width="7.140625" style="1" customWidth="1"/>
    <col min="16150" max="16151" width="7.7109375" style="1" customWidth="1"/>
    <col min="16152" max="16152" width="7.140625" style="1" customWidth="1"/>
    <col min="16153" max="16153" width="6.7109375" style="1" customWidth="1"/>
    <col min="16154" max="16154" width="5.42578125" style="1" customWidth="1"/>
    <col min="16155" max="16155" width="22.85546875" style="1" customWidth="1"/>
    <col min="16156" max="16156" width="21.85546875" style="1" customWidth="1"/>
    <col min="16157" max="16157" width="9.42578125" style="1" customWidth="1"/>
    <col min="16158" max="16158" width="11.7109375" style="1" customWidth="1"/>
    <col min="16159" max="16159" width="9.28515625" style="1" customWidth="1"/>
    <col min="16160" max="16160" width="10.5703125" style="1" customWidth="1"/>
    <col min="16161" max="16161" width="18.85546875" style="1" customWidth="1"/>
    <col min="16162" max="16163" width="11.7109375" style="1" customWidth="1"/>
    <col min="16164" max="16164" width="13.85546875" style="1" customWidth="1"/>
    <col min="16165" max="16165" width="19" style="1" customWidth="1"/>
    <col min="16166" max="16166" width="16.7109375" style="1" customWidth="1"/>
    <col min="16167" max="16167" width="11.42578125" style="1"/>
    <col min="16168" max="16168" width="13" style="1" customWidth="1"/>
    <col min="16169" max="16170" width="11.42578125" style="1"/>
    <col min="16171" max="16171" width="9.140625" style="1" customWidth="1"/>
    <col min="16172" max="16172" width="11.42578125" style="1"/>
    <col min="16173" max="16173" width="12.42578125" style="1" customWidth="1"/>
    <col min="16174" max="16175" width="10.7109375" style="1" customWidth="1"/>
    <col min="16176" max="16176" width="7" style="1" customWidth="1"/>
    <col min="16177" max="16180" width="11.42578125" style="1"/>
    <col min="16181" max="16181" width="4.5703125" style="1" customWidth="1"/>
    <col min="16182" max="16184" width="11.42578125" style="1"/>
    <col min="16185" max="16185" width="12.5703125" style="1" customWidth="1"/>
    <col min="16186" max="16191" width="11.42578125" style="1"/>
    <col min="16192" max="16192" width="21" style="1" customWidth="1"/>
    <col min="16193" max="16193" width="19.85546875" style="1" customWidth="1"/>
    <col min="16194" max="16194" width="18.42578125" style="1" customWidth="1"/>
    <col min="16195" max="16195" width="20.140625" style="1" customWidth="1"/>
    <col min="16196" max="16196" width="20.5703125" style="1" customWidth="1"/>
    <col min="16197" max="16197" width="7.140625" style="1" customWidth="1"/>
    <col min="16198" max="16198" width="20" style="1" customWidth="1"/>
    <col min="16199" max="16199" width="19.28515625" style="1" customWidth="1"/>
    <col min="16200" max="16200" width="16" style="1" customWidth="1"/>
    <col min="16201" max="16201" width="22.28515625" style="1" customWidth="1"/>
    <col min="16202" max="16202" width="22" style="1" customWidth="1"/>
    <col min="16203" max="16384" width="11.42578125" style="1"/>
  </cols>
  <sheetData>
    <row r="1" spans="1:90">
      <c r="B1" s="1" t="s">
        <v>102</v>
      </c>
      <c r="Y1" s="1"/>
      <c r="AF1" s="1"/>
      <c r="BS1" s="1"/>
      <c r="BT1" s="1"/>
    </row>
    <row r="2" spans="1:90">
      <c r="A2" s="6"/>
      <c r="B2" s="9"/>
      <c r="C2" s="191"/>
      <c r="D2" s="191"/>
      <c r="E2" s="192"/>
      <c r="F2" s="178"/>
      <c r="G2" s="193"/>
      <c r="H2" s="193"/>
      <c r="I2" s="12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126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126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</row>
    <row r="3" spans="1:90" ht="15">
      <c r="A3" s="6"/>
      <c r="B3" s="134" t="s">
        <v>65</v>
      </c>
      <c r="C3" s="191"/>
      <c r="D3" s="191"/>
      <c r="E3" s="192"/>
      <c r="F3" s="178"/>
      <c r="G3" s="193"/>
      <c r="H3" s="193"/>
      <c r="I3" s="126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126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126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</row>
    <row r="4" spans="1:90" ht="38.1" customHeight="1">
      <c r="A4" s="4"/>
      <c r="B4" s="4"/>
      <c r="C4" s="189"/>
      <c r="D4" s="189"/>
      <c r="E4" s="189"/>
      <c r="F4" s="189"/>
      <c r="G4" s="189"/>
      <c r="H4" s="189"/>
      <c r="I4" s="5"/>
      <c r="J4" s="196" t="s">
        <v>62</v>
      </c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8"/>
      <c r="X4" s="133"/>
      <c r="Y4" s="199" t="s">
        <v>63</v>
      </c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1"/>
      <c r="AV4" s="133"/>
      <c r="AW4" s="196" t="s">
        <v>64</v>
      </c>
      <c r="AX4" s="197"/>
      <c r="AY4" s="197"/>
      <c r="AZ4" s="197"/>
      <c r="BA4" s="197"/>
      <c r="BB4" s="197"/>
      <c r="BC4" s="197"/>
      <c r="BD4" s="197"/>
      <c r="BE4" s="197"/>
      <c r="BF4" s="197"/>
      <c r="BG4" s="197"/>
      <c r="BH4" s="197"/>
      <c r="BI4" s="197"/>
      <c r="BJ4" s="197"/>
      <c r="BK4" s="197"/>
      <c r="BL4" s="197"/>
      <c r="BM4" s="197"/>
      <c r="BN4" s="197"/>
      <c r="BO4" s="197"/>
      <c r="BP4" s="197"/>
      <c r="BQ4" s="197"/>
      <c r="BR4" s="197"/>
      <c r="BS4" s="197"/>
      <c r="BT4" s="197"/>
      <c r="BU4" s="197"/>
      <c r="BV4" s="197"/>
      <c r="BW4" s="198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</row>
    <row r="5" spans="1:90" s="11" customFormat="1" ht="17.25" customHeight="1">
      <c r="A5" s="136" t="s">
        <v>68</v>
      </c>
      <c r="B5" s="10" t="s">
        <v>61</v>
      </c>
      <c r="C5" s="202" t="s">
        <v>0</v>
      </c>
      <c r="D5" s="202"/>
      <c r="E5" s="202"/>
      <c r="F5" s="202" t="s">
        <v>1</v>
      </c>
      <c r="G5" s="202"/>
      <c r="H5" s="202"/>
      <c r="I5" s="121"/>
      <c r="X5" s="63"/>
      <c r="AV5" s="63"/>
    </row>
    <row r="6" spans="1:90" ht="55.5" customHeight="1">
      <c r="A6" s="4"/>
      <c r="B6" s="13" t="s">
        <v>77</v>
      </c>
      <c r="C6" s="182" t="s">
        <v>2</v>
      </c>
      <c r="D6" s="182" t="s">
        <v>3</v>
      </c>
      <c r="E6" s="182" t="s">
        <v>4</v>
      </c>
      <c r="F6" s="182" t="s">
        <v>2</v>
      </c>
      <c r="G6" s="182" t="s">
        <v>3</v>
      </c>
      <c r="H6" s="182" t="s">
        <v>4</v>
      </c>
      <c r="I6" s="123"/>
      <c r="K6" s="12" t="s">
        <v>57</v>
      </c>
      <c r="L6" s="12" t="s">
        <v>56</v>
      </c>
      <c r="M6" s="12" t="s">
        <v>55</v>
      </c>
      <c r="N6" s="14" t="s">
        <v>54</v>
      </c>
      <c r="O6" s="14" t="s">
        <v>5</v>
      </c>
      <c r="P6" s="14" t="s">
        <v>53</v>
      </c>
      <c r="Q6" s="64" t="s">
        <v>6</v>
      </c>
      <c r="R6" s="12" t="s">
        <v>7</v>
      </c>
      <c r="S6" s="15" t="s">
        <v>8</v>
      </c>
      <c r="T6" s="15" t="s">
        <v>9</v>
      </c>
      <c r="U6" s="15" t="s">
        <v>10</v>
      </c>
      <c r="V6" s="66" t="s">
        <v>11</v>
      </c>
      <c r="W6" s="67" t="s">
        <v>12</v>
      </c>
      <c r="X6" s="131"/>
      <c r="Y6" s="16"/>
      <c r="Z6" s="114" t="s">
        <v>13</v>
      </c>
      <c r="AA6" s="14" t="s">
        <v>52</v>
      </c>
      <c r="AB6" s="17" t="s">
        <v>14</v>
      </c>
      <c r="AC6" s="17" t="s">
        <v>15</v>
      </c>
      <c r="AD6" s="17" t="s">
        <v>51</v>
      </c>
      <c r="AE6" s="14" t="s">
        <v>50</v>
      </c>
      <c r="AF6" s="14" t="s">
        <v>47</v>
      </c>
      <c r="AG6" s="98" t="s">
        <v>16</v>
      </c>
      <c r="AH6" s="98" t="s">
        <v>17</v>
      </c>
      <c r="AI6" s="17" t="s">
        <v>48</v>
      </c>
      <c r="AJ6" s="14" t="s">
        <v>49</v>
      </c>
      <c r="AK6" s="14" t="s">
        <v>60</v>
      </c>
      <c r="AL6" s="14" t="s">
        <v>46</v>
      </c>
      <c r="AM6" s="17" t="s">
        <v>18</v>
      </c>
      <c r="AN6" s="68" t="s">
        <v>19</v>
      </c>
      <c r="AO6" s="14" t="s">
        <v>45</v>
      </c>
      <c r="AP6" s="14" t="s">
        <v>20</v>
      </c>
      <c r="AQ6" s="65" t="s">
        <v>8</v>
      </c>
      <c r="AR6" s="15" t="s">
        <v>21</v>
      </c>
      <c r="AS6" s="15" t="s">
        <v>22</v>
      </c>
      <c r="AT6" s="66" t="s">
        <v>11</v>
      </c>
      <c r="AU6" s="67" t="s">
        <v>12</v>
      </c>
      <c r="AV6" s="131"/>
      <c r="AX6" s="113" t="s">
        <v>25</v>
      </c>
      <c r="AY6" s="113" t="s">
        <v>14</v>
      </c>
      <c r="AZ6" s="103" t="s">
        <v>58</v>
      </c>
      <c r="BA6" s="99" t="s">
        <v>59</v>
      </c>
      <c r="BC6" s="17" t="s">
        <v>26</v>
      </c>
      <c r="BD6" s="17" t="s">
        <v>27</v>
      </c>
      <c r="BE6" s="17" t="s">
        <v>28</v>
      </c>
      <c r="BF6" s="17" t="s">
        <v>29</v>
      </c>
      <c r="BG6" s="17" t="s">
        <v>30</v>
      </c>
      <c r="BH6" s="17" t="s">
        <v>31</v>
      </c>
      <c r="BI6" s="17" t="s">
        <v>32</v>
      </c>
      <c r="BJ6" s="17" t="s">
        <v>33</v>
      </c>
      <c r="BK6" s="17" t="s">
        <v>34</v>
      </c>
      <c r="BL6" s="17" t="s">
        <v>35</v>
      </c>
      <c r="BM6" s="69" t="s">
        <v>36</v>
      </c>
      <c r="BN6" s="69" t="s">
        <v>37</v>
      </c>
      <c r="BO6" s="69" t="s">
        <v>38</v>
      </c>
      <c r="BP6" s="69" t="s">
        <v>39</v>
      </c>
      <c r="BQ6" s="69" t="s">
        <v>40</v>
      </c>
      <c r="BR6" s="18"/>
      <c r="BS6" s="15" t="s">
        <v>41</v>
      </c>
      <c r="BT6" s="15" t="s">
        <v>42</v>
      </c>
      <c r="BU6" s="64" t="s">
        <v>105</v>
      </c>
      <c r="BV6" s="66" t="s">
        <v>11</v>
      </c>
      <c r="BW6" s="67" t="s">
        <v>12</v>
      </c>
    </row>
    <row r="7" spans="1:90">
      <c r="A7" s="172"/>
      <c r="B7" s="162" t="s">
        <v>117</v>
      </c>
      <c r="C7" s="183">
        <v>96</v>
      </c>
      <c r="D7" s="184">
        <f t="shared" ref="D7:D19" si="0">E7-C7</f>
        <v>6166</v>
      </c>
      <c r="E7" s="185">
        <v>6262</v>
      </c>
      <c r="F7" s="183">
        <v>177</v>
      </c>
      <c r="G7" s="184">
        <f t="shared" ref="G7:G19" si="1">H7-F7</f>
        <v>12351</v>
      </c>
      <c r="H7" s="185">
        <v>12528</v>
      </c>
      <c r="I7" s="127"/>
      <c r="K7" s="19">
        <f t="shared" ref="K7:K19" si="2">(C7/E7)/(F7/H7)</f>
        <v>1.0850922161653016</v>
      </c>
      <c r="L7" s="20">
        <f t="shared" ref="L7:L18" si="3">(D7/(C7*E7)+(G7/(F7*H7)))</f>
        <v>1.5826869591586395E-2</v>
      </c>
      <c r="M7" s="21">
        <f t="shared" ref="M7:M19" si="4">1/L7</f>
        <v>63.183688613419967</v>
      </c>
      <c r="N7" s="22">
        <f t="shared" ref="N7:N19" si="5">LN(K7)</f>
        <v>8.1664975238240428E-2</v>
      </c>
      <c r="O7" s="22">
        <f t="shared" ref="O7:O19" si="6">M7*N7</f>
        <v>5.1598943660756351</v>
      </c>
      <c r="P7" s="22">
        <f t="shared" ref="P7:P19" si="7">LN(K7)</f>
        <v>8.1664975238240428E-2</v>
      </c>
      <c r="Q7" s="116">
        <f t="shared" ref="Q7:Q19" si="8">K7</f>
        <v>1.0850922161653016</v>
      </c>
      <c r="R7" s="23">
        <f t="shared" ref="R7:R19" si="9">SQRT(1/M7)</f>
        <v>0.12580488699405279</v>
      </c>
      <c r="S7" s="135">
        <f t="shared" ref="S7:S19" si="10">-NORMSINV(2.5/100)</f>
        <v>1.9599639845400538</v>
      </c>
      <c r="T7" s="24">
        <f t="shared" ref="T7:T19" si="11">P7-(R7*S7)</f>
        <v>-0.16490807234923446</v>
      </c>
      <c r="U7" s="24">
        <f t="shared" ref="U7:U19" si="12">P7+(R7*S7)</f>
        <v>0.32823802282571535</v>
      </c>
      <c r="V7" s="25">
        <f t="shared" ref="V7:W19" si="13">EXP(T7)</f>
        <v>0.84797165254698603</v>
      </c>
      <c r="W7" s="26">
        <f t="shared" si="13"/>
        <v>1.3885194322781735</v>
      </c>
      <c r="X7" s="93"/>
      <c r="Z7" s="115">
        <f>(N7-P20)^2</f>
        <v>5.8069789399433032E-2</v>
      </c>
      <c r="AA7" s="27">
        <f t="shared" ref="AA7:AA19" si="14">M7*Z7</f>
        <v>3.6690634912606526</v>
      </c>
      <c r="AB7" s="28">
        <v>1</v>
      </c>
      <c r="AC7" s="18"/>
      <c r="AD7" s="18"/>
      <c r="AE7" s="21">
        <f t="shared" ref="AE7:AE19" si="15">M7^2</f>
        <v>3992.1785067976161</v>
      </c>
      <c r="AF7" s="29"/>
      <c r="AG7" s="96">
        <f>AG20</f>
        <v>4.4321867502701895E-2</v>
      </c>
      <c r="AH7" s="96">
        <f>AH20</f>
        <v>4.4321867502701895E-2</v>
      </c>
      <c r="AI7" s="27">
        <f t="shared" ref="AI7:AI19" si="16">1/M7</f>
        <v>1.5826869591586395E-2</v>
      </c>
      <c r="AJ7" s="30">
        <f t="shared" ref="AJ7:AJ19" si="17">1/(AH7+AI7)</f>
        <v>16.625452973890614</v>
      </c>
      <c r="AK7" s="108">
        <f>AJ7/AJ20</f>
        <v>0.17329305448824897</v>
      </c>
      <c r="AL7" s="31">
        <f t="shared" ref="AL7:AL19" si="18">AJ7*N7</f>
        <v>1.3577172054373077</v>
      </c>
      <c r="AM7" s="59">
        <f t="shared" ref="AM7:AM19" si="19">AL7/AJ7</f>
        <v>8.1664975238240428E-2</v>
      </c>
      <c r="AN7" s="26">
        <f t="shared" ref="AN7:AN19" si="20">EXP(AM7)</f>
        <v>1.0850922161653016</v>
      </c>
      <c r="AO7" s="60">
        <f t="shared" ref="AO7:AO19" si="21">1/AJ7</f>
        <v>6.0148737094288293E-2</v>
      </c>
      <c r="AP7" s="26">
        <f t="shared" ref="AP7:AP19" si="22">SQRT(AO7)</f>
        <v>0.2452523946759507</v>
      </c>
      <c r="AQ7" s="70">
        <f t="shared" ref="AQ7:AQ19" si="23">-NORMSINV(2.5/100)</f>
        <v>1.9599639845400538</v>
      </c>
      <c r="AR7" s="24">
        <f t="shared" ref="AR7:AR19" si="24">AM7-(AQ7*AP7)</f>
        <v>-0.39902088544882575</v>
      </c>
      <c r="AS7" s="24">
        <f t="shared" ref="AS7:AS20" si="25">AM7+(AQ7*AP7)</f>
        <v>0.56235083592530666</v>
      </c>
      <c r="AT7" s="61">
        <f t="shared" ref="AT7:AU19" si="26">EXP(AR7)</f>
        <v>0.67097668755783291</v>
      </c>
      <c r="AU7" s="61">
        <f t="shared" si="26"/>
        <v>1.7547928853802999</v>
      </c>
      <c r="AV7" s="123"/>
      <c r="AX7" s="71"/>
      <c r="AY7" s="71">
        <v>1</v>
      </c>
      <c r="AZ7" s="100"/>
      <c r="BA7" s="100"/>
      <c r="BC7" s="18"/>
      <c r="BD7" s="18"/>
      <c r="BE7" s="28"/>
      <c r="BF7" s="28"/>
      <c r="BG7" s="28"/>
      <c r="BH7" s="28"/>
      <c r="BI7" s="28"/>
      <c r="BJ7" s="28"/>
      <c r="BK7" s="28"/>
      <c r="BL7" s="28"/>
      <c r="BM7" s="18"/>
      <c r="BN7" s="18"/>
      <c r="BO7" s="18"/>
      <c r="BP7" s="18"/>
      <c r="BQ7" s="18"/>
      <c r="BR7" s="18"/>
      <c r="BS7" s="72"/>
      <c r="BT7" s="72"/>
      <c r="BU7" s="72"/>
      <c r="BV7" s="18"/>
      <c r="BW7" s="18"/>
    </row>
    <row r="8" spans="1:90">
      <c r="A8" s="173"/>
      <c r="B8" s="162" t="s">
        <v>119</v>
      </c>
      <c r="C8" s="183">
        <v>69</v>
      </c>
      <c r="D8" s="184">
        <f t="shared" si="0"/>
        <v>689</v>
      </c>
      <c r="E8" s="185">
        <v>758</v>
      </c>
      <c r="F8" s="183">
        <v>54</v>
      </c>
      <c r="G8" s="184">
        <f t="shared" si="1"/>
        <v>336</v>
      </c>
      <c r="H8" s="185">
        <v>390</v>
      </c>
      <c r="I8" s="127"/>
      <c r="K8" s="19">
        <f t="shared" si="2"/>
        <v>0.65743183817062445</v>
      </c>
      <c r="L8" s="20">
        <f t="shared" si="3"/>
        <v>2.9127908363884045E-2</v>
      </c>
      <c r="M8" s="21">
        <f t="shared" si="4"/>
        <v>34.331335690409851</v>
      </c>
      <c r="N8" s="22">
        <f t="shared" si="5"/>
        <v>-0.41941418848569456</v>
      </c>
      <c r="O8" s="22">
        <f t="shared" si="6"/>
        <v>-14.399049298223209</v>
      </c>
      <c r="P8" s="22">
        <f t="shared" si="7"/>
        <v>-0.41941418848569456</v>
      </c>
      <c r="Q8" s="116">
        <f t="shared" si="8"/>
        <v>0.65743183817062445</v>
      </c>
      <c r="R8" s="23">
        <f t="shared" si="9"/>
        <v>0.17066900235216717</v>
      </c>
      <c r="S8" s="135">
        <f t="shared" si="10"/>
        <v>1.9599639845400538</v>
      </c>
      <c r="T8" s="24">
        <f t="shared" si="11"/>
        <v>-0.75391928637332395</v>
      </c>
      <c r="U8" s="24">
        <f t="shared" si="12"/>
        <v>-8.4909090598065173E-2</v>
      </c>
      <c r="V8" s="25">
        <f t="shared" si="13"/>
        <v>0.47051883617801704</v>
      </c>
      <c r="W8" s="26">
        <f t="shared" si="13"/>
        <v>0.91859578959954835</v>
      </c>
      <c r="X8" s="93"/>
      <c r="Z8" s="115">
        <f>(N8-P20)^2</f>
        <v>6.765327063450044E-2</v>
      </c>
      <c r="AA8" s="27">
        <f t="shared" si="14"/>
        <v>2.3226271447071816</v>
      </c>
      <c r="AB8" s="28">
        <v>1</v>
      </c>
      <c r="AC8" s="18"/>
      <c r="AD8" s="18"/>
      <c r="AE8" s="21">
        <f t="shared" si="15"/>
        <v>1178.6406102876092</v>
      </c>
      <c r="AF8" s="29"/>
      <c r="AG8" s="96">
        <f>AG20</f>
        <v>4.4321867502701895E-2</v>
      </c>
      <c r="AH8" s="96">
        <f>AH20</f>
        <v>4.4321867502701895E-2</v>
      </c>
      <c r="AI8" s="27">
        <f t="shared" si="16"/>
        <v>2.9127908363884045E-2</v>
      </c>
      <c r="AJ8" s="30">
        <f t="shared" si="17"/>
        <v>13.614745425723266</v>
      </c>
      <c r="AK8" s="108">
        <f>AJ8/AJ20</f>
        <v>0.14191137075234697</v>
      </c>
      <c r="AL8" s="31">
        <f t="shared" si="18"/>
        <v>-5.7102174041690459</v>
      </c>
      <c r="AM8" s="59">
        <f t="shared" si="19"/>
        <v>-0.41941418848569456</v>
      </c>
      <c r="AN8" s="26">
        <f t="shared" si="20"/>
        <v>0.65743183817062445</v>
      </c>
      <c r="AO8" s="60">
        <f t="shared" si="21"/>
        <v>7.3449775866585937E-2</v>
      </c>
      <c r="AP8" s="26">
        <f t="shared" si="22"/>
        <v>0.27101619115208953</v>
      </c>
      <c r="AQ8" s="70">
        <f t="shared" si="23"/>
        <v>1.9599639845400538</v>
      </c>
      <c r="AR8" s="24">
        <f t="shared" si="24"/>
        <v>-0.95059616237101285</v>
      </c>
      <c r="AS8" s="24">
        <f t="shared" si="25"/>
        <v>0.11176778539962373</v>
      </c>
      <c r="AT8" s="61">
        <f t="shared" si="26"/>
        <v>0.38651053172106636</v>
      </c>
      <c r="AU8" s="61">
        <f t="shared" si="26"/>
        <v>1.1182531557828923</v>
      </c>
      <c r="AV8" s="123"/>
      <c r="AX8" s="71"/>
      <c r="AY8" s="71">
        <v>1</v>
      </c>
      <c r="AZ8" s="100"/>
      <c r="BA8" s="100"/>
      <c r="BC8" s="18"/>
      <c r="BD8" s="18"/>
      <c r="BE8" s="28"/>
      <c r="BF8" s="28"/>
      <c r="BG8" s="28"/>
      <c r="BH8" s="28"/>
      <c r="BI8" s="28"/>
      <c r="BJ8" s="28"/>
      <c r="BK8" s="28"/>
      <c r="BL8" s="28"/>
      <c r="BM8" s="18"/>
      <c r="BN8" s="18"/>
      <c r="BO8" s="18"/>
      <c r="BP8" s="18"/>
      <c r="BQ8" s="18"/>
      <c r="BR8" s="18"/>
      <c r="BS8" s="72"/>
      <c r="BT8" s="72"/>
      <c r="BU8" s="72"/>
      <c r="BV8" s="18"/>
      <c r="BW8" s="18"/>
    </row>
    <row r="9" spans="1:90">
      <c r="A9" s="172"/>
      <c r="B9" s="163" t="s">
        <v>121</v>
      </c>
      <c r="C9" s="183">
        <v>13</v>
      </c>
      <c r="D9" s="184">
        <f t="shared" si="0"/>
        <v>224</v>
      </c>
      <c r="E9" s="185">
        <v>237</v>
      </c>
      <c r="F9" s="183">
        <v>9</v>
      </c>
      <c r="G9" s="184">
        <f t="shared" si="1"/>
        <v>234</v>
      </c>
      <c r="H9" s="185">
        <v>243</v>
      </c>
      <c r="I9" s="127"/>
      <c r="K9" s="19">
        <f t="shared" si="2"/>
        <v>1.4810126582278482</v>
      </c>
      <c r="L9" s="20">
        <f t="shared" si="3"/>
        <v>0.17969955241403907</v>
      </c>
      <c r="M9" s="21">
        <f t="shared" si="4"/>
        <v>5.564844133256031</v>
      </c>
      <c r="N9" s="22">
        <f t="shared" si="5"/>
        <v>0.39272608233073469</v>
      </c>
      <c r="O9" s="22">
        <f t="shared" si="6"/>
        <v>2.1854594352348138</v>
      </c>
      <c r="P9" s="22">
        <f t="shared" si="7"/>
        <v>0.39272608233073469</v>
      </c>
      <c r="Q9" s="116">
        <f t="shared" si="8"/>
        <v>1.4810126582278482</v>
      </c>
      <c r="R9" s="23">
        <f t="shared" si="9"/>
        <v>0.42390983995896941</v>
      </c>
      <c r="S9" s="135">
        <f t="shared" si="10"/>
        <v>1.9599639845400538</v>
      </c>
      <c r="T9" s="24">
        <f t="shared" si="11"/>
        <v>-0.43812193668098354</v>
      </c>
      <c r="U9" s="24">
        <f t="shared" si="12"/>
        <v>1.2235741013424528</v>
      </c>
      <c r="V9" s="25">
        <f t="shared" si="13"/>
        <v>0.64524709877051556</v>
      </c>
      <c r="W9" s="26">
        <f t="shared" si="13"/>
        <v>3.3993155459521205</v>
      </c>
      <c r="X9" s="93"/>
      <c r="Z9" s="115">
        <f>(N9-P20)^2</f>
        <v>0.30474578503121336</v>
      </c>
      <c r="AA9" s="27">
        <f t="shared" si="14"/>
        <v>1.6958627939654511</v>
      </c>
      <c r="AB9" s="28">
        <v>1</v>
      </c>
      <c r="AC9" s="18"/>
      <c r="AD9" s="18"/>
      <c r="AE9" s="21">
        <f t="shared" si="15"/>
        <v>30.967490227434066</v>
      </c>
      <c r="AF9" s="29"/>
      <c r="AG9" s="96">
        <f>AG20</f>
        <v>4.4321867502701895E-2</v>
      </c>
      <c r="AH9" s="96">
        <f>AH20</f>
        <v>4.4321867502701895E-2</v>
      </c>
      <c r="AI9" s="27">
        <f t="shared" si="16"/>
        <v>0.17969955241403907</v>
      </c>
      <c r="AJ9" s="30">
        <f t="shared" si="17"/>
        <v>4.4638588594414612</v>
      </c>
      <c r="AK9" s="108">
        <f>AJ9/AJ20</f>
        <v>4.6528400625948062E-2</v>
      </c>
      <c r="AL9" s="31">
        <f t="shared" si="18"/>
        <v>1.7530738019457868</v>
      </c>
      <c r="AM9" s="59">
        <f t="shared" si="19"/>
        <v>0.39272608233073469</v>
      </c>
      <c r="AN9" s="26">
        <f t="shared" si="20"/>
        <v>1.4810126582278482</v>
      </c>
      <c r="AO9" s="60">
        <f t="shared" si="21"/>
        <v>0.22402141991674096</v>
      </c>
      <c r="AP9" s="26">
        <f t="shared" si="22"/>
        <v>0.47330901102423661</v>
      </c>
      <c r="AQ9" s="70">
        <f t="shared" si="23"/>
        <v>1.9599639845400538</v>
      </c>
      <c r="AR9" s="24">
        <f t="shared" si="24"/>
        <v>-0.53494253283504034</v>
      </c>
      <c r="AS9" s="24">
        <f t="shared" si="25"/>
        <v>1.3203946974965097</v>
      </c>
      <c r="AT9" s="61">
        <f t="shared" si="26"/>
        <v>0.58570294786559995</v>
      </c>
      <c r="AU9" s="61">
        <f t="shared" si="26"/>
        <v>3.7448991879317495</v>
      </c>
      <c r="AV9" s="123"/>
      <c r="AX9" s="71"/>
      <c r="AY9" s="71">
        <v>1</v>
      </c>
      <c r="AZ9" s="100"/>
      <c r="BA9" s="100"/>
      <c r="BC9" s="18"/>
      <c r="BD9" s="18"/>
      <c r="BE9" s="28"/>
      <c r="BF9" s="28"/>
      <c r="BG9" s="28"/>
      <c r="BH9" s="28"/>
      <c r="BI9" s="28"/>
      <c r="BJ9" s="28"/>
      <c r="BK9" s="28"/>
      <c r="BL9" s="28"/>
      <c r="BM9" s="18"/>
      <c r="BN9" s="18"/>
      <c r="BO9" s="18"/>
      <c r="BP9" s="18"/>
      <c r="BQ9" s="18"/>
      <c r="BR9" s="18"/>
      <c r="BS9" s="72"/>
      <c r="BT9" s="72"/>
      <c r="BU9" s="72"/>
      <c r="BV9" s="18"/>
      <c r="BW9" s="18"/>
    </row>
    <row r="10" spans="1:90">
      <c r="A10" s="172"/>
      <c r="B10" s="162" t="s">
        <v>123</v>
      </c>
      <c r="C10" s="183">
        <v>1</v>
      </c>
      <c r="D10" s="184">
        <f t="shared" si="0"/>
        <v>166</v>
      </c>
      <c r="E10" s="185">
        <v>167</v>
      </c>
      <c r="F10" s="183">
        <v>2</v>
      </c>
      <c r="G10" s="184">
        <f t="shared" si="1"/>
        <v>166</v>
      </c>
      <c r="H10" s="185">
        <v>168</v>
      </c>
      <c r="I10" s="127"/>
      <c r="K10" s="19">
        <f t="shared" si="2"/>
        <v>0.50299401197604798</v>
      </c>
      <c r="L10" s="20">
        <f t="shared" si="3"/>
        <v>1.4880595950955233</v>
      </c>
      <c r="M10" s="21">
        <f t="shared" si="4"/>
        <v>0.67201609619392078</v>
      </c>
      <c r="N10" s="22">
        <f t="shared" si="5"/>
        <v>-0.6871770135734413</v>
      </c>
      <c r="O10" s="22">
        <f t="shared" si="6"/>
        <v>-0.46179401405582093</v>
      </c>
      <c r="P10" s="22">
        <f t="shared" si="7"/>
        <v>-0.6871770135734413</v>
      </c>
      <c r="Q10" s="116">
        <f t="shared" si="8"/>
        <v>0.50299401197604798</v>
      </c>
      <c r="R10" s="23">
        <f t="shared" si="9"/>
        <v>1.2198604818156555</v>
      </c>
      <c r="S10" s="135">
        <f t="shared" si="10"/>
        <v>1.9599639845400538</v>
      </c>
      <c r="T10" s="24">
        <f t="shared" si="11"/>
        <v>-3.0780596240958031</v>
      </c>
      <c r="U10" s="24">
        <f t="shared" si="12"/>
        <v>1.7037055969489208</v>
      </c>
      <c r="V10" s="25">
        <f t="shared" si="13"/>
        <v>4.6048521458856573E-2</v>
      </c>
      <c r="W10" s="26">
        <f t="shared" si="13"/>
        <v>5.4942692635596098</v>
      </c>
      <c r="X10" s="93"/>
      <c r="Z10" s="115">
        <f>(N10-P20)^2</f>
        <v>0.27864172051221736</v>
      </c>
      <c r="AA10" s="27">
        <f t="shared" si="14"/>
        <v>0.18725172125537784</v>
      </c>
      <c r="AB10" s="28">
        <v>1</v>
      </c>
      <c r="AC10" s="18"/>
      <c r="AD10" s="18"/>
      <c r="AE10" s="21">
        <f t="shared" si="15"/>
        <v>0.45160563354371697</v>
      </c>
      <c r="AF10" s="29"/>
      <c r="AG10" s="96">
        <f>AG20</f>
        <v>4.4321867502701895E-2</v>
      </c>
      <c r="AH10" s="96">
        <f>AH20</f>
        <v>4.4321867502701895E-2</v>
      </c>
      <c r="AI10" s="27">
        <f t="shared" si="16"/>
        <v>1.4880595950955233</v>
      </c>
      <c r="AJ10" s="30">
        <f t="shared" si="17"/>
        <v>0.65257902448418603</v>
      </c>
      <c r="AK10" s="108">
        <f>AJ10/AJ20</f>
        <v>6.8020650399976566E-3</v>
      </c>
      <c r="AL10" s="31">
        <f t="shared" si="18"/>
        <v>-0.44843730516571256</v>
      </c>
      <c r="AM10" s="59">
        <f t="shared" si="19"/>
        <v>-0.6871770135734413</v>
      </c>
      <c r="AN10" s="26">
        <f t="shared" si="20"/>
        <v>0.50299401197604798</v>
      </c>
      <c r="AO10" s="60">
        <f t="shared" si="21"/>
        <v>1.5323814625982253</v>
      </c>
      <c r="AP10" s="26">
        <f t="shared" si="22"/>
        <v>1.2378939625825087</v>
      </c>
      <c r="AQ10" s="70">
        <f t="shared" si="23"/>
        <v>1.9599639845400538</v>
      </c>
      <c r="AR10" s="24">
        <f t="shared" si="24"/>
        <v>-3.1134045969147315</v>
      </c>
      <c r="AS10" s="24">
        <f t="shared" si="25"/>
        <v>1.7390505697678491</v>
      </c>
      <c r="AT10" s="61">
        <f t="shared" si="26"/>
        <v>4.4449365263310017E-2</v>
      </c>
      <c r="AU10" s="61">
        <f t="shared" si="26"/>
        <v>5.6919367596143795</v>
      </c>
      <c r="AV10" s="123"/>
      <c r="AX10" s="71"/>
      <c r="AY10" s="71">
        <v>1</v>
      </c>
      <c r="AZ10" s="100"/>
      <c r="BA10" s="100"/>
      <c r="BC10" s="18"/>
      <c r="BD10" s="18"/>
      <c r="BE10" s="28"/>
      <c r="BF10" s="28"/>
      <c r="BG10" s="28"/>
      <c r="BH10" s="28"/>
      <c r="BI10" s="28"/>
      <c r="BJ10" s="28"/>
      <c r="BK10" s="28"/>
      <c r="BL10" s="28"/>
      <c r="BM10" s="18"/>
      <c r="BN10" s="18"/>
      <c r="BO10" s="18"/>
      <c r="BP10" s="18"/>
      <c r="BQ10" s="18"/>
      <c r="BR10" s="18"/>
      <c r="BS10" s="72"/>
      <c r="BT10" s="72"/>
      <c r="BU10" s="72"/>
      <c r="BV10" s="18"/>
      <c r="BW10" s="18"/>
    </row>
    <row r="11" spans="1:90">
      <c r="A11" s="173"/>
      <c r="B11" s="162" t="s">
        <v>125</v>
      </c>
      <c r="C11" s="183">
        <v>9</v>
      </c>
      <c r="D11" s="184">
        <f t="shared" si="0"/>
        <v>2213</v>
      </c>
      <c r="E11" s="185">
        <v>2222</v>
      </c>
      <c r="F11" s="183">
        <v>7</v>
      </c>
      <c r="G11" s="184">
        <f t="shared" si="1"/>
        <v>2199</v>
      </c>
      <c r="H11" s="185">
        <v>2206</v>
      </c>
      <c r="I11" s="127"/>
      <c r="K11" s="19">
        <f t="shared" si="2"/>
        <v>1.2764562170502765</v>
      </c>
      <c r="L11" s="20">
        <f t="shared" si="3"/>
        <v>0.25306489980690855</v>
      </c>
      <c r="M11" s="21">
        <f t="shared" si="4"/>
        <v>3.9515555130838438</v>
      </c>
      <c r="N11" s="22">
        <f t="shared" si="5"/>
        <v>0.24408765789477854</v>
      </c>
      <c r="O11" s="22">
        <f t="shared" si="6"/>
        <v>0.96452593022983535</v>
      </c>
      <c r="P11" s="22">
        <f t="shared" si="7"/>
        <v>0.24408765789477854</v>
      </c>
      <c r="Q11" s="116">
        <f t="shared" si="8"/>
        <v>1.2764562170502765</v>
      </c>
      <c r="R11" s="23">
        <f t="shared" si="9"/>
        <v>0.50305556333958634</v>
      </c>
      <c r="S11" s="135">
        <f t="shared" si="10"/>
        <v>1.9599639845400538</v>
      </c>
      <c r="T11" s="24">
        <f t="shared" si="11"/>
        <v>-0.7418831284733185</v>
      </c>
      <c r="U11" s="24">
        <f t="shared" si="12"/>
        <v>1.2300584442628757</v>
      </c>
      <c r="V11" s="25">
        <f t="shared" si="13"/>
        <v>0.47621629415513644</v>
      </c>
      <c r="W11" s="26">
        <f t="shared" si="13"/>
        <v>3.421429493371166</v>
      </c>
      <c r="X11" s="93"/>
      <c r="Z11" s="115">
        <f>(N11-P20)^2</f>
        <v>0.16273109449828221</v>
      </c>
      <c r="AA11" s="27">
        <f t="shared" si="14"/>
        <v>0.64304095361485503</v>
      </c>
      <c r="AB11" s="28">
        <v>1</v>
      </c>
      <c r="AC11" s="18"/>
      <c r="AD11" s="18"/>
      <c r="AE11" s="21">
        <f t="shared" si="15"/>
        <v>15.61479097298332</v>
      </c>
      <c r="AF11" s="29"/>
      <c r="AG11" s="96">
        <f>AG20</f>
        <v>4.4321867502701895E-2</v>
      </c>
      <c r="AH11" s="96">
        <f>AH20</f>
        <v>4.4321867502701895E-2</v>
      </c>
      <c r="AI11" s="27">
        <f t="shared" si="16"/>
        <v>0.25306489980690855</v>
      </c>
      <c r="AJ11" s="30">
        <f t="shared" si="17"/>
        <v>3.3626244000254939</v>
      </c>
      <c r="AK11" s="108">
        <f>AJ11/AJ20</f>
        <v>3.5049839200908588E-2</v>
      </c>
      <c r="AL11" s="31">
        <f t="shared" si="18"/>
        <v>0.82077511418205773</v>
      </c>
      <c r="AM11" s="59">
        <f t="shared" si="19"/>
        <v>0.24408765789477854</v>
      </c>
      <c r="AN11" s="26">
        <f t="shared" si="20"/>
        <v>1.2764562170502765</v>
      </c>
      <c r="AO11" s="60">
        <f t="shared" si="21"/>
        <v>0.29738676730961044</v>
      </c>
      <c r="AP11" s="26">
        <f t="shared" si="22"/>
        <v>0.54533179561585299</v>
      </c>
      <c r="AQ11" s="70">
        <f t="shared" si="23"/>
        <v>1.9599639845400538</v>
      </c>
      <c r="AR11" s="24">
        <f t="shared" si="24"/>
        <v>-0.82474302113685094</v>
      </c>
      <c r="AS11" s="24">
        <f t="shared" si="25"/>
        <v>1.3129183369264081</v>
      </c>
      <c r="AT11" s="61">
        <f t="shared" si="26"/>
        <v>0.43834762406645567</v>
      </c>
      <c r="AU11" s="61">
        <f t="shared" si="26"/>
        <v>3.7170053733410602</v>
      </c>
      <c r="AV11" s="123"/>
      <c r="AX11" s="71"/>
      <c r="AY11" s="71">
        <v>1</v>
      </c>
      <c r="AZ11" s="100"/>
      <c r="BA11" s="100"/>
      <c r="BC11" s="18"/>
      <c r="BD11" s="18"/>
      <c r="BE11" s="28"/>
      <c r="BF11" s="28"/>
      <c r="BG11" s="28"/>
      <c r="BH11" s="28"/>
      <c r="BI11" s="28"/>
      <c r="BJ11" s="28"/>
      <c r="BK11" s="28"/>
      <c r="BL11" s="28"/>
      <c r="BM11" s="18"/>
      <c r="BN11" s="18"/>
      <c r="BO11" s="18"/>
      <c r="BP11" s="18"/>
      <c r="BQ11" s="18"/>
      <c r="BR11" s="18"/>
      <c r="BS11" s="72"/>
      <c r="BT11" s="72"/>
      <c r="BU11" s="72"/>
      <c r="BV11" s="18"/>
      <c r="BW11" s="18"/>
    </row>
    <row r="12" spans="1:90">
      <c r="A12" s="174"/>
      <c r="B12" s="162" t="s">
        <v>127</v>
      </c>
      <c r="C12" s="183">
        <v>60</v>
      </c>
      <c r="D12" s="184">
        <f t="shared" si="0"/>
        <v>2302</v>
      </c>
      <c r="E12" s="185">
        <v>2362</v>
      </c>
      <c r="F12" s="183">
        <v>58</v>
      </c>
      <c r="G12" s="184">
        <f t="shared" si="1"/>
        <v>2313</v>
      </c>
      <c r="H12" s="185">
        <v>2371</v>
      </c>
      <c r="I12" s="127"/>
      <c r="K12" s="19">
        <f t="shared" si="2"/>
        <v>1.038424479546848</v>
      </c>
      <c r="L12" s="20">
        <f t="shared" si="3"/>
        <v>3.3062912982397989E-2</v>
      </c>
      <c r="M12" s="21">
        <f t="shared" si="4"/>
        <v>30.245368898148186</v>
      </c>
      <c r="N12" s="22">
        <f t="shared" si="5"/>
        <v>3.7704640983779153E-2</v>
      </c>
      <c r="O12" s="22">
        <f t="shared" si="6"/>
        <v>1.1403907757266374</v>
      </c>
      <c r="P12" s="22">
        <f t="shared" si="7"/>
        <v>3.7704640983779153E-2</v>
      </c>
      <c r="Q12" s="116">
        <f t="shared" si="8"/>
        <v>1.038424479546848</v>
      </c>
      <c r="R12" s="23">
        <f t="shared" si="9"/>
        <v>0.18183210107788444</v>
      </c>
      <c r="S12" s="135">
        <f t="shared" si="10"/>
        <v>1.9599639845400538</v>
      </c>
      <c r="T12" s="24">
        <f t="shared" si="11"/>
        <v>-0.31867972836212111</v>
      </c>
      <c r="U12" s="24">
        <f t="shared" si="12"/>
        <v>0.39408901032967936</v>
      </c>
      <c r="V12" s="25">
        <f t="shared" si="13"/>
        <v>0.72710838421226687</v>
      </c>
      <c r="W12" s="26">
        <f t="shared" si="13"/>
        <v>1.4830325480160376</v>
      </c>
      <c r="X12" s="93"/>
      <c r="Z12" s="115">
        <f>(N12-P20)^2</f>
        <v>3.8815464278750447E-2</v>
      </c>
      <c r="AA12" s="27">
        <f t="shared" si="14"/>
        <v>1.1739880360637007</v>
      </c>
      <c r="AB12" s="28">
        <v>1</v>
      </c>
      <c r="AC12" s="18"/>
      <c r="AD12" s="18"/>
      <c r="AE12" s="21">
        <f t="shared" si="15"/>
        <v>914.78233978506967</v>
      </c>
      <c r="AF12" s="29"/>
      <c r="AG12" s="96">
        <f>AG20</f>
        <v>4.4321867502701895E-2</v>
      </c>
      <c r="AH12" s="96">
        <f>AH20</f>
        <v>4.4321867502701895E-2</v>
      </c>
      <c r="AI12" s="27">
        <f t="shared" si="16"/>
        <v>3.3062912982397989E-2</v>
      </c>
      <c r="AJ12" s="30">
        <f t="shared" si="17"/>
        <v>12.922437638658751</v>
      </c>
      <c r="AK12" s="108">
        <f>AJ12/AJ20</f>
        <v>0.13469519858219198</v>
      </c>
      <c r="AL12" s="31">
        <f t="shared" si="18"/>
        <v>0.48723587180090305</v>
      </c>
      <c r="AM12" s="59">
        <f t="shared" si="19"/>
        <v>3.7704640983779153E-2</v>
      </c>
      <c r="AN12" s="26">
        <f t="shared" si="20"/>
        <v>1.038424479546848</v>
      </c>
      <c r="AO12" s="60">
        <f t="shared" si="21"/>
        <v>7.7384780485099891E-2</v>
      </c>
      <c r="AP12" s="26">
        <f t="shared" si="22"/>
        <v>0.2781812008118088</v>
      </c>
      <c r="AQ12" s="70">
        <f t="shared" si="23"/>
        <v>1.9599639845400538</v>
      </c>
      <c r="AR12" s="24">
        <f t="shared" si="24"/>
        <v>-0.50752049378347053</v>
      </c>
      <c r="AS12" s="24">
        <f t="shared" si="25"/>
        <v>0.58292977575102878</v>
      </c>
      <c r="AT12" s="61">
        <f t="shared" si="26"/>
        <v>0.60198635876824347</v>
      </c>
      <c r="AU12" s="61">
        <f t="shared" si="26"/>
        <v>1.7912787956334451</v>
      </c>
      <c r="AV12" s="123"/>
      <c r="AX12" s="71"/>
      <c r="AY12" s="71">
        <v>1</v>
      </c>
      <c r="AZ12" s="100"/>
      <c r="BA12" s="100"/>
      <c r="BC12" s="18"/>
      <c r="BD12" s="18"/>
      <c r="BE12" s="28"/>
      <c r="BF12" s="28"/>
      <c r="BG12" s="28"/>
      <c r="BH12" s="28"/>
      <c r="BI12" s="28"/>
      <c r="BJ12" s="28"/>
      <c r="BK12" s="28"/>
      <c r="BL12" s="28"/>
      <c r="BM12" s="18"/>
      <c r="BN12" s="18"/>
      <c r="BO12" s="18"/>
      <c r="BP12" s="18"/>
      <c r="BQ12" s="18"/>
      <c r="BR12" s="18"/>
      <c r="BS12" s="72"/>
      <c r="BT12" s="72"/>
      <c r="BU12" s="72"/>
      <c r="BV12" s="18"/>
      <c r="BW12" s="18"/>
    </row>
    <row r="13" spans="1:90">
      <c r="A13" s="173"/>
      <c r="B13" s="162" t="s">
        <v>128</v>
      </c>
      <c r="C13" s="183">
        <v>11</v>
      </c>
      <c r="D13" s="184">
        <f t="shared" si="0"/>
        <v>1534</v>
      </c>
      <c r="E13" s="185">
        <v>1545</v>
      </c>
      <c r="F13" s="183">
        <v>11</v>
      </c>
      <c r="G13" s="184">
        <f t="shared" si="1"/>
        <v>1523</v>
      </c>
      <c r="H13" s="185">
        <v>1534</v>
      </c>
      <c r="I13" s="127"/>
      <c r="K13" s="19">
        <f t="shared" si="2"/>
        <v>0.99288025889967646</v>
      </c>
      <c r="L13" s="20">
        <f t="shared" si="3"/>
        <v>0.18051904214484435</v>
      </c>
      <c r="M13" s="21">
        <f t="shared" si="4"/>
        <v>5.5395817976788448</v>
      </c>
      <c r="N13" s="22">
        <f t="shared" si="5"/>
        <v>-7.1452074046442554E-3</v>
      </c>
      <c r="O13" s="22">
        <f t="shared" si="6"/>
        <v>-3.9581460879407421E-2</v>
      </c>
      <c r="P13" s="22">
        <f t="shared" si="7"/>
        <v>-7.1452074046442554E-3</v>
      </c>
      <c r="Q13" s="116">
        <f t="shared" si="8"/>
        <v>0.99288025889967646</v>
      </c>
      <c r="R13" s="23">
        <f t="shared" si="9"/>
        <v>0.42487532541304907</v>
      </c>
      <c r="S13" s="135">
        <f t="shared" si="10"/>
        <v>1.9599639845400538</v>
      </c>
      <c r="T13" s="24">
        <f t="shared" si="11"/>
        <v>-0.83988554313395591</v>
      </c>
      <c r="U13" s="24">
        <f t="shared" si="12"/>
        <v>0.8255951283246673</v>
      </c>
      <c r="V13" s="25">
        <f t="shared" si="13"/>
        <v>0.43175993849052224</v>
      </c>
      <c r="W13" s="26">
        <f t="shared" si="13"/>
        <v>2.2832391813821062</v>
      </c>
      <c r="X13" s="93"/>
      <c r="Z13" s="115">
        <f>(N13-P20)^2</f>
        <v>2.3154661290571706E-2</v>
      </c>
      <c r="AA13" s="27">
        <f t="shared" si="14"/>
        <v>0.12826714021666996</v>
      </c>
      <c r="AB13" s="28">
        <v>1</v>
      </c>
      <c r="AC13" s="18"/>
      <c r="AD13" s="18"/>
      <c r="AE13" s="21">
        <f t="shared" si="15"/>
        <v>30.686966493174783</v>
      </c>
      <c r="AF13" s="29"/>
      <c r="AG13" s="96">
        <f>AG20</f>
        <v>4.4321867502701895E-2</v>
      </c>
      <c r="AH13" s="96">
        <f>AH20</f>
        <v>4.4321867502701895E-2</v>
      </c>
      <c r="AI13" s="27">
        <f t="shared" si="16"/>
        <v>0.18051904214484435</v>
      </c>
      <c r="AJ13" s="30">
        <f t="shared" si="17"/>
        <v>4.447589193477155</v>
      </c>
      <c r="AK13" s="108">
        <f>AJ13/AJ20</f>
        <v>4.6358816066965763E-2</v>
      </c>
      <c r="AL13" s="31">
        <f t="shared" si="18"/>
        <v>-3.1778947238048742E-2</v>
      </c>
      <c r="AM13" s="59">
        <f t="shared" si="19"/>
        <v>-7.1452074046442562E-3</v>
      </c>
      <c r="AN13" s="26">
        <f t="shared" si="20"/>
        <v>0.99288025889967646</v>
      </c>
      <c r="AO13" s="60">
        <f t="shared" si="21"/>
        <v>0.22484090964754622</v>
      </c>
      <c r="AP13" s="26">
        <f t="shared" si="22"/>
        <v>0.47417392341581399</v>
      </c>
      <c r="AQ13" s="70">
        <f t="shared" si="23"/>
        <v>1.9599639845400538</v>
      </c>
      <c r="AR13" s="24">
        <f t="shared" si="24"/>
        <v>-0.9365090197076934</v>
      </c>
      <c r="AS13" s="24">
        <f t="shared" si="25"/>
        <v>0.92221860489840479</v>
      </c>
      <c r="AT13" s="61">
        <f t="shared" si="26"/>
        <v>0.39199389248529981</v>
      </c>
      <c r="AU13" s="61">
        <f t="shared" si="26"/>
        <v>2.514863694080788</v>
      </c>
      <c r="AV13" s="123"/>
      <c r="AX13" s="71"/>
      <c r="AY13" s="71">
        <v>1</v>
      </c>
      <c r="AZ13" s="100"/>
      <c r="BA13" s="100"/>
      <c r="BC13" s="18"/>
      <c r="BD13" s="18"/>
      <c r="BE13" s="28"/>
      <c r="BF13" s="28"/>
      <c r="BG13" s="28"/>
      <c r="BH13" s="28"/>
      <c r="BI13" s="28"/>
      <c r="BJ13" s="28"/>
      <c r="BK13" s="28"/>
      <c r="BL13" s="28"/>
      <c r="BM13" s="18"/>
      <c r="BN13" s="18"/>
      <c r="BO13" s="18"/>
      <c r="BP13" s="18"/>
      <c r="BQ13" s="18"/>
      <c r="BR13" s="18"/>
      <c r="BS13" s="72"/>
      <c r="BT13" s="72"/>
      <c r="BU13" s="72"/>
      <c r="BV13" s="18"/>
      <c r="BW13" s="18"/>
    </row>
    <row r="14" spans="1:90">
      <c r="A14" s="173"/>
      <c r="B14" s="162" t="s">
        <v>129</v>
      </c>
      <c r="C14" s="183">
        <v>16</v>
      </c>
      <c r="D14" s="184">
        <f t="shared" si="0"/>
        <v>524</v>
      </c>
      <c r="E14" s="185">
        <v>540</v>
      </c>
      <c r="F14" s="183">
        <v>15</v>
      </c>
      <c r="G14" s="184">
        <f t="shared" si="1"/>
        <v>539</v>
      </c>
      <c r="H14" s="185">
        <v>554</v>
      </c>
      <c r="I14" s="127"/>
      <c r="K14" s="19">
        <f t="shared" si="2"/>
        <v>1.094320987654321</v>
      </c>
      <c r="L14" s="20">
        <f t="shared" si="3"/>
        <v>0.12550976066319025</v>
      </c>
      <c r="M14" s="21">
        <f t="shared" si="4"/>
        <v>7.9675078234236647</v>
      </c>
      <c r="N14" s="22">
        <f t="shared" si="5"/>
        <v>9.013406832653488E-2</v>
      </c>
      <c r="O14" s="22">
        <f t="shared" si="6"/>
        <v>0.71814389454866978</v>
      </c>
      <c r="P14" s="22">
        <f t="shared" si="7"/>
        <v>9.013406832653488E-2</v>
      </c>
      <c r="Q14" s="116">
        <f t="shared" si="8"/>
        <v>1.094320987654321</v>
      </c>
      <c r="R14" s="23">
        <f t="shared" si="9"/>
        <v>0.35427356754800415</v>
      </c>
      <c r="S14" s="135">
        <f t="shared" si="10"/>
        <v>1.9599639845400538</v>
      </c>
      <c r="T14" s="24">
        <f t="shared" si="11"/>
        <v>-0.60422936474207123</v>
      </c>
      <c r="U14" s="24">
        <f t="shared" si="12"/>
        <v>0.78449750139514107</v>
      </c>
      <c r="V14" s="25">
        <f t="shared" si="13"/>
        <v>0.54649541303897786</v>
      </c>
      <c r="W14" s="26">
        <f t="shared" si="13"/>
        <v>2.1913055360545473</v>
      </c>
      <c r="X14" s="93"/>
      <c r="Z14" s="115">
        <f>(N14-P20)^2</f>
        <v>6.2223223829788725E-2</v>
      </c>
      <c r="AA14" s="27">
        <f t="shared" si="14"/>
        <v>0.49576402266248348</v>
      </c>
      <c r="AB14" s="28">
        <v>1</v>
      </c>
      <c r="AC14" s="18"/>
      <c r="AD14" s="18"/>
      <c r="AE14" s="21">
        <f t="shared" si="15"/>
        <v>63.4811809163173</v>
      </c>
      <c r="AF14" s="29"/>
      <c r="AG14" s="96">
        <f>AG20</f>
        <v>4.4321867502701895E-2</v>
      </c>
      <c r="AH14" s="96">
        <f>AH20</f>
        <v>4.4321867502701895E-2</v>
      </c>
      <c r="AI14" s="27">
        <f t="shared" si="16"/>
        <v>0.12550976066319025</v>
      </c>
      <c r="AJ14" s="30">
        <f t="shared" si="17"/>
        <v>5.8881847321347962</v>
      </c>
      <c r="AK14" s="108">
        <f>AJ14/AJ20</f>
        <v>6.1374659639359341E-2</v>
      </c>
      <c r="AL14" s="31">
        <f t="shared" si="18"/>
        <v>0.53072604496549725</v>
      </c>
      <c r="AM14" s="59">
        <f t="shared" si="19"/>
        <v>9.0134068326534894E-2</v>
      </c>
      <c r="AN14" s="26">
        <f t="shared" si="20"/>
        <v>1.094320987654321</v>
      </c>
      <c r="AO14" s="60">
        <f t="shared" si="21"/>
        <v>0.16983162816589215</v>
      </c>
      <c r="AP14" s="26">
        <f t="shared" si="22"/>
        <v>0.4121063311402679</v>
      </c>
      <c r="AQ14" s="70">
        <f t="shared" si="23"/>
        <v>1.9599639845400538</v>
      </c>
      <c r="AR14" s="24">
        <f t="shared" si="24"/>
        <v>-0.71757949850932745</v>
      </c>
      <c r="AS14" s="24">
        <f t="shared" si="25"/>
        <v>0.8978476351623973</v>
      </c>
      <c r="AT14" s="61">
        <f t="shared" si="26"/>
        <v>0.48793186757101409</v>
      </c>
      <c r="AU14" s="61">
        <f t="shared" si="26"/>
        <v>2.4543148410908775</v>
      </c>
      <c r="AV14" s="123"/>
      <c r="AX14" s="71"/>
      <c r="AY14" s="71">
        <v>1</v>
      </c>
      <c r="AZ14" s="100"/>
      <c r="BA14" s="100"/>
      <c r="BC14" s="18"/>
      <c r="BD14" s="18"/>
      <c r="BE14" s="28"/>
      <c r="BF14" s="28"/>
      <c r="BG14" s="28"/>
      <c r="BH14" s="28"/>
      <c r="BI14" s="28"/>
      <c r="BJ14" s="28"/>
      <c r="BK14" s="28"/>
      <c r="BL14" s="28"/>
      <c r="BM14" s="18"/>
      <c r="BN14" s="18"/>
      <c r="BO14" s="18"/>
      <c r="BP14" s="18"/>
      <c r="BQ14" s="18"/>
      <c r="BR14" s="18"/>
      <c r="BS14" s="72"/>
      <c r="BT14" s="72"/>
      <c r="BU14" s="72"/>
      <c r="BV14" s="18"/>
      <c r="BW14" s="18"/>
    </row>
    <row r="15" spans="1:90">
      <c r="A15" s="173"/>
      <c r="B15" s="162" t="s">
        <v>130</v>
      </c>
      <c r="C15" s="183">
        <v>3</v>
      </c>
      <c r="D15" s="184">
        <f t="shared" si="0"/>
        <v>1756</v>
      </c>
      <c r="E15" s="185">
        <v>1759</v>
      </c>
      <c r="F15" s="183">
        <v>5</v>
      </c>
      <c r="G15" s="184">
        <f t="shared" si="1"/>
        <v>1754</v>
      </c>
      <c r="H15" s="185">
        <v>1759</v>
      </c>
      <c r="I15" s="127"/>
      <c r="K15" s="19">
        <f t="shared" si="2"/>
        <v>0.6</v>
      </c>
      <c r="L15" s="20">
        <f t="shared" si="3"/>
        <v>0.53219632366875125</v>
      </c>
      <c r="M15" s="21">
        <f t="shared" si="4"/>
        <v>1.879005839623985</v>
      </c>
      <c r="N15" s="22">
        <f t="shared" si="5"/>
        <v>-0.51082562376599072</v>
      </c>
      <c r="O15" s="22">
        <f t="shared" si="6"/>
        <v>-0.95984433008586123</v>
      </c>
      <c r="P15" s="22">
        <f t="shared" si="7"/>
        <v>-0.51082562376599072</v>
      </c>
      <c r="Q15" s="116">
        <f t="shared" si="8"/>
        <v>0.6</v>
      </c>
      <c r="R15" s="23">
        <f t="shared" si="9"/>
        <v>0.72951787069869045</v>
      </c>
      <c r="S15" s="135">
        <f t="shared" si="10"/>
        <v>1.9599639845400538</v>
      </c>
      <c r="T15" s="24">
        <f t="shared" si="11"/>
        <v>-1.9406543764137718</v>
      </c>
      <c r="U15" s="24">
        <f t="shared" si="12"/>
        <v>0.91900312888179037</v>
      </c>
      <c r="V15" s="25">
        <f t="shared" si="13"/>
        <v>0.14360994406331817</v>
      </c>
      <c r="W15" s="26">
        <f t="shared" si="13"/>
        <v>2.5067901972113757</v>
      </c>
      <c r="X15" s="93"/>
      <c r="Z15" s="115">
        <f>(N15-P20)^2</f>
        <v>0.12356199281180572</v>
      </c>
      <c r="AA15" s="27">
        <f t="shared" si="14"/>
        <v>0.23217370604895982</v>
      </c>
      <c r="AB15" s="28">
        <v>1</v>
      </c>
      <c r="AC15" s="18"/>
      <c r="AD15" s="18"/>
      <c r="AE15" s="21">
        <f t="shared" si="15"/>
        <v>3.530662945341037</v>
      </c>
      <c r="AF15" s="29"/>
      <c r="AG15" s="96">
        <f>AG20</f>
        <v>4.4321867502701895E-2</v>
      </c>
      <c r="AH15" s="96">
        <f>AH20</f>
        <v>4.4321867502701895E-2</v>
      </c>
      <c r="AI15" s="27">
        <f t="shared" si="16"/>
        <v>0.53219632366875125</v>
      </c>
      <c r="AJ15" s="30">
        <f t="shared" si="17"/>
        <v>1.7345506443917322</v>
      </c>
      <c r="AK15" s="108">
        <f>AJ15/AJ20</f>
        <v>1.8079842985526916E-2</v>
      </c>
      <c r="AL15" s="31">
        <f t="shared" si="18"/>
        <v>-0.88605291487510773</v>
      </c>
      <c r="AM15" s="59">
        <f t="shared" si="19"/>
        <v>-0.51082562376599072</v>
      </c>
      <c r="AN15" s="26">
        <f t="shared" si="20"/>
        <v>0.6</v>
      </c>
      <c r="AO15" s="60">
        <f t="shared" si="21"/>
        <v>0.5765181911714532</v>
      </c>
      <c r="AP15" s="26">
        <f t="shared" si="22"/>
        <v>0.75928795010289296</v>
      </c>
      <c r="AQ15" s="70">
        <f t="shared" si="23"/>
        <v>1.9599639845400538</v>
      </c>
      <c r="AR15" s="24">
        <f t="shared" si="24"/>
        <v>-1.9990026598629065</v>
      </c>
      <c r="AS15" s="24">
        <f t="shared" si="25"/>
        <v>0.97735141233092504</v>
      </c>
      <c r="AT15" s="61">
        <f t="shared" si="26"/>
        <v>0.1354703258770785</v>
      </c>
      <c r="AU15" s="61">
        <f t="shared" si="26"/>
        <v>2.657408533339269</v>
      </c>
      <c r="AV15" s="123"/>
      <c r="AX15" s="71"/>
      <c r="AY15" s="71">
        <v>1</v>
      </c>
      <c r="AZ15" s="100"/>
      <c r="BA15" s="100"/>
      <c r="BC15" s="18"/>
      <c r="BD15" s="18"/>
      <c r="BE15" s="28"/>
      <c r="BF15" s="28"/>
      <c r="BG15" s="28"/>
      <c r="BH15" s="28"/>
      <c r="BI15" s="28"/>
      <c r="BJ15" s="28"/>
      <c r="BK15" s="28"/>
      <c r="BL15" s="28"/>
      <c r="BM15" s="18"/>
      <c r="BN15" s="18"/>
      <c r="BO15" s="18"/>
      <c r="BP15" s="18"/>
      <c r="BQ15" s="18"/>
      <c r="BR15" s="18"/>
      <c r="BS15" s="72"/>
      <c r="BT15" s="72"/>
      <c r="BU15" s="72"/>
      <c r="BV15" s="18"/>
      <c r="BW15" s="18"/>
    </row>
    <row r="16" spans="1:90">
      <c r="A16" s="175"/>
      <c r="B16" s="162" t="s">
        <v>131</v>
      </c>
      <c r="C16" s="183">
        <v>25</v>
      </c>
      <c r="D16" s="184">
        <f t="shared" si="0"/>
        <v>338</v>
      </c>
      <c r="E16" s="185">
        <v>363</v>
      </c>
      <c r="F16" s="183">
        <v>50</v>
      </c>
      <c r="G16" s="184">
        <f t="shared" si="1"/>
        <v>311</v>
      </c>
      <c r="H16" s="185">
        <v>361</v>
      </c>
      <c r="I16" s="127"/>
      <c r="K16" s="19">
        <f t="shared" si="2"/>
        <v>0.49724517906336085</v>
      </c>
      <c r="L16" s="20">
        <f t="shared" si="3"/>
        <v>5.4475095960867803E-2</v>
      </c>
      <c r="M16" s="21">
        <f t="shared" si="4"/>
        <v>18.357012178892724</v>
      </c>
      <c r="N16" s="22">
        <f t="shared" si="5"/>
        <v>-0.69867205649191522</v>
      </c>
      <c r="O16" s="22">
        <f t="shared" si="6"/>
        <v>-12.825531450074113</v>
      </c>
      <c r="P16" s="22">
        <f t="shared" si="7"/>
        <v>-0.69867205649191522</v>
      </c>
      <c r="Q16" s="116">
        <f t="shared" si="8"/>
        <v>0.49724517906336085</v>
      </c>
      <c r="R16" s="23">
        <f t="shared" si="9"/>
        <v>0.23339900591233845</v>
      </c>
      <c r="S16" s="135">
        <f t="shared" si="10"/>
        <v>1.9599639845400538</v>
      </c>
      <c r="T16" s="24">
        <f t="shared" si="11"/>
        <v>-1.1561257021075497</v>
      </c>
      <c r="U16" s="24">
        <f t="shared" si="12"/>
        <v>-0.24121841087628076</v>
      </c>
      <c r="V16" s="25">
        <f t="shared" si="13"/>
        <v>0.31470307551651816</v>
      </c>
      <c r="W16" s="26">
        <f t="shared" si="13"/>
        <v>0.78567000877236726</v>
      </c>
      <c r="X16" s="93"/>
      <c r="Z16" s="115">
        <f>(N16-P20)^2</f>
        <v>0.29090952389592706</v>
      </c>
      <c r="AA16" s="27">
        <f t="shared" si="14"/>
        <v>5.3402296731134165</v>
      </c>
      <c r="AB16" s="28">
        <v>1</v>
      </c>
      <c r="AC16" s="18"/>
      <c r="AD16" s="18"/>
      <c r="AE16" s="21">
        <f t="shared" si="15"/>
        <v>336.97989613601578</v>
      </c>
      <c r="AF16" s="29"/>
      <c r="AG16" s="96">
        <f>AG20</f>
        <v>4.4321867502701895E-2</v>
      </c>
      <c r="AH16" s="96">
        <f>AH20</f>
        <v>4.4321867502701895E-2</v>
      </c>
      <c r="AI16" s="27">
        <f t="shared" si="16"/>
        <v>5.4475095960867796E-2</v>
      </c>
      <c r="AJ16" s="30">
        <f t="shared" si="17"/>
        <v>10.121768574079091</v>
      </c>
      <c r="AK16" s="108">
        <f>AJ16/AJ20</f>
        <v>0.10550282123319876</v>
      </c>
      <c r="AL16" s="31">
        <f t="shared" si="18"/>
        <v>-7.0717968649870793</v>
      </c>
      <c r="AM16" s="59">
        <f t="shared" si="19"/>
        <v>-0.69867205649191522</v>
      </c>
      <c r="AN16" s="26">
        <f t="shared" si="20"/>
        <v>0.49724517906336085</v>
      </c>
      <c r="AO16" s="60">
        <f t="shared" si="21"/>
        <v>9.8796963463569698E-2</v>
      </c>
      <c r="AP16" s="26">
        <f t="shared" si="22"/>
        <v>0.31431984261826312</v>
      </c>
      <c r="AQ16" s="70">
        <f t="shared" si="23"/>
        <v>1.9599639845400538</v>
      </c>
      <c r="AR16" s="24">
        <f t="shared" si="24"/>
        <v>-1.3147276276500088</v>
      </c>
      <c r="AS16" s="24">
        <f t="shared" si="25"/>
        <v>-8.2616485333821599E-2</v>
      </c>
      <c r="AT16" s="61">
        <f t="shared" si="26"/>
        <v>0.26854745818108539</v>
      </c>
      <c r="AU16" s="61">
        <f t="shared" si="26"/>
        <v>0.92070418307600477</v>
      </c>
      <c r="AV16" s="123"/>
      <c r="AX16" s="71"/>
      <c r="AY16" s="71">
        <v>1</v>
      </c>
      <c r="AZ16" s="100"/>
      <c r="BA16" s="100"/>
      <c r="BC16" s="18"/>
      <c r="BD16" s="18"/>
      <c r="BE16" s="28"/>
      <c r="BF16" s="28"/>
      <c r="BG16" s="28"/>
      <c r="BH16" s="28"/>
      <c r="BI16" s="28"/>
      <c r="BJ16" s="28"/>
      <c r="BK16" s="28"/>
      <c r="BL16" s="28"/>
      <c r="BM16" s="18"/>
      <c r="BN16" s="18"/>
      <c r="BO16" s="18"/>
      <c r="BP16" s="18"/>
      <c r="BQ16" s="18"/>
      <c r="BR16" s="18"/>
      <c r="BS16" s="72"/>
      <c r="BT16" s="72"/>
      <c r="BU16" s="72"/>
      <c r="BV16" s="18"/>
      <c r="BW16" s="18"/>
    </row>
    <row r="17" spans="1:90">
      <c r="A17" s="172"/>
      <c r="B17" s="162" t="s">
        <v>132</v>
      </c>
      <c r="C17" s="183">
        <v>36</v>
      </c>
      <c r="D17" s="184">
        <f t="shared" si="0"/>
        <v>1465</v>
      </c>
      <c r="E17" s="185">
        <v>1501</v>
      </c>
      <c r="F17" s="183">
        <v>41</v>
      </c>
      <c r="G17" s="184">
        <f t="shared" si="1"/>
        <v>1478</v>
      </c>
      <c r="H17" s="185">
        <v>1519</v>
      </c>
      <c r="I17" s="127"/>
      <c r="K17" s="19">
        <f t="shared" si="2"/>
        <v>0.88857834614322151</v>
      </c>
      <c r="L17" s="20">
        <f t="shared" si="3"/>
        <v>5.0843471314627742E-2</v>
      </c>
      <c r="M17" s="21">
        <f t="shared" si="4"/>
        <v>19.668208604637474</v>
      </c>
      <c r="N17" s="22">
        <f t="shared" si="5"/>
        <v>-0.11813245728588699</v>
      </c>
      <c r="O17" s="22">
        <f t="shared" si="6"/>
        <v>-2.3234538128772515</v>
      </c>
      <c r="P17" s="22">
        <f t="shared" si="7"/>
        <v>-0.11813245728588699</v>
      </c>
      <c r="Q17" s="116">
        <f t="shared" si="8"/>
        <v>0.88857834614322151</v>
      </c>
      <c r="R17" s="23">
        <f t="shared" si="9"/>
        <v>0.22548496915454863</v>
      </c>
      <c r="S17" s="135">
        <f t="shared" si="10"/>
        <v>1.9599639845400538</v>
      </c>
      <c r="T17" s="24">
        <f t="shared" si="11"/>
        <v>-0.56007487588392724</v>
      </c>
      <c r="U17" s="24">
        <f t="shared" si="12"/>
        <v>0.32380996131215328</v>
      </c>
      <c r="V17" s="25">
        <f t="shared" si="13"/>
        <v>0.57116629566642463</v>
      </c>
      <c r="W17" s="26">
        <f t="shared" si="13"/>
        <v>1.3823845756048465</v>
      </c>
      <c r="X17" s="93"/>
      <c r="Z17" s="115">
        <f>(N17-P20)^2</f>
        <v>1.6957353946792653E-3</v>
      </c>
      <c r="AA17" s="27">
        <f t="shared" si="14"/>
        <v>3.3352077480819045E-2</v>
      </c>
      <c r="AB17" s="28">
        <v>1</v>
      </c>
      <c r="AC17" s="18"/>
      <c r="AD17" s="18"/>
      <c r="AE17" s="21">
        <f t="shared" si="15"/>
        <v>386.8384297155356</v>
      </c>
      <c r="AF17" s="29"/>
      <c r="AG17" s="96">
        <f>AG20</f>
        <v>4.4321867502701895E-2</v>
      </c>
      <c r="AH17" s="96">
        <f>AH20</f>
        <v>4.4321867502701895E-2</v>
      </c>
      <c r="AI17" s="27">
        <f t="shared" si="16"/>
        <v>5.0843471314627742E-2</v>
      </c>
      <c r="AJ17" s="30">
        <f t="shared" si="17"/>
        <v>10.508027527958527</v>
      </c>
      <c r="AK17" s="108">
        <f>AJ17/AJ20</f>
        <v>0.10952893673491305</v>
      </c>
      <c r="AL17" s="31">
        <f t="shared" si="18"/>
        <v>-1.2413391131054854</v>
      </c>
      <c r="AM17" s="59">
        <f t="shared" si="19"/>
        <v>-0.11813245728588699</v>
      </c>
      <c r="AN17" s="26">
        <f t="shared" si="20"/>
        <v>0.88857834614322151</v>
      </c>
      <c r="AO17" s="60">
        <f t="shared" si="21"/>
        <v>9.5165338817329637E-2</v>
      </c>
      <c r="AP17" s="26">
        <f t="shared" si="22"/>
        <v>0.30848879852813071</v>
      </c>
      <c r="AQ17" s="70">
        <f t="shared" si="23"/>
        <v>1.9599639845400538</v>
      </c>
      <c r="AR17" s="24">
        <f t="shared" si="24"/>
        <v>-0.7227593920350559</v>
      </c>
      <c r="AS17" s="24">
        <f t="shared" si="25"/>
        <v>0.48649447746328195</v>
      </c>
      <c r="AT17" s="61">
        <f t="shared" si="26"/>
        <v>0.48541096708382597</v>
      </c>
      <c r="AU17" s="61">
        <f t="shared" si="26"/>
        <v>1.6266041164625584</v>
      </c>
      <c r="AV17" s="123"/>
      <c r="AX17" s="71"/>
      <c r="AY17" s="71">
        <v>1</v>
      </c>
      <c r="AZ17" s="100"/>
      <c r="BA17" s="100"/>
      <c r="BC17" s="18"/>
      <c r="BD17" s="18"/>
      <c r="BE17" s="28"/>
      <c r="BF17" s="28"/>
      <c r="BG17" s="28"/>
      <c r="BH17" s="28"/>
      <c r="BI17" s="28"/>
      <c r="BJ17" s="28"/>
      <c r="BK17" s="28"/>
      <c r="BL17" s="28"/>
      <c r="BM17" s="18"/>
      <c r="BN17" s="18"/>
      <c r="BO17" s="18"/>
      <c r="BP17" s="18"/>
      <c r="BQ17" s="18"/>
      <c r="BR17" s="18"/>
      <c r="BS17" s="72"/>
      <c r="BT17" s="72"/>
      <c r="BU17" s="72"/>
      <c r="BV17" s="18"/>
      <c r="BW17" s="18"/>
    </row>
    <row r="18" spans="1:90">
      <c r="A18" s="173"/>
      <c r="B18" s="162" t="s">
        <v>133</v>
      </c>
      <c r="C18" s="183">
        <v>37</v>
      </c>
      <c r="D18" s="184">
        <f t="shared" si="0"/>
        <v>4641</v>
      </c>
      <c r="E18" s="185">
        <v>4678</v>
      </c>
      <c r="F18" s="183">
        <v>65</v>
      </c>
      <c r="G18" s="184">
        <f t="shared" si="1"/>
        <v>4618</v>
      </c>
      <c r="H18" s="185">
        <v>4683</v>
      </c>
      <c r="I18" s="127"/>
      <c r="K18" s="19">
        <f t="shared" si="2"/>
        <v>0.56983918176735615</v>
      </c>
      <c r="L18" s="20">
        <f t="shared" si="3"/>
        <v>4.1984337514603218E-2</v>
      </c>
      <c r="M18" s="21">
        <f t="shared" si="4"/>
        <v>23.818406081843609</v>
      </c>
      <c r="N18" s="22">
        <f t="shared" si="5"/>
        <v>-0.56240109521199533</v>
      </c>
      <c r="O18" s="22">
        <f t="shared" si="6"/>
        <v>-13.395497666632895</v>
      </c>
      <c r="P18" s="22">
        <f t="shared" si="7"/>
        <v>-0.56240109521199533</v>
      </c>
      <c r="Q18" s="116">
        <f t="shared" si="8"/>
        <v>0.56983918176735615</v>
      </c>
      <c r="R18" s="23">
        <f t="shared" si="9"/>
        <v>0.20490079920440335</v>
      </c>
      <c r="S18" s="135">
        <f t="shared" si="10"/>
        <v>1.9599639845400538</v>
      </c>
      <c r="T18" s="24">
        <f t="shared" si="11"/>
        <v>-0.96399928205609919</v>
      </c>
      <c r="U18" s="24">
        <f t="shared" si="12"/>
        <v>-0.16080290836789146</v>
      </c>
      <c r="V18" s="25">
        <f t="shared" si="13"/>
        <v>0.38136464729251374</v>
      </c>
      <c r="W18" s="26">
        <f t="shared" si="13"/>
        <v>0.85145987018620073</v>
      </c>
      <c r="X18" s="93"/>
      <c r="Z18" s="115">
        <f>(N18-P20)^2</f>
        <v>0.16248100802439505</v>
      </c>
      <c r="AA18" s="27">
        <f t="shared" si="14"/>
        <v>3.8700386297123313</v>
      </c>
      <c r="AB18" s="28">
        <v>1</v>
      </c>
      <c r="AC18" s="18"/>
      <c r="AD18" s="18"/>
      <c r="AE18" s="21">
        <f t="shared" si="15"/>
        <v>567.31646827960458</v>
      </c>
      <c r="AF18" s="29"/>
      <c r="AG18" s="96">
        <f>AG20</f>
        <v>4.4321867502701895E-2</v>
      </c>
      <c r="AH18" s="96">
        <f>AH20</f>
        <v>4.4321867502701895E-2</v>
      </c>
      <c r="AI18" s="27">
        <f t="shared" si="16"/>
        <v>4.1984337514603218E-2</v>
      </c>
      <c r="AJ18" s="30">
        <f t="shared" si="17"/>
        <v>11.586652428982269</v>
      </c>
      <c r="AK18" s="108">
        <f>AJ18/AJ20</f>
        <v>0.12077183063013712</v>
      </c>
      <c r="AL18" s="31">
        <f t="shared" si="18"/>
        <v>-6.5163460159003543</v>
      </c>
      <c r="AM18" s="59">
        <f t="shared" si="19"/>
        <v>-0.56240109521199533</v>
      </c>
      <c r="AN18" s="26">
        <f t="shared" si="20"/>
        <v>0.56983918176735615</v>
      </c>
      <c r="AO18" s="60">
        <f t="shared" si="21"/>
        <v>8.6306205017305113E-2</v>
      </c>
      <c r="AP18" s="26">
        <f t="shared" si="22"/>
        <v>0.29377917730381287</v>
      </c>
      <c r="AQ18" s="70">
        <f t="shared" si="23"/>
        <v>1.9599639845400538</v>
      </c>
      <c r="AR18" s="24">
        <f t="shared" si="24"/>
        <v>-1.1381977021352754</v>
      </c>
      <c r="AS18" s="24">
        <f t="shared" si="25"/>
        <v>1.3395511711284724E-2</v>
      </c>
      <c r="AT18" s="61">
        <f t="shared" si="26"/>
        <v>0.32039595069909976</v>
      </c>
      <c r="AU18" s="61">
        <f t="shared" si="26"/>
        <v>1.0134856335380096</v>
      </c>
      <c r="AV18" s="123"/>
      <c r="AX18" s="71"/>
      <c r="AY18" s="71">
        <v>1</v>
      </c>
      <c r="AZ18" s="100"/>
      <c r="BA18" s="100"/>
      <c r="BC18" s="18"/>
      <c r="BD18" s="18"/>
      <c r="BE18" s="28"/>
      <c r="BF18" s="28"/>
      <c r="BG18" s="28"/>
      <c r="BH18" s="28"/>
      <c r="BI18" s="28"/>
      <c r="BJ18" s="28"/>
      <c r="BK18" s="28"/>
      <c r="BL18" s="28"/>
      <c r="BM18" s="18"/>
      <c r="BN18" s="18"/>
      <c r="BO18" s="18"/>
      <c r="BP18" s="18"/>
      <c r="BQ18" s="18"/>
      <c r="BR18" s="18"/>
      <c r="BS18" s="72"/>
      <c r="BT18" s="72"/>
      <c r="BU18" s="72"/>
      <c r="BV18" s="18"/>
      <c r="BW18" s="18"/>
    </row>
    <row r="19" spans="1:90" ht="14.25" customHeight="1">
      <c r="A19" s="173"/>
      <c r="B19" s="162" t="s">
        <v>134</v>
      </c>
      <c r="C19" s="183">
        <v>0.01</v>
      </c>
      <c r="D19" s="184">
        <f t="shared" si="0"/>
        <v>265.99</v>
      </c>
      <c r="E19" s="185">
        <v>266</v>
      </c>
      <c r="F19" s="183">
        <v>1</v>
      </c>
      <c r="G19" s="184">
        <f t="shared" si="1"/>
        <v>262</v>
      </c>
      <c r="H19" s="185">
        <v>263</v>
      </c>
      <c r="I19" s="127"/>
      <c r="K19" s="19">
        <f t="shared" si="2"/>
        <v>9.8872180451127813E-3</v>
      </c>
      <c r="L19" s="20">
        <f>(D19/(C19*E19)+(G19/(F19*H19)))</f>
        <v>100.99243832013494</v>
      </c>
      <c r="M19" s="21">
        <f t="shared" si="4"/>
        <v>9.9017314230012924E-3</v>
      </c>
      <c r="N19" s="22">
        <f t="shared" si="5"/>
        <v>-4.6165124625920262</v>
      </c>
      <c r="O19" s="22">
        <f t="shared" si="6"/>
        <v>-4.5711466515524546E-2</v>
      </c>
      <c r="P19" s="22">
        <f t="shared" si="7"/>
        <v>-4.6165124625920262</v>
      </c>
      <c r="Q19" s="116">
        <f t="shared" si="8"/>
        <v>9.8872180451127813E-3</v>
      </c>
      <c r="R19" s="23">
        <f t="shared" si="9"/>
        <v>10.049499406444827</v>
      </c>
      <c r="S19" s="135">
        <f t="shared" si="10"/>
        <v>1.9599639845400538</v>
      </c>
      <c r="T19" s="24">
        <f t="shared" si="11"/>
        <v>-24.313169361880536</v>
      </c>
      <c r="U19" s="24">
        <f t="shared" si="12"/>
        <v>15.080144436696482</v>
      </c>
      <c r="V19" s="25">
        <f t="shared" si="13"/>
        <v>2.760099310243391E-11</v>
      </c>
      <c r="W19" s="138">
        <f t="shared" si="13"/>
        <v>3541795.7719421037</v>
      </c>
      <c r="X19" s="93"/>
      <c r="Z19" s="115">
        <f>(N19-P20)^2</f>
        <v>19.86663805743876</v>
      </c>
      <c r="AA19" s="27">
        <f t="shared" si="14"/>
        <v>0.19671411432273472</v>
      </c>
      <c r="AB19" s="28">
        <v>1</v>
      </c>
      <c r="AC19" s="18"/>
      <c r="AD19" s="18"/>
      <c r="AE19" s="21">
        <f t="shared" si="15"/>
        <v>9.8044285173251196E-5</v>
      </c>
      <c r="AF19" s="29"/>
      <c r="AG19" s="96">
        <f>AG20</f>
        <v>4.4321867502701895E-2</v>
      </c>
      <c r="AH19" s="96">
        <f>AH20</f>
        <v>4.4321867502701895E-2</v>
      </c>
      <c r="AI19" s="27">
        <f t="shared" si="16"/>
        <v>100.99243832013494</v>
      </c>
      <c r="AJ19" s="30">
        <f t="shared" si="17"/>
        <v>9.897387823430576E-3</v>
      </c>
      <c r="AK19" s="108">
        <f>AJ19/AJ20</f>
        <v>1.0316402025680961E-4</v>
      </c>
      <c r="AL19" s="31">
        <f t="shared" si="18"/>
        <v>-4.5691414233973819E-2</v>
      </c>
      <c r="AM19" s="59">
        <f t="shared" si="19"/>
        <v>-4.6165124625920262</v>
      </c>
      <c r="AN19" s="26">
        <f t="shared" si="20"/>
        <v>9.8872180451127795E-3</v>
      </c>
      <c r="AO19" s="60">
        <f t="shared" si="21"/>
        <v>101.03676018763764</v>
      </c>
      <c r="AP19" s="26">
        <f t="shared" si="22"/>
        <v>10.051704342430574</v>
      </c>
      <c r="AQ19" s="70">
        <f t="shared" si="23"/>
        <v>1.9599639845400538</v>
      </c>
      <c r="AR19" s="24">
        <f t="shared" si="24"/>
        <v>-24.317490957000818</v>
      </c>
      <c r="AS19" s="24">
        <f t="shared" si="25"/>
        <v>15.084466031816763</v>
      </c>
      <c r="AT19" s="61">
        <f t="shared" si="26"/>
        <v>2.748197015506295E-11</v>
      </c>
      <c r="AU19" s="61">
        <f t="shared" si="26"/>
        <v>3557135.1005777144</v>
      </c>
      <c r="AV19" s="123"/>
      <c r="AX19" s="71"/>
      <c r="AY19" s="71">
        <v>1</v>
      </c>
      <c r="AZ19" s="100"/>
      <c r="BA19" s="100"/>
      <c r="BC19" s="18"/>
      <c r="BD19" s="18"/>
      <c r="BE19" s="28"/>
      <c r="BF19" s="28"/>
      <c r="BG19" s="28"/>
      <c r="BH19" s="28"/>
      <c r="BI19" s="28"/>
      <c r="BJ19" s="28"/>
      <c r="BK19" s="28"/>
      <c r="BL19" s="28"/>
      <c r="BM19" s="18"/>
      <c r="BN19" s="18"/>
      <c r="BO19" s="18"/>
      <c r="BP19" s="18"/>
      <c r="BQ19" s="18"/>
      <c r="BR19" s="18"/>
      <c r="BS19" s="72"/>
      <c r="BT19" s="72"/>
      <c r="BU19" s="72"/>
      <c r="BV19" s="18"/>
      <c r="BW19" s="18"/>
    </row>
    <row r="20" spans="1:90">
      <c r="A20" s="6"/>
      <c r="B20" s="78">
        <f>COUNT(C7:C19)</f>
        <v>13</v>
      </c>
      <c r="C20" s="186">
        <f t="shared" ref="C20:H20" si="27">SUM(C7:C19)</f>
        <v>376.01</v>
      </c>
      <c r="D20" s="186">
        <f t="shared" si="27"/>
        <v>22283.99</v>
      </c>
      <c r="E20" s="186">
        <f t="shared" si="27"/>
        <v>22660</v>
      </c>
      <c r="F20" s="186">
        <f t="shared" si="27"/>
        <v>495</v>
      </c>
      <c r="G20" s="186">
        <f t="shared" si="27"/>
        <v>28084</v>
      </c>
      <c r="H20" s="186">
        <f t="shared" si="27"/>
        <v>28579</v>
      </c>
      <c r="I20" s="128"/>
      <c r="K20" s="32"/>
      <c r="L20" s="107"/>
      <c r="M20" s="33">
        <f>SUM(M7:M19)</f>
        <v>215.18843300203508</v>
      </c>
      <c r="N20" s="34"/>
      <c r="O20" s="35">
        <f>SUM(O7:O19)</f>
        <v>-34.282049097528493</v>
      </c>
      <c r="P20" s="36">
        <f>O20/M20</f>
        <v>-0.15931176513193104</v>
      </c>
      <c r="Q20" s="73">
        <f>EXP(P20)</f>
        <v>0.85273046589698887</v>
      </c>
      <c r="R20" s="37">
        <f>SQRT(1/M20)</f>
        <v>6.8169567475073967E-2</v>
      </c>
      <c r="S20" s="135">
        <f>-NORMSINV(2.5/100)</f>
        <v>1.9599639845400538</v>
      </c>
      <c r="T20" s="38">
        <f>P20-(R20*S20)</f>
        <v>-0.29292166222474908</v>
      </c>
      <c r="U20" s="38">
        <f>P20+(R20*S20)</f>
        <v>-2.5701868039113007E-2</v>
      </c>
      <c r="V20" s="74">
        <f>EXP(T20)</f>
        <v>0.74608058470116834</v>
      </c>
      <c r="W20" s="75">
        <f>EXP(U20)</f>
        <v>0.97462561334462905</v>
      </c>
      <c r="X20" s="39"/>
      <c r="Y20" s="39"/>
      <c r="Z20" s="40"/>
      <c r="AA20" s="41">
        <f>SUM(AA7:AA19)</f>
        <v>19.988373504424633</v>
      </c>
      <c r="AB20" s="42">
        <f>SUM(AB7:AB19)</f>
        <v>13</v>
      </c>
      <c r="AC20" s="43">
        <f>AA20-(AB20-1)</f>
        <v>7.9883735044246329</v>
      </c>
      <c r="AD20" s="33">
        <f>M20</f>
        <v>215.18843300203508</v>
      </c>
      <c r="AE20" s="33">
        <f>SUM(AE7:AE19)</f>
        <v>7521.4690462345297</v>
      </c>
      <c r="AF20" s="44">
        <f>AE20/AD20</f>
        <v>34.952943061597544</v>
      </c>
      <c r="AG20" s="97">
        <f>AC20/(AD20-AF20)</f>
        <v>4.4321867502701895E-2</v>
      </c>
      <c r="AH20" s="97">
        <f>IF(AA20&lt;AB20-1,"0",AG20)</f>
        <v>4.4321867502701895E-2</v>
      </c>
      <c r="AI20" s="40"/>
      <c r="AJ20" s="33">
        <f>SUM(AJ7:AJ19)</f>
        <v>95.938368811070774</v>
      </c>
      <c r="AK20" s="109">
        <f>SUM(AK7:AK19)</f>
        <v>0.99999999999999989</v>
      </c>
      <c r="AL20" s="43">
        <f>SUM(AL7:AL19)</f>
        <v>-17.002131941343254</v>
      </c>
      <c r="AM20" s="43">
        <f>AL20/AJ20</f>
        <v>-0.17721931435821223</v>
      </c>
      <c r="AN20" s="110">
        <f>EXP(AM20)</f>
        <v>0.83759606753385119</v>
      </c>
      <c r="AO20" s="45">
        <f>1/AJ20</f>
        <v>1.0423358374679864E-2</v>
      </c>
      <c r="AP20" s="46">
        <f>SQRT(AO20)</f>
        <v>0.10209484989302772</v>
      </c>
      <c r="AQ20" s="76">
        <f>-NORMSINV(2.5/100)</f>
        <v>1.9599639845400538</v>
      </c>
      <c r="AR20" s="38">
        <f>AM20-(AQ20*AP20)</f>
        <v>-0.37732154315556954</v>
      </c>
      <c r="AS20" s="38">
        <f t="shared" si="25"/>
        <v>2.2882914439145086E-2</v>
      </c>
      <c r="AT20" s="111">
        <f>EXP(AR20)</f>
        <v>0.68569555773179536</v>
      </c>
      <c r="AU20" s="112">
        <f>EXP(AS20)</f>
        <v>1.0231467368242519</v>
      </c>
      <c r="AV20" s="132"/>
      <c r="AW20" s="8"/>
      <c r="AX20" s="77">
        <f>AA20</f>
        <v>19.988373504424633</v>
      </c>
      <c r="AY20" s="78">
        <f>SUM(AY7:AY19)</f>
        <v>13</v>
      </c>
      <c r="AZ20" s="101">
        <f>(AX20-(AY20-1))/AX20</f>
        <v>0.39965100225170014</v>
      </c>
      <c r="BA20" s="102">
        <f>IF(AA20&lt;AB20-1,"0%",AZ20)</f>
        <v>0.39965100225170014</v>
      </c>
      <c r="BB20" s="47"/>
      <c r="BC20" s="35">
        <f>AX20/(AY20-1)</f>
        <v>1.6656977920353861</v>
      </c>
      <c r="BD20" s="79">
        <f>LN(BC20)</f>
        <v>0.5102441299524606</v>
      </c>
      <c r="BE20" s="35">
        <f>LN(AX20)</f>
        <v>2.9951507797404608</v>
      </c>
      <c r="BF20" s="35">
        <f>LN(AY20-1)</f>
        <v>2.4849066497880004</v>
      </c>
      <c r="BG20" s="35">
        <f>SQRT(2*AX20)</f>
        <v>6.3227167427340332</v>
      </c>
      <c r="BH20" s="35">
        <f>SQRT(2*AY20-3)</f>
        <v>4.7958315233127191</v>
      </c>
      <c r="BI20" s="35">
        <f>2*(AY20-2)</f>
        <v>22</v>
      </c>
      <c r="BJ20" s="35">
        <f>3*(AY20-2)^2</f>
        <v>363</v>
      </c>
      <c r="BK20" s="35">
        <f>1/BI20</f>
        <v>4.5454545454545456E-2</v>
      </c>
      <c r="BL20" s="80">
        <f>1/BJ20</f>
        <v>2.7548209366391185E-3</v>
      </c>
      <c r="BM20" s="80">
        <f>SQRT(BK20*(1-BL20))</f>
        <v>0.21290684892943643</v>
      </c>
      <c r="BN20" s="81">
        <f>0.5*(BE20-BF20)/(BG20-BH20)</f>
        <v>0.16708660332236427</v>
      </c>
      <c r="BO20" s="81">
        <f>IF(AA20&lt;=AB20,BM20,BN20)</f>
        <v>0.16708660332236427</v>
      </c>
      <c r="BP20" s="82">
        <f>BD20-(1.96*BO20)</f>
        <v>0.18275438744062661</v>
      </c>
      <c r="BQ20" s="82">
        <f>BD20+(1.96*BO20)</f>
        <v>0.83773387246429465</v>
      </c>
      <c r="BR20" s="82"/>
      <c r="BS20" s="79">
        <f>EXP(BP20)</f>
        <v>1.2005195091976468</v>
      </c>
      <c r="BT20" s="79">
        <f>EXP(BQ20)</f>
        <v>2.3111237369610911</v>
      </c>
      <c r="BU20" s="83">
        <f>BA20</f>
        <v>0.39965100225170014</v>
      </c>
      <c r="BV20" s="83">
        <f>(BS20-1)/BS20</f>
        <v>0.16702728082416729</v>
      </c>
      <c r="BW20" s="83">
        <f>(BT20-1)/BT20</f>
        <v>0.56731005613965724</v>
      </c>
    </row>
    <row r="21" spans="1:90" ht="13.5" thickBot="1">
      <c r="A21" s="4"/>
      <c r="B21" s="4"/>
      <c r="C21" s="187"/>
      <c r="D21" s="187"/>
      <c r="E21" s="187"/>
      <c r="F21" s="187"/>
      <c r="G21" s="187"/>
      <c r="H21" s="187"/>
      <c r="I21" s="129"/>
      <c r="J21" s="4"/>
      <c r="K21" s="4"/>
      <c r="L21" s="5"/>
      <c r="M21" s="5"/>
      <c r="N21" s="5"/>
      <c r="O21" s="5"/>
      <c r="P21" s="5"/>
      <c r="Q21" s="5"/>
      <c r="R21" s="48"/>
      <c r="S21" s="48"/>
      <c r="T21" s="48"/>
      <c r="U21" s="48"/>
      <c r="V21" s="48"/>
      <c r="W21" s="48"/>
      <c r="X21" s="48"/>
      <c r="Z21" s="5"/>
      <c r="AA21" s="5"/>
      <c r="AB21" s="49"/>
      <c r="AC21" s="50"/>
      <c r="AD21" s="106"/>
      <c r="AE21" s="50"/>
      <c r="AF21" s="51"/>
      <c r="AG21" s="51"/>
      <c r="AH21" s="51"/>
      <c r="AI21" s="51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2"/>
      <c r="AU21" s="52"/>
      <c r="AV21" s="52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3"/>
      <c r="BH21" s="5"/>
      <c r="BI21" s="5"/>
      <c r="BJ21" s="5"/>
      <c r="BK21" s="5"/>
      <c r="BN21" s="50" t="s">
        <v>43</v>
      </c>
      <c r="BT21" s="84" t="s">
        <v>44</v>
      </c>
      <c r="BU21" s="85">
        <f>BU20</f>
        <v>0.39965100225170014</v>
      </c>
      <c r="BV21" s="86">
        <f>IF(BV20&lt;0,"0%",BV20)</f>
        <v>0.16702728082416729</v>
      </c>
      <c r="BW21" s="87">
        <f>IF(BW20&lt;0,"0%",BW20)</f>
        <v>0.56731005613965724</v>
      </c>
    </row>
    <row r="22" spans="1:90" ht="15" customHeight="1" thickBot="1">
      <c r="A22" s="6"/>
      <c r="B22" s="6"/>
      <c r="C22" s="178"/>
      <c r="D22" s="178"/>
      <c r="E22" s="178"/>
      <c r="F22" s="178"/>
      <c r="G22" s="178"/>
      <c r="H22" s="178"/>
      <c r="I22" s="118"/>
      <c r="J22" s="6"/>
      <c r="K22" s="6"/>
      <c r="L22" s="6"/>
      <c r="M22" s="5"/>
      <c r="N22" s="5"/>
      <c r="O22" s="5"/>
      <c r="P22" s="5"/>
      <c r="Q22" s="5"/>
      <c r="R22" s="54"/>
      <c r="S22" s="54"/>
      <c r="T22" s="54"/>
      <c r="U22" s="54"/>
      <c r="V22" s="54"/>
      <c r="W22" s="54"/>
      <c r="X22" s="54"/>
      <c r="Z22" s="5"/>
      <c r="AA22" s="5"/>
      <c r="AB22" s="5"/>
      <c r="AC22" s="5"/>
      <c r="AD22" s="5"/>
      <c r="AE22" s="5"/>
      <c r="AF22" s="5"/>
      <c r="AG22" s="5"/>
      <c r="AH22" s="5"/>
      <c r="AI22" s="53"/>
      <c r="AJ22" s="104"/>
      <c r="AK22" s="104"/>
      <c r="AL22" s="105"/>
      <c r="AM22" s="58"/>
      <c r="AN22" s="55"/>
      <c r="AO22" s="56" t="s">
        <v>23</v>
      </c>
      <c r="AP22" s="57">
        <f>TINV(0.05,(AB20-2))</f>
        <v>2.2009851600916384</v>
      </c>
      <c r="AQ22" s="5"/>
      <c r="AR22" s="88"/>
      <c r="AS22" s="89" t="s">
        <v>24</v>
      </c>
      <c r="AT22" s="90">
        <f>EXP(AM20-AP22*SQRT((1/AD20)+AH20))</f>
        <v>0.51464713117338257</v>
      </c>
      <c r="AU22" s="91">
        <f>EXP(AM20+AP22*SQRT((1/AD20)+AH20))</f>
        <v>1.3632003947027087</v>
      </c>
      <c r="AV22" s="123"/>
      <c r="AW22" s="5"/>
      <c r="AX22" s="5"/>
      <c r="AY22" s="5"/>
      <c r="AZ22" s="5"/>
      <c r="BB22" s="5"/>
      <c r="BC22" s="5"/>
      <c r="BD22" s="5"/>
      <c r="BF22" s="92"/>
      <c r="BG22" s="53"/>
      <c r="BH22" s="53"/>
      <c r="BJ22" s="93"/>
      <c r="BK22" s="5"/>
      <c r="BL22" s="94"/>
      <c r="BM22" s="95"/>
      <c r="BN22" s="5"/>
      <c r="BQ22" s="94"/>
    </row>
    <row r="23" spans="1:90">
      <c r="C23" s="188"/>
      <c r="D23" s="188"/>
      <c r="E23" s="188"/>
      <c r="F23" s="188"/>
      <c r="G23" s="188"/>
      <c r="H23" s="188"/>
      <c r="I23" s="130"/>
    </row>
    <row r="27" spans="1:90" ht="38.1" customHeight="1">
      <c r="A27" s="136" t="s">
        <v>109</v>
      </c>
      <c r="B27" s="4"/>
      <c r="C27" s="189"/>
      <c r="D27" s="189"/>
      <c r="E27" s="189"/>
      <c r="F27" s="189"/>
      <c r="G27" s="189"/>
      <c r="H27" s="189"/>
      <c r="I27" s="5"/>
      <c r="J27" s="196" t="s">
        <v>62</v>
      </c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8"/>
      <c r="X27" s="133"/>
      <c r="Y27" s="199" t="s">
        <v>63</v>
      </c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  <c r="AQ27" s="200"/>
      <c r="AR27" s="200"/>
      <c r="AS27" s="200"/>
      <c r="AT27" s="200"/>
      <c r="AU27" s="201"/>
      <c r="AV27" s="133"/>
      <c r="AW27" s="196" t="s">
        <v>64</v>
      </c>
      <c r="AX27" s="197"/>
      <c r="AY27" s="197"/>
      <c r="AZ27" s="197"/>
      <c r="BA27" s="197"/>
      <c r="BB27" s="197"/>
      <c r="BC27" s="197"/>
      <c r="BD27" s="197"/>
      <c r="BE27" s="197"/>
      <c r="BF27" s="197"/>
      <c r="BG27" s="197"/>
      <c r="BH27" s="197"/>
      <c r="BI27" s="197"/>
      <c r="BJ27" s="197"/>
      <c r="BK27" s="197"/>
      <c r="BL27" s="197"/>
      <c r="BM27" s="197"/>
      <c r="BN27" s="197"/>
      <c r="BO27" s="197"/>
      <c r="BP27" s="197"/>
      <c r="BQ27" s="197"/>
      <c r="BR27" s="197"/>
      <c r="BS27" s="197"/>
      <c r="BT27" s="197"/>
      <c r="BU27" s="197"/>
      <c r="BV27" s="197"/>
      <c r="BW27" s="198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</row>
    <row r="28" spans="1:90" s="11" customFormat="1" ht="17.25" customHeight="1">
      <c r="A28" s="159" t="s">
        <v>68</v>
      </c>
      <c r="B28" s="10" t="s">
        <v>61</v>
      </c>
      <c r="C28" s="202" t="s">
        <v>0</v>
      </c>
      <c r="D28" s="202"/>
      <c r="E28" s="202"/>
      <c r="F28" s="202" t="s">
        <v>1</v>
      </c>
      <c r="G28" s="202"/>
      <c r="H28" s="202"/>
      <c r="I28" s="121"/>
      <c r="X28" s="63"/>
      <c r="AV28" s="63"/>
    </row>
    <row r="29" spans="1:90" ht="55.5" customHeight="1">
      <c r="A29" s="160"/>
      <c r="B29" s="13" t="s">
        <v>77</v>
      </c>
      <c r="C29" s="182" t="s">
        <v>2</v>
      </c>
      <c r="D29" s="182" t="s">
        <v>3</v>
      </c>
      <c r="E29" s="182" t="s">
        <v>4</v>
      </c>
      <c r="F29" s="182" t="s">
        <v>2</v>
      </c>
      <c r="G29" s="182" t="s">
        <v>3</v>
      </c>
      <c r="H29" s="182" t="s">
        <v>4</v>
      </c>
      <c r="I29" s="123"/>
      <c r="K29" s="12" t="s">
        <v>57</v>
      </c>
      <c r="L29" s="12" t="s">
        <v>56</v>
      </c>
      <c r="M29" s="12" t="s">
        <v>55</v>
      </c>
      <c r="N29" s="14" t="s">
        <v>54</v>
      </c>
      <c r="O29" s="14" t="s">
        <v>5</v>
      </c>
      <c r="P29" s="14" t="s">
        <v>53</v>
      </c>
      <c r="Q29" s="64" t="s">
        <v>6</v>
      </c>
      <c r="R29" s="12" t="s">
        <v>7</v>
      </c>
      <c r="S29" s="15" t="s">
        <v>8</v>
      </c>
      <c r="T29" s="15" t="s">
        <v>9</v>
      </c>
      <c r="U29" s="15" t="s">
        <v>10</v>
      </c>
      <c r="V29" s="66" t="s">
        <v>11</v>
      </c>
      <c r="W29" s="67" t="s">
        <v>12</v>
      </c>
      <c r="X29" s="131"/>
      <c r="Y29" s="16"/>
      <c r="Z29" s="114" t="s">
        <v>13</v>
      </c>
      <c r="AA29" s="14" t="s">
        <v>52</v>
      </c>
      <c r="AB29" s="17" t="s">
        <v>14</v>
      </c>
      <c r="AC29" s="17" t="s">
        <v>15</v>
      </c>
      <c r="AD29" s="17" t="s">
        <v>51</v>
      </c>
      <c r="AE29" s="14" t="s">
        <v>50</v>
      </c>
      <c r="AF29" s="14" t="s">
        <v>47</v>
      </c>
      <c r="AG29" s="98" t="s">
        <v>16</v>
      </c>
      <c r="AH29" s="98" t="s">
        <v>17</v>
      </c>
      <c r="AI29" s="17" t="s">
        <v>48</v>
      </c>
      <c r="AJ29" s="14" t="s">
        <v>49</v>
      </c>
      <c r="AK29" s="14" t="s">
        <v>60</v>
      </c>
      <c r="AL29" s="14" t="s">
        <v>46</v>
      </c>
      <c r="AM29" s="17" t="s">
        <v>18</v>
      </c>
      <c r="AN29" s="68" t="s">
        <v>19</v>
      </c>
      <c r="AO29" s="14" t="s">
        <v>45</v>
      </c>
      <c r="AP29" s="14" t="s">
        <v>20</v>
      </c>
      <c r="AQ29" s="65" t="s">
        <v>8</v>
      </c>
      <c r="AR29" s="15" t="s">
        <v>21</v>
      </c>
      <c r="AS29" s="15" t="s">
        <v>22</v>
      </c>
      <c r="AT29" s="66" t="s">
        <v>11</v>
      </c>
      <c r="AU29" s="67" t="s">
        <v>12</v>
      </c>
      <c r="AV29" s="131"/>
      <c r="AX29" s="113" t="s">
        <v>25</v>
      </c>
      <c r="AY29" s="113" t="s">
        <v>14</v>
      </c>
      <c r="AZ29" s="103" t="s">
        <v>58</v>
      </c>
      <c r="BA29" s="99" t="s">
        <v>59</v>
      </c>
      <c r="BC29" s="17" t="s">
        <v>26</v>
      </c>
      <c r="BD29" s="17" t="s">
        <v>27</v>
      </c>
      <c r="BE29" s="17" t="s">
        <v>28</v>
      </c>
      <c r="BF29" s="17" t="s">
        <v>29</v>
      </c>
      <c r="BG29" s="17" t="s">
        <v>30</v>
      </c>
      <c r="BH29" s="17" t="s">
        <v>31</v>
      </c>
      <c r="BI29" s="17" t="s">
        <v>32</v>
      </c>
      <c r="BJ29" s="17" t="s">
        <v>33</v>
      </c>
      <c r="BK29" s="17" t="s">
        <v>34</v>
      </c>
      <c r="BL29" s="17" t="s">
        <v>35</v>
      </c>
      <c r="BM29" s="69" t="s">
        <v>36</v>
      </c>
      <c r="BN29" s="69" t="s">
        <v>37</v>
      </c>
      <c r="BO29" s="69" t="s">
        <v>38</v>
      </c>
      <c r="BP29" s="69" t="s">
        <v>39</v>
      </c>
      <c r="BQ29" s="69" t="s">
        <v>40</v>
      </c>
      <c r="BR29" s="18"/>
      <c r="BS29" s="15" t="s">
        <v>41</v>
      </c>
      <c r="BT29" s="15" t="s">
        <v>42</v>
      </c>
      <c r="BU29" s="64" t="s">
        <v>105</v>
      </c>
      <c r="BV29" s="66" t="s">
        <v>11</v>
      </c>
      <c r="BW29" s="67" t="s">
        <v>12</v>
      </c>
    </row>
    <row r="30" spans="1:90">
      <c r="A30" s="172"/>
      <c r="B30" s="163" t="s">
        <v>121</v>
      </c>
      <c r="C30" s="183">
        <v>13</v>
      </c>
      <c r="D30" s="184">
        <f t="shared" ref="D30:D34" si="28">E30-C30</f>
        <v>224</v>
      </c>
      <c r="E30" s="185">
        <v>237</v>
      </c>
      <c r="F30" s="183">
        <v>9</v>
      </c>
      <c r="G30" s="184">
        <f t="shared" ref="G30:G34" si="29">H30-F30</f>
        <v>234</v>
      </c>
      <c r="H30" s="185">
        <v>243</v>
      </c>
      <c r="I30" s="127"/>
      <c r="K30" s="19">
        <f t="shared" ref="K30:K34" si="30">(C30/E30)/(F30/H30)</f>
        <v>1.4810126582278482</v>
      </c>
      <c r="L30" s="20">
        <f t="shared" ref="L30:L33" si="31">(D30/(C30*E30)+(G30/(F30*H30)))</f>
        <v>0.17969955241403907</v>
      </c>
      <c r="M30" s="21">
        <f t="shared" ref="M30:M34" si="32">1/L30</f>
        <v>5.564844133256031</v>
      </c>
      <c r="N30" s="22">
        <f t="shared" ref="N30:N34" si="33">LN(K30)</f>
        <v>0.39272608233073469</v>
      </c>
      <c r="O30" s="22">
        <f t="shared" ref="O30:O34" si="34">M30*N30</f>
        <v>2.1854594352348138</v>
      </c>
      <c r="P30" s="22">
        <f t="shared" ref="P30:P34" si="35">LN(K30)</f>
        <v>0.39272608233073469</v>
      </c>
      <c r="Q30" s="116">
        <f t="shared" ref="Q30:Q34" si="36">K30</f>
        <v>1.4810126582278482</v>
      </c>
      <c r="R30" s="23">
        <f t="shared" ref="R30:R34" si="37">SQRT(1/M30)</f>
        <v>0.42390983995896941</v>
      </c>
      <c r="S30" s="135">
        <f t="shared" ref="S30:S34" si="38">-NORMSINV(2.5/100)</f>
        <v>1.9599639845400538</v>
      </c>
      <c r="T30" s="24">
        <f t="shared" ref="T30:T34" si="39">P30-(R30*S30)</f>
        <v>-0.43812193668098354</v>
      </c>
      <c r="U30" s="24">
        <f t="shared" ref="U30:U34" si="40">P30+(R30*S30)</f>
        <v>1.2235741013424528</v>
      </c>
      <c r="V30" s="25">
        <f t="shared" ref="V30:V34" si="41">EXP(T30)</f>
        <v>0.64524709877051556</v>
      </c>
      <c r="W30" s="26">
        <f t="shared" ref="W30:W34" si="42">EXP(U30)</f>
        <v>3.3993155459521205</v>
      </c>
      <c r="X30" s="93"/>
      <c r="Z30" s="115">
        <f>(N30-P35)^2</f>
        <v>0.41235671711762611</v>
      </c>
      <c r="AA30" s="27">
        <f t="shared" ref="AA30:AA34" si="43">M30*Z30</f>
        <v>2.2947008580607386</v>
      </c>
      <c r="AB30" s="28">
        <v>1</v>
      </c>
      <c r="AC30" s="18"/>
      <c r="AD30" s="18"/>
      <c r="AE30" s="21">
        <f t="shared" ref="AE30:AE34" si="44">M30^2</f>
        <v>30.967490227434066</v>
      </c>
      <c r="AF30" s="29"/>
      <c r="AG30" s="96">
        <f>AG35</f>
        <v>4.1138873129423326E-2</v>
      </c>
      <c r="AH30" s="96">
        <f>AH35</f>
        <v>4.1138873129423326E-2</v>
      </c>
      <c r="AI30" s="27">
        <f t="shared" ref="AI30:AI34" si="45">1/M30</f>
        <v>0.17969955241403907</v>
      </c>
      <c r="AJ30" s="30">
        <f t="shared" ref="AJ30:AJ34" si="46">1/(AH30+AI30)</f>
        <v>4.5281974707938391</v>
      </c>
      <c r="AK30" s="108">
        <f>AJ30/AJ35</f>
        <v>0.14172080176349749</v>
      </c>
      <c r="AL30" s="31">
        <f t="shared" ref="AL30:AL34" si="47">AJ30*N30</f>
        <v>1.7783412527248059</v>
      </c>
      <c r="AM30" s="59">
        <f t="shared" ref="AM30:AM34" si="48">AL30/AJ30</f>
        <v>0.39272608233073469</v>
      </c>
      <c r="AN30" s="26">
        <f t="shared" ref="AN30:AN34" si="49">EXP(AM30)</f>
        <v>1.4810126582278482</v>
      </c>
      <c r="AO30" s="60">
        <f t="shared" ref="AO30:AO34" si="50">1/AJ30</f>
        <v>0.22083842554346239</v>
      </c>
      <c r="AP30" s="26">
        <f t="shared" ref="AP30:AP34" si="51">SQRT(AO30)</f>
        <v>0.46993449069360976</v>
      </c>
      <c r="AQ30" s="70">
        <f t="shared" ref="AQ30:AQ34" si="52">-NORMSINV(2.5/100)</f>
        <v>1.9599639845400538</v>
      </c>
      <c r="AR30" s="24">
        <f t="shared" ref="AR30:AR34" si="53">AM30-(AQ30*AP30)</f>
        <v>-0.5283285945219135</v>
      </c>
      <c r="AS30" s="24">
        <f t="shared" ref="AS30:AS35" si="54">AM30+(AQ30*AP30)</f>
        <v>1.3137807591833828</v>
      </c>
      <c r="AT30" s="61">
        <f t="shared" ref="AT30:AT34" si="55">EXP(AR30)</f>
        <v>0.58958958986967613</v>
      </c>
      <c r="AU30" s="61">
        <f t="shared" ref="AU30:AU34" si="56">EXP(AS30)</f>
        <v>3.7202123842043235</v>
      </c>
      <c r="AV30" s="123"/>
      <c r="AX30" s="71"/>
      <c r="AY30" s="71">
        <v>1</v>
      </c>
      <c r="AZ30" s="100"/>
      <c r="BA30" s="100"/>
      <c r="BC30" s="18"/>
      <c r="BD30" s="18"/>
      <c r="BE30" s="28"/>
      <c r="BF30" s="28"/>
      <c r="BG30" s="28"/>
      <c r="BH30" s="28"/>
      <c r="BI30" s="28"/>
      <c r="BJ30" s="28"/>
      <c r="BK30" s="28"/>
      <c r="BL30" s="28"/>
      <c r="BM30" s="18"/>
      <c r="BN30" s="18"/>
      <c r="BO30" s="18"/>
      <c r="BP30" s="18"/>
      <c r="BQ30" s="18"/>
      <c r="BR30" s="18"/>
      <c r="BS30" s="72"/>
      <c r="BT30" s="72"/>
      <c r="BU30" s="72"/>
      <c r="BV30" s="18"/>
      <c r="BW30" s="18"/>
    </row>
    <row r="31" spans="1:90">
      <c r="A31" s="173"/>
      <c r="B31" s="162" t="s">
        <v>128</v>
      </c>
      <c r="C31" s="183">
        <v>11</v>
      </c>
      <c r="D31" s="184">
        <f t="shared" si="28"/>
        <v>1534</v>
      </c>
      <c r="E31" s="185">
        <v>1545</v>
      </c>
      <c r="F31" s="183">
        <v>11</v>
      </c>
      <c r="G31" s="184">
        <f t="shared" si="29"/>
        <v>1523</v>
      </c>
      <c r="H31" s="185">
        <v>1534</v>
      </c>
      <c r="I31" s="127"/>
      <c r="K31" s="19">
        <f t="shared" si="30"/>
        <v>0.99288025889967646</v>
      </c>
      <c r="L31" s="20">
        <f t="shared" si="31"/>
        <v>0.18051904214484435</v>
      </c>
      <c r="M31" s="21">
        <f t="shared" si="32"/>
        <v>5.5395817976788448</v>
      </c>
      <c r="N31" s="22">
        <f t="shared" si="33"/>
        <v>-7.1452074046442554E-3</v>
      </c>
      <c r="O31" s="22">
        <f t="shared" si="34"/>
        <v>-3.9581460879407421E-2</v>
      </c>
      <c r="P31" s="22">
        <f t="shared" si="35"/>
        <v>-7.1452074046442554E-3</v>
      </c>
      <c r="Q31" s="116">
        <f t="shared" si="36"/>
        <v>0.99288025889967646</v>
      </c>
      <c r="R31" s="23">
        <f t="shared" si="37"/>
        <v>0.42487532541304907</v>
      </c>
      <c r="S31" s="135">
        <f t="shared" si="38"/>
        <v>1.9599639845400538</v>
      </c>
      <c r="T31" s="24">
        <f t="shared" si="39"/>
        <v>-0.83988554313395591</v>
      </c>
      <c r="U31" s="24">
        <f t="shared" si="40"/>
        <v>0.8255951283246673</v>
      </c>
      <c r="V31" s="25">
        <f t="shared" si="41"/>
        <v>0.43175993849052224</v>
      </c>
      <c r="W31" s="26">
        <f t="shared" si="42"/>
        <v>2.2832391813821062</v>
      </c>
      <c r="X31" s="93"/>
      <c r="Z31" s="115">
        <f>(N31-P35)^2</f>
        <v>5.8699009146061104E-2</v>
      </c>
      <c r="AA31" s="27">
        <f t="shared" si="43"/>
        <v>0.32516796260730413</v>
      </c>
      <c r="AB31" s="28">
        <v>1</v>
      </c>
      <c r="AC31" s="18"/>
      <c r="AD31" s="18"/>
      <c r="AE31" s="21">
        <f t="shared" si="44"/>
        <v>30.686966493174783</v>
      </c>
      <c r="AF31" s="29"/>
      <c r="AG31" s="96">
        <f>AG35</f>
        <v>4.1138873129423326E-2</v>
      </c>
      <c r="AH31" s="96">
        <f>AH35</f>
        <v>4.1138873129423326E-2</v>
      </c>
      <c r="AI31" s="27">
        <f t="shared" si="45"/>
        <v>0.18051904214484435</v>
      </c>
      <c r="AJ31" s="30">
        <f t="shared" si="46"/>
        <v>4.5114563076290484</v>
      </c>
      <c r="AK31" s="108">
        <f>AJ31/AJ35</f>
        <v>0.14119684690475506</v>
      </c>
      <c r="AL31" s="31">
        <f t="shared" si="47"/>
        <v>-3.2235291015000112E-2</v>
      </c>
      <c r="AM31" s="59">
        <f t="shared" si="48"/>
        <v>-7.1452074046442562E-3</v>
      </c>
      <c r="AN31" s="26">
        <f t="shared" si="49"/>
        <v>0.99288025889967646</v>
      </c>
      <c r="AO31" s="60">
        <f t="shared" si="50"/>
        <v>0.22165791527426765</v>
      </c>
      <c r="AP31" s="26">
        <f t="shared" si="51"/>
        <v>0.4708056024244695</v>
      </c>
      <c r="AQ31" s="70">
        <f t="shared" si="52"/>
        <v>1.9599639845400538</v>
      </c>
      <c r="AR31" s="24">
        <f t="shared" si="53"/>
        <v>-0.92990723187628799</v>
      </c>
      <c r="AS31" s="24">
        <f t="shared" si="54"/>
        <v>0.91561681706699938</v>
      </c>
      <c r="AT31" s="61">
        <f t="shared" si="55"/>
        <v>0.39459031407681822</v>
      </c>
      <c r="AU31" s="61">
        <f t="shared" si="56"/>
        <v>2.4983157805560641</v>
      </c>
      <c r="AV31" s="123"/>
      <c r="AX31" s="71"/>
      <c r="AY31" s="71">
        <v>1</v>
      </c>
      <c r="AZ31" s="100"/>
      <c r="BA31" s="100"/>
      <c r="BC31" s="18"/>
      <c r="BD31" s="18"/>
      <c r="BE31" s="28"/>
      <c r="BF31" s="28"/>
      <c r="BG31" s="28"/>
      <c r="BH31" s="28"/>
      <c r="BI31" s="28"/>
      <c r="BJ31" s="28"/>
      <c r="BK31" s="28"/>
      <c r="BL31" s="28"/>
      <c r="BM31" s="18"/>
      <c r="BN31" s="18"/>
      <c r="BO31" s="18"/>
      <c r="BP31" s="18"/>
      <c r="BQ31" s="18"/>
      <c r="BR31" s="18"/>
      <c r="BS31" s="72"/>
      <c r="BT31" s="72"/>
      <c r="BU31" s="72"/>
      <c r="BV31" s="18"/>
      <c r="BW31" s="18"/>
    </row>
    <row r="32" spans="1:90">
      <c r="A32" s="172"/>
      <c r="B32" s="162" t="s">
        <v>132</v>
      </c>
      <c r="C32" s="183">
        <v>36</v>
      </c>
      <c r="D32" s="184">
        <f t="shared" si="28"/>
        <v>1465</v>
      </c>
      <c r="E32" s="185">
        <v>1501</v>
      </c>
      <c r="F32" s="183">
        <v>41</v>
      </c>
      <c r="G32" s="184">
        <f t="shared" si="29"/>
        <v>1478</v>
      </c>
      <c r="H32" s="185">
        <v>1519</v>
      </c>
      <c r="I32" s="127"/>
      <c r="K32" s="19">
        <f t="shared" si="30"/>
        <v>0.88857834614322151</v>
      </c>
      <c r="L32" s="20">
        <f t="shared" si="31"/>
        <v>5.0843471314627742E-2</v>
      </c>
      <c r="M32" s="21">
        <f t="shared" si="32"/>
        <v>19.668208604637474</v>
      </c>
      <c r="N32" s="22">
        <f t="shared" si="33"/>
        <v>-0.11813245728588699</v>
      </c>
      <c r="O32" s="22">
        <f t="shared" si="34"/>
        <v>-2.3234538128772515</v>
      </c>
      <c r="P32" s="22">
        <f t="shared" si="35"/>
        <v>-0.11813245728588699</v>
      </c>
      <c r="Q32" s="116">
        <f t="shared" si="36"/>
        <v>0.88857834614322151</v>
      </c>
      <c r="R32" s="23">
        <f t="shared" si="37"/>
        <v>0.22548496915454863</v>
      </c>
      <c r="S32" s="135">
        <f t="shared" si="38"/>
        <v>1.9599639845400538</v>
      </c>
      <c r="T32" s="24">
        <f t="shared" si="39"/>
        <v>-0.56007487588392724</v>
      </c>
      <c r="U32" s="24">
        <f t="shared" si="40"/>
        <v>0.32380996131215328</v>
      </c>
      <c r="V32" s="25">
        <f t="shared" si="41"/>
        <v>0.57116629566642463</v>
      </c>
      <c r="W32" s="26">
        <f t="shared" si="42"/>
        <v>1.3823845756048465</v>
      </c>
      <c r="X32" s="93"/>
      <c r="Z32" s="115">
        <f>(N32-P35)^2</f>
        <v>1.7237466914751767E-2</v>
      </c>
      <c r="AA32" s="27">
        <f t="shared" si="43"/>
        <v>0.33903009509487447</v>
      </c>
      <c r="AB32" s="28">
        <v>1</v>
      </c>
      <c r="AC32" s="18"/>
      <c r="AD32" s="18"/>
      <c r="AE32" s="21">
        <f t="shared" si="44"/>
        <v>386.8384297155356</v>
      </c>
      <c r="AF32" s="29"/>
      <c r="AG32" s="96">
        <f>AG35</f>
        <v>4.1138873129423326E-2</v>
      </c>
      <c r="AH32" s="96">
        <f>AH35</f>
        <v>4.1138873129423326E-2</v>
      </c>
      <c r="AI32" s="27">
        <f t="shared" si="45"/>
        <v>5.0843471314627742E-2</v>
      </c>
      <c r="AJ32" s="30">
        <f t="shared" si="46"/>
        <v>10.871651576659445</v>
      </c>
      <c r="AK32" s="108">
        <f>AJ32/AJ35</f>
        <v>0.34025441422886116</v>
      </c>
      <c r="AL32" s="31">
        <f t="shared" si="47"/>
        <v>-1.284294915506768</v>
      </c>
      <c r="AM32" s="59">
        <f t="shared" si="48"/>
        <v>-0.118132457285887</v>
      </c>
      <c r="AN32" s="26">
        <f t="shared" si="49"/>
        <v>0.88857834614322151</v>
      </c>
      <c r="AO32" s="60">
        <f t="shared" si="50"/>
        <v>9.1982344444051067E-2</v>
      </c>
      <c r="AP32" s="26">
        <f t="shared" si="51"/>
        <v>0.3032859120434892</v>
      </c>
      <c r="AQ32" s="70">
        <f t="shared" si="52"/>
        <v>1.9599639845400538</v>
      </c>
      <c r="AR32" s="24">
        <f t="shared" si="53"/>
        <v>-0.71256192190950851</v>
      </c>
      <c r="AS32" s="24">
        <f t="shared" si="54"/>
        <v>0.47629700733773445</v>
      </c>
      <c r="AT32" s="61">
        <f t="shared" si="55"/>
        <v>0.49038625548240089</v>
      </c>
      <c r="AU32" s="61">
        <f t="shared" si="56"/>
        <v>1.610101156807318</v>
      </c>
      <c r="AV32" s="123"/>
      <c r="AX32" s="71"/>
      <c r="AY32" s="71">
        <v>1</v>
      </c>
      <c r="AZ32" s="100"/>
      <c r="BA32" s="100"/>
      <c r="BC32" s="18"/>
      <c r="BD32" s="18"/>
      <c r="BE32" s="28"/>
      <c r="BF32" s="28"/>
      <c r="BG32" s="28"/>
      <c r="BH32" s="28"/>
      <c r="BI32" s="28"/>
      <c r="BJ32" s="28"/>
      <c r="BK32" s="28"/>
      <c r="BL32" s="28"/>
      <c r="BM32" s="18"/>
      <c r="BN32" s="18"/>
      <c r="BO32" s="18"/>
      <c r="BP32" s="18"/>
      <c r="BQ32" s="18"/>
      <c r="BR32" s="18"/>
      <c r="BS32" s="72"/>
      <c r="BT32" s="72"/>
      <c r="BU32" s="72"/>
      <c r="BV32" s="18"/>
      <c r="BW32" s="18"/>
    </row>
    <row r="33" spans="1:90">
      <c r="A33" s="173"/>
      <c r="B33" s="162" t="s">
        <v>133</v>
      </c>
      <c r="C33" s="183">
        <v>37</v>
      </c>
      <c r="D33" s="184">
        <f t="shared" si="28"/>
        <v>4641</v>
      </c>
      <c r="E33" s="185">
        <v>4678</v>
      </c>
      <c r="F33" s="183">
        <v>65</v>
      </c>
      <c r="G33" s="184">
        <f t="shared" si="29"/>
        <v>4618</v>
      </c>
      <c r="H33" s="185">
        <v>4683</v>
      </c>
      <c r="I33" s="127"/>
      <c r="K33" s="19">
        <f t="shared" si="30"/>
        <v>0.56983918176735615</v>
      </c>
      <c r="L33" s="20">
        <f t="shared" si="31"/>
        <v>4.1984337514603218E-2</v>
      </c>
      <c r="M33" s="21">
        <f t="shared" si="32"/>
        <v>23.818406081843609</v>
      </c>
      <c r="N33" s="22">
        <f t="shared" si="33"/>
        <v>-0.56240109521199533</v>
      </c>
      <c r="O33" s="22">
        <f t="shared" si="34"/>
        <v>-13.395497666632895</v>
      </c>
      <c r="P33" s="22">
        <f t="shared" si="35"/>
        <v>-0.56240109521199533</v>
      </c>
      <c r="Q33" s="116">
        <f t="shared" si="36"/>
        <v>0.56983918176735615</v>
      </c>
      <c r="R33" s="23">
        <f t="shared" si="37"/>
        <v>0.20490079920440335</v>
      </c>
      <c r="S33" s="135">
        <f t="shared" si="38"/>
        <v>1.9599639845400538</v>
      </c>
      <c r="T33" s="24">
        <f t="shared" si="39"/>
        <v>-0.96399928205609919</v>
      </c>
      <c r="U33" s="24">
        <f t="shared" si="40"/>
        <v>-0.16080290836789146</v>
      </c>
      <c r="V33" s="25">
        <f t="shared" si="41"/>
        <v>0.38136464729251374</v>
      </c>
      <c r="W33" s="26">
        <f t="shared" si="42"/>
        <v>0.85145987018620073</v>
      </c>
      <c r="X33" s="93"/>
      <c r="Z33" s="115">
        <f>(N33-P35)^2</f>
        <v>9.7954667546982649E-2</v>
      </c>
      <c r="AA33" s="27">
        <f t="shared" si="43"/>
        <v>2.3331240492460203</v>
      </c>
      <c r="AB33" s="28">
        <v>1</v>
      </c>
      <c r="AC33" s="18"/>
      <c r="AD33" s="18"/>
      <c r="AE33" s="21">
        <f t="shared" si="44"/>
        <v>567.31646827960458</v>
      </c>
      <c r="AF33" s="29"/>
      <c r="AG33" s="96">
        <f>AG35</f>
        <v>4.1138873129423326E-2</v>
      </c>
      <c r="AH33" s="96">
        <f>AH35</f>
        <v>4.1138873129423326E-2</v>
      </c>
      <c r="AI33" s="27">
        <f t="shared" si="45"/>
        <v>4.1984337514603218E-2</v>
      </c>
      <c r="AJ33" s="30">
        <f t="shared" si="46"/>
        <v>12.030334153988344</v>
      </c>
      <c r="AK33" s="108">
        <f>AJ33/AJ35</f>
        <v>0.3765181648509513</v>
      </c>
      <c r="AL33" s="31">
        <f t="shared" si="47"/>
        <v>-6.7658731039693176</v>
      </c>
      <c r="AM33" s="59">
        <f t="shared" si="48"/>
        <v>-0.56240109521199533</v>
      </c>
      <c r="AN33" s="26">
        <f t="shared" si="49"/>
        <v>0.56983918176735615</v>
      </c>
      <c r="AO33" s="60">
        <f t="shared" si="50"/>
        <v>8.3123210644026543E-2</v>
      </c>
      <c r="AP33" s="26">
        <f t="shared" si="51"/>
        <v>0.28831096171326287</v>
      </c>
      <c r="AQ33" s="70">
        <f t="shared" si="52"/>
        <v>1.9599639845400538</v>
      </c>
      <c r="AR33" s="24">
        <f t="shared" si="53"/>
        <v>-1.1274801965180969</v>
      </c>
      <c r="AS33" s="24">
        <f t="shared" si="54"/>
        <v>2.6780060941062889E-3</v>
      </c>
      <c r="AT33" s="61">
        <f t="shared" si="55"/>
        <v>0.32384826314370924</v>
      </c>
      <c r="AU33" s="61">
        <f t="shared" si="56"/>
        <v>1.0026815951555541</v>
      </c>
      <c r="AV33" s="123"/>
      <c r="AX33" s="71"/>
      <c r="AY33" s="71">
        <v>1</v>
      </c>
      <c r="AZ33" s="100"/>
      <c r="BA33" s="100"/>
      <c r="BC33" s="18"/>
      <c r="BD33" s="18"/>
      <c r="BE33" s="28"/>
      <c r="BF33" s="28"/>
      <c r="BG33" s="28"/>
      <c r="BH33" s="28"/>
      <c r="BI33" s="28"/>
      <c r="BJ33" s="28"/>
      <c r="BK33" s="28"/>
      <c r="BL33" s="28"/>
      <c r="BM33" s="18"/>
      <c r="BN33" s="18"/>
      <c r="BO33" s="18"/>
      <c r="BP33" s="18"/>
      <c r="BQ33" s="18"/>
      <c r="BR33" s="18"/>
      <c r="BS33" s="72"/>
      <c r="BT33" s="72"/>
      <c r="BU33" s="72"/>
      <c r="BV33" s="18"/>
      <c r="BW33" s="18"/>
    </row>
    <row r="34" spans="1:90" ht="14.25" customHeight="1">
      <c r="A34" s="173"/>
      <c r="B34" s="162" t="s">
        <v>134</v>
      </c>
      <c r="C34" s="183">
        <v>0.01</v>
      </c>
      <c r="D34" s="184">
        <f t="shared" si="28"/>
        <v>265.99</v>
      </c>
      <c r="E34" s="185">
        <v>266</v>
      </c>
      <c r="F34" s="183">
        <v>1</v>
      </c>
      <c r="G34" s="184">
        <f t="shared" si="29"/>
        <v>262</v>
      </c>
      <c r="H34" s="185">
        <v>263</v>
      </c>
      <c r="I34" s="127"/>
      <c r="K34" s="19">
        <f t="shared" si="30"/>
        <v>9.8872180451127813E-3</v>
      </c>
      <c r="L34" s="20">
        <f>(D34/(C34*E34)+(G34/(F34*H34)))</f>
        <v>100.99243832013494</v>
      </c>
      <c r="M34" s="21">
        <f t="shared" si="32"/>
        <v>9.9017314230012924E-3</v>
      </c>
      <c r="N34" s="22">
        <f t="shared" si="33"/>
        <v>-4.6165124625920262</v>
      </c>
      <c r="O34" s="22">
        <f t="shared" si="34"/>
        <v>-4.5711466515524546E-2</v>
      </c>
      <c r="P34" s="22">
        <f t="shared" si="35"/>
        <v>-4.6165124625920262</v>
      </c>
      <c r="Q34" s="116">
        <f t="shared" si="36"/>
        <v>9.8872180451127813E-3</v>
      </c>
      <c r="R34" s="23">
        <f t="shared" si="37"/>
        <v>10.049499406444827</v>
      </c>
      <c r="S34" s="135">
        <f t="shared" si="38"/>
        <v>1.9599639845400538</v>
      </c>
      <c r="T34" s="24">
        <f t="shared" si="39"/>
        <v>-24.313169361880536</v>
      </c>
      <c r="U34" s="24">
        <f t="shared" si="40"/>
        <v>15.080144436696482</v>
      </c>
      <c r="V34" s="25">
        <f t="shared" si="41"/>
        <v>2.760099310243391E-11</v>
      </c>
      <c r="W34" s="138">
        <f t="shared" si="42"/>
        <v>3541795.7719421037</v>
      </c>
      <c r="X34" s="93"/>
      <c r="Z34" s="115">
        <f>(N34-P35)^2</f>
        <v>19.071461715726748</v>
      </c>
      <c r="AA34" s="27">
        <f t="shared" si="43"/>
        <v>0.18884049175317769</v>
      </c>
      <c r="AB34" s="28">
        <v>1</v>
      </c>
      <c r="AC34" s="18"/>
      <c r="AD34" s="18"/>
      <c r="AE34" s="21">
        <f t="shared" si="44"/>
        <v>9.8044285173251196E-5</v>
      </c>
      <c r="AF34" s="29"/>
      <c r="AG34" s="96">
        <f>AG35</f>
        <v>4.1138873129423326E-2</v>
      </c>
      <c r="AH34" s="96">
        <f>AH35</f>
        <v>4.1138873129423326E-2</v>
      </c>
      <c r="AI34" s="27">
        <f t="shared" si="45"/>
        <v>100.99243832013494</v>
      </c>
      <c r="AJ34" s="30">
        <f t="shared" si="46"/>
        <v>9.897699633925932E-3</v>
      </c>
      <c r="AK34" s="108">
        <f>AJ34/AJ35</f>
        <v>3.0977225193501765E-4</v>
      </c>
      <c r="AL34" s="31">
        <f t="shared" si="47"/>
        <v>-4.5692853711011602E-2</v>
      </c>
      <c r="AM34" s="59">
        <f t="shared" si="48"/>
        <v>-4.6165124625920262</v>
      </c>
      <c r="AN34" s="26">
        <f t="shared" si="49"/>
        <v>9.8872180451127795E-3</v>
      </c>
      <c r="AO34" s="60">
        <f t="shared" si="50"/>
        <v>101.03357719326435</v>
      </c>
      <c r="AP34" s="26">
        <f t="shared" si="51"/>
        <v>10.051546010105328</v>
      </c>
      <c r="AQ34" s="70">
        <f t="shared" si="52"/>
        <v>1.9599639845400538</v>
      </c>
      <c r="AR34" s="24">
        <f t="shared" si="53"/>
        <v>-24.317180631345746</v>
      </c>
      <c r="AS34" s="24">
        <f t="shared" si="54"/>
        <v>15.084155706161692</v>
      </c>
      <c r="AT34" s="61">
        <f t="shared" si="55"/>
        <v>2.7490499838875383E-11</v>
      </c>
      <c r="AU34" s="61">
        <f t="shared" si="56"/>
        <v>3556031.4015593673</v>
      </c>
      <c r="AV34" s="123"/>
      <c r="AX34" s="71"/>
      <c r="AY34" s="71">
        <v>1</v>
      </c>
      <c r="AZ34" s="100"/>
      <c r="BA34" s="100"/>
      <c r="BC34" s="18"/>
      <c r="BD34" s="18"/>
      <c r="BE34" s="28"/>
      <c r="BF34" s="28"/>
      <c r="BG34" s="28"/>
      <c r="BH34" s="28"/>
      <c r="BI34" s="28"/>
      <c r="BJ34" s="28"/>
      <c r="BK34" s="28"/>
      <c r="BL34" s="28"/>
      <c r="BM34" s="18"/>
      <c r="BN34" s="18"/>
      <c r="BO34" s="18"/>
      <c r="BP34" s="18"/>
      <c r="BQ34" s="18"/>
      <c r="BR34" s="18"/>
      <c r="BS34" s="72"/>
      <c r="BT34" s="72"/>
      <c r="BU34" s="72"/>
      <c r="BV34" s="18"/>
      <c r="BW34" s="18"/>
    </row>
    <row r="35" spans="1:90">
      <c r="A35" s="6"/>
      <c r="B35" s="78">
        <f>COUNT(C30:C34)</f>
        <v>5</v>
      </c>
      <c r="C35" s="186">
        <f t="shared" ref="C35:H35" si="57">SUM(C30:C34)</f>
        <v>97.01</v>
      </c>
      <c r="D35" s="186">
        <f t="shared" si="57"/>
        <v>8129.99</v>
      </c>
      <c r="E35" s="186">
        <f t="shared" si="57"/>
        <v>8227</v>
      </c>
      <c r="F35" s="186">
        <f t="shared" si="57"/>
        <v>127</v>
      </c>
      <c r="G35" s="186">
        <f t="shared" si="57"/>
        <v>8115</v>
      </c>
      <c r="H35" s="186">
        <f t="shared" si="57"/>
        <v>8242</v>
      </c>
      <c r="I35" s="128"/>
      <c r="K35" s="32"/>
      <c r="L35" s="107"/>
      <c r="M35" s="33">
        <f>SUM(M30:M34)</f>
        <v>54.600942348838956</v>
      </c>
      <c r="N35" s="34"/>
      <c r="O35" s="35">
        <f>SUM(O30:O34)</f>
        <v>-13.618784971670264</v>
      </c>
      <c r="P35" s="36">
        <f>O35/M35</f>
        <v>-0.24942399134178783</v>
      </c>
      <c r="Q35" s="73">
        <f>EXP(P35)</f>
        <v>0.77924950828787465</v>
      </c>
      <c r="R35" s="37">
        <f>SQRT(1/M35)</f>
        <v>0.13533182264004809</v>
      </c>
      <c r="S35" s="135">
        <f>-NORMSINV(2.5/100)</f>
        <v>1.9599639845400538</v>
      </c>
      <c r="T35" s="38">
        <f>P35-(R35*S35)</f>
        <v>-0.51466948967844428</v>
      </c>
      <c r="U35" s="38">
        <f>P35+(R35*S35)</f>
        <v>1.5821506994868673E-2</v>
      </c>
      <c r="V35" s="74">
        <f>EXP(T35)</f>
        <v>0.5976981073700981</v>
      </c>
      <c r="W35" s="75">
        <f>EXP(U35)</f>
        <v>1.0159473297292778</v>
      </c>
      <c r="X35" s="39"/>
      <c r="Y35" s="39"/>
      <c r="Z35" s="40"/>
      <c r="AA35" s="41">
        <f>SUM(AA30:AA34)</f>
        <v>5.4808634567621155</v>
      </c>
      <c r="AB35" s="42">
        <f>SUM(AB30:AB34)</f>
        <v>5</v>
      </c>
      <c r="AC35" s="43">
        <f>AA35-(AB35-1)</f>
        <v>1.4808634567621155</v>
      </c>
      <c r="AD35" s="33">
        <f>M35</f>
        <v>54.600942348838956</v>
      </c>
      <c r="AE35" s="33">
        <f>SUM(AE30:AE34)</f>
        <v>1015.8094527600342</v>
      </c>
      <c r="AF35" s="44">
        <f>AE35/AD35</f>
        <v>18.604247638624035</v>
      </c>
      <c r="AG35" s="97">
        <f>AC35/(AD35-AF35)</f>
        <v>4.1138873129423326E-2</v>
      </c>
      <c r="AH35" s="97">
        <f>IF(AA35&lt;AB35-1,"0",AG35)</f>
        <v>4.1138873129423326E-2</v>
      </c>
      <c r="AI35" s="40"/>
      <c r="AJ35" s="33">
        <f>SUM(AJ30:AJ34)</f>
        <v>31.9515372087046</v>
      </c>
      <c r="AK35" s="109">
        <f>SUM(AK30:AK34)</f>
        <v>1</v>
      </c>
      <c r="AL35" s="43">
        <f>SUM(AL30:AL34)</f>
        <v>-6.3497549114772918</v>
      </c>
      <c r="AM35" s="43">
        <f>AL35/AJ35</f>
        <v>-0.1987308112909015</v>
      </c>
      <c r="AN35" s="149">
        <f>EXP(AM35)</f>
        <v>0.81977053660676036</v>
      </c>
      <c r="AO35" s="45">
        <f>1/AJ35</f>
        <v>3.1297398728207942E-2</v>
      </c>
      <c r="AP35" s="46">
        <f>SQRT(AO35)</f>
        <v>0.17691070834804756</v>
      </c>
      <c r="AQ35" s="76">
        <f>-NORMSINV(2.5/100)</f>
        <v>1.9599639845400538</v>
      </c>
      <c r="AR35" s="38">
        <f>AM35-(AQ35*AP35)</f>
        <v>-0.54546942813254418</v>
      </c>
      <c r="AS35" s="38">
        <f t="shared" si="54"/>
        <v>0.14800780555074114</v>
      </c>
      <c r="AT35" s="150">
        <f>EXP(AR35)</f>
        <v>0.57956965317209752</v>
      </c>
      <c r="AU35" s="161">
        <f>EXP(AS35)</f>
        <v>1.1595219470350442</v>
      </c>
      <c r="AV35" s="132"/>
      <c r="AW35" s="8"/>
      <c r="AX35" s="77">
        <f>AA35</f>
        <v>5.4808634567621155</v>
      </c>
      <c r="AY35" s="78">
        <f>SUM(AY30:AY34)</f>
        <v>5</v>
      </c>
      <c r="AZ35" s="101">
        <f>(AX35-(AY35-1))/AX35</f>
        <v>0.27018798560563906</v>
      </c>
      <c r="BA35" s="102">
        <f>IF(AA35&lt;AB35-1,"0%",AZ35)</f>
        <v>0.27018798560563906</v>
      </c>
      <c r="BB35" s="47"/>
      <c r="BC35" s="35">
        <f>AX35/(AY35-1)</f>
        <v>1.3702158641905289</v>
      </c>
      <c r="BD35" s="79">
        <f>LN(BC35)</f>
        <v>0.31496829253053238</v>
      </c>
      <c r="BE35" s="35">
        <f>LN(AX35)</f>
        <v>1.701262653650423</v>
      </c>
      <c r="BF35" s="35">
        <f>LN(AY35-1)</f>
        <v>1.3862943611198906</v>
      </c>
      <c r="BG35" s="35">
        <f>SQRT(2*AX35)</f>
        <v>3.3108498778295932</v>
      </c>
      <c r="BH35" s="35">
        <f>SQRT(2*AY35-3)</f>
        <v>2.6457513110645907</v>
      </c>
      <c r="BI35" s="35">
        <f>2*(AY35-2)</f>
        <v>6</v>
      </c>
      <c r="BJ35" s="35">
        <f>3*(AY35-2)^2</f>
        <v>27</v>
      </c>
      <c r="BK35" s="35">
        <f>1/BI35</f>
        <v>0.16666666666666666</v>
      </c>
      <c r="BL35" s="80">
        <f>1/BJ35</f>
        <v>3.7037037037037035E-2</v>
      </c>
      <c r="BM35" s="80">
        <f>SQRT(BK35*(1-BL35))</f>
        <v>0.40061680838488767</v>
      </c>
      <c r="BN35" s="81">
        <f>0.5*(BE35-BF35)/(BG35-BH35)</f>
        <v>0.23678316889368617</v>
      </c>
      <c r="BO35" s="81">
        <f>IF(AA35&lt;=AB35,BM35,BN35)</f>
        <v>0.23678316889368617</v>
      </c>
      <c r="BP35" s="82">
        <f>BD35-(1.96*BO35)</f>
        <v>-0.14912671850109249</v>
      </c>
      <c r="BQ35" s="82">
        <f>BD35+(1.96*BO35)</f>
        <v>0.77906330356215725</v>
      </c>
      <c r="BR35" s="82"/>
      <c r="BS35" s="79">
        <f>EXP(BP35)</f>
        <v>0.86145994506919532</v>
      </c>
      <c r="BT35" s="79">
        <f>EXP(BQ35)</f>
        <v>2.1794298449112355</v>
      </c>
      <c r="BU35" s="83">
        <f>BA35</f>
        <v>0.27018798560563906</v>
      </c>
      <c r="BV35" s="83">
        <f>(BS35-1)/BS35</f>
        <v>-0.16082007726972922</v>
      </c>
      <c r="BW35" s="83">
        <f>(BT35-1)/BT35</f>
        <v>0.54116440025132884</v>
      </c>
    </row>
    <row r="36" spans="1:90" ht="13.5" thickBot="1">
      <c r="A36" s="4"/>
      <c r="B36" s="4"/>
      <c r="C36" s="187"/>
      <c r="D36" s="187"/>
      <c r="E36" s="187"/>
      <c r="F36" s="187"/>
      <c r="G36" s="187"/>
      <c r="H36" s="187"/>
      <c r="I36" s="129"/>
      <c r="J36" s="4"/>
      <c r="K36" s="4"/>
      <c r="L36" s="5"/>
      <c r="M36" s="5"/>
      <c r="N36" s="5"/>
      <c r="O36" s="5"/>
      <c r="P36" s="5"/>
      <c r="Q36" s="5"/>
      <c r="R36" s="48"/>
      <c r="S36" s="48"/>
      <c r="T36" s="48"/>
      <c r="U36" s="48"/>
      <c r="V36" s="48"/>
      <c r="W36" s="48"/>
      <c r="X36" s="48"/>
      <c r="Z36" s="5"/>
      <c r="AA36" s="5"/>
      <c r="AB36" s="49"/>
      <c r="AC36" s="50"/>
      <c r="AD36" s="106"/>
      <c r="AE36" s="50"/>
      <c r="AF36" s="51"/>
      <c r="AG36" s="51"/>
      <c r="AH36" s="51"/>
      <c r="AI36" s="51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2"/>
      <c r="AU36" s="52"/>
      <c r="AV36" s="52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3"/>
      <c r="BH36" s="5"/>
      <c r="BI36" s="5"/>
      <c r="BJ36" s="5"/>
      <c r="BK36" s="5"/>
      <c r="BN36" s="50" t="s">
        <v>43</v>
      </c>
      <c r="BT36" s="84" t="s">
        <v>44</v>
      </c>
      <c r="BU36" s="85">
        <f>BU35</f>
        <v>0.27018798560563906</v>
      </c>
      <c r="BV36" s="86" t="str">
        <f>IF(BV35&lt;0,"0%",BV35)</f>
        <v>0%</v>
      </c>
      <c r="BW36" s="87">
        <f>IF(BW35&lt;0,"0%",BW35)</f>
        <v>0.54116440025132884</v>
      </c>
    </row>
    <row r="37" spans="1:90" ht="15" customHeight="1" thickBot="1">
      <c r="A37" s="6"/>
      <c r="B37" s="6"/>
      <c r="C37" s="178"/>
      <c r="D37" s="178"/>
      <c r="E37" s="178"/>
      <c r="F37" s="178"/>
      <c r="G37" s="178"/>
      <c r="H37" s="178"/>
      <c r="I37" s="118"/>
      <c r="J37" s="6"/>
      <c r="K37" s="6"/>
      <c r="L37" s="6"/>
      <c r="M37" s="5"/>
      <c r="N37" s="5"/>
      <c r="O37" s="5"/>
      <c r="P37" s="5"/>
      <c r="Q37" s="5"/>
      <c r="R37" s="54"/>
      <c r="S37" s="54"/>
      <c r="T37" s="54"/>
      <c r="U37" s="54"/>
      <c r="V37" s="54"/>
      <c r="W37" s="54"/>
      <c r="X37" s="54"/>
      <c r="Z37" s="5"/>
      <c r="AA37" s="5"/>
      <c r="AB37" s="5"/>
      <c r="AC37" s="5"/>
      <c r="AD37" s="5"/>
      <c r="AE37" s="5"/>
      <c r="AF37" s="5"/>
      <c r="AG37" s="5"/>
      <c r="AH37" s="5"/>
      <c r="AI37" s="53"/>
      <c r="AJ37" s="104"/>
      <c r="AK37" s="104"/>
      <c r="AL37" s="105"/>
      <c r="AM37" s="58"/>
      <c r="AN37" s="55"/>
      <c r="AO37" s="56" t="s">
        <v>23</v>
      </c>
      <c r="AP37" s="57">
        <f>TINV(0.05,(AB35-2))</f>
        <v>3.1824463052837091</v>
      </c>
      <c r="AQ37" s="5"/>
      <c r="AR37" s="88"/>
      <c r="AS37" s="89" t="s">
        <v>24</v>
      </c>
      <c r="AT37" s="90">
        <f>EXP(AM35-AP37*SQRT((1/AD35)+AH35))</f>
        <v>0.37730175560041601</v>
      </c>
      <c r="AU37" s="91">
        <f>EXP(AM35+AP37*SQRT((1/AD35)+AH35))</f>
        <v>1.7811306804526166</v>
      </c>
      <c r="AV37" s="123"/>
      <c r="AW37" s="5"/>
      <c r="AX37" s="5"/>
      <c r="AY37" s="5"/>
      <c r="AZ37" s="5"/>
      <c r="BB37" s="5"/>
      <c r="BC37" s="5"/>
      <c r="BD37" s="5"/>
      <c r="BF37" s="92"/>
      <c r="BG37" s="53"/>
      <c r="BH37" s="53"/>
      <c r="BJ37" s="93"/>
      <c r="BK37" s="5"/>
      <c r="BL37" s="94"/>
      <c r="BM37" s="95"/>
      <c r="BN37" s="5"/>
      <c r="BQ37" s="94"/>
    </row>
    <row r="42" spans="1:90" ht="38.1" customHeight="1">
      <c r="A42" s="136" t="s">
        <v>147</v>
      </c>
      <c r="B42" s="4"/>
      <c r="C42" s="189"/>
      <c r="D42" s="189"/>
      <c r="E42" s="189"/>
      <c r="F42" s="189"/>
      <c r="G42" s="189"/>
      <c r="H42" s="189"/>
      <c r="I42" s="5"/>
      <c r="J42" s="196" t="s">
        <v>62</v>
      </c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8"/>
      <c r="X42" s="133"/>
      <c r="Y42" s="199" t="s">
        <v>63</v>
      </c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0"/>
      <c r="AK42" s="200"/>
      <c r="AL42" s="200"/>
      <c r="AM42" s="200"/>
      <c r="AN42" s="200"/>
      <c r="AO42" s="200"/>
      <c r="AP42" s="200"/>
      <c r="AQ42" s="200"/>
      <c r="AR42" s="200"/>
      <c r="AS42" s="200"/>
      <c r="AT42" s="200"/>
      <c r="AU42" s="201"/>
      <c r="AV42" s="133"/>
      <c r="AW42" s="196" t="s">
        <v>64</v>
      </c>
      <c r="AX42" s="197"/>
      <c r="AY42" s="197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97"/>
      <c r="BK42" s="197"/>
      <c r="BL42" s="197"/>
      <c r="BM42" s="197"/>
      <c r="BN42" s="197"/>
      <c r="BO42" s="197"/>
      <c r="BP42" s="197"/>
      <c r="BQ42" s="197"/>
      <c r="BR42" s="197"/>
      <c r="BS42" s="197"/>
      <c r="BT42" s="197"/>
      <c r="BU42" s="197"/>
      <c r="BV42" s="197"/>
      <c r="BW42" s="198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</row>
    <row r="43" spans="1:90" s="11" customFormat="1" ht="17.25" customHeight="1">
      <c r="A43" s="159" t="s">
        <v>68</v>
      </c>
      <c r="B43" s="10" t="s">
        <v>61</v>
      </c>
      <c r="C43" s="202" t="s">
        <v>0</v>
      </c>
      <c r="D43" s="202"/>
      <c r="E43" s="202"/>
      <c r="F43" s="202" t="s">
        <v>1</v>
      </c>
      <c r="G43" s="202"/>
      <c r="H43" s="202"/>
      <c r="I43" s="121"/>
      <c r="X43" s="63"/>
      <c r="AV43" s="63"/>
    </row>
    <row r="44" spans="1:90" ht="55.5" customHeight="1">
      <c r="A44" s="4"/>
      <c r="B44" s="13" t="s">
        <v>77</v>
      </c>
      <c r="C44" s="182" t="s">
        <v>2</v>
      </c>
      <c r="D44" s="182" t="s">
        <v>3</v>
      </c>
      <c r="E44" s="182" t="s">
        <v>4</v>
      </c>
      <c r="F44" s="182" t="s">
        <v>2</v>
      </c>
      <c r="G44" s="182" t="s">
        <v>3</v>
      </c>
      <c r="H44" s="182" t="s">
        <v>4</v>
      </c>
      <c r="I44" s="123"/>
      <c r="K44" s="12" t="s">
        <v>57</v>
      </c>
      <c r="L44" s="12" t="s">
        <v>56</v>
      </c>
      <c r="M44" s="12" t="s">
        <v>55</v>
      </c>
      <c r="N44" s="14" t="s">
        <v>54</v>
      </c>
      <c r="O44" s="14" t="s">
        <v>5</v>
      </c>
      <c r="P44" s="14" t="s">
        <v>53</v>
      </c>
      <c r="Q44" s="64" t="s">
        <v>6</v>
      </c>
      <c r="R44" s="12" t="s">
        <v>7</v>
      </c>
      <c r="S44" s="15" t="s">
        <v>8</v>
      </c>
      <c r="T44" s="15" t="s">
        <v>9</v>
      </c>
      <c r="U44" s="15" t="s">
        <v>10</v>
      </c>
      <c r="V44" s="66" t="s">
        <v>11</v>
      </c>
      <c r="W44" s="67" t="s">
        <v>12</v>
      </c>
      <c r="X44" s="131"/>
      <c r="Y44" s="16"/>
      <c r="Z44" s="114" t="s">
        <v>13</v>
      </c>
      <c r="AA44" s="14" t="s">
        <v>52</v>
      </c>
      <c r="AB44" s="17" t="s">
        <v>14</v>
      </c>
      <c r="AC44" s="17" t="s">
        <v>15</v>
      </c>
      <c r="AD44" s="17" t="s">
        <v>51</v>
      </c>
      <c r="AE44" s="14" t="s">
        <v>50</v>
      </c>
      <c r="AF44" s="14" t="s">
        <v>47</v>
      </c>
      <c r="AG44" s="98" t="s">
        <v>16</v>
      </c>
      <c r="AH44" s="98" t="s">
        <v>17</v>
      </c>
      <c r="AI44" s="17" t="s">
        <v>48</v>
      </c>
      <c r="AJ44" s="14" t="s">
        <v>49</v>
      </c>
      <c r="AK44" s="14" t="s">
        <v>60</v>
      </c>
      <c r="AL44" s="14" t="s">
        <v>46</v>
      </c>
      <c r="AM44" s="17" t="s">
        <v>18</v>
      </c>
      <c r="AN44" s="68" t="s">
        <v>19</v>
      </c>
      <c r="AO44" s="14" t="s">
        <v>45</v>
      </c>
      <c r="AP44" s="14" t="s">
        <v>20</v>
      </c>
      <c r="AQ44" s="65" t="s">
        <v>8</v>
      </c>
      <c r="AR44" s="15" t="s">
        <v>21</v>
      </c>
      <c r="AS44" s="15" t="s">
        <v>22</v>
      </c>
      <c r="AT44" s="66" t="s">
        <v>11</v>
      </c>
      <c r="AU44" s="67" t="s">
        <v>12</v>
      </c>
      <c r="AV44" s="131"/>
      <c r="AX44" s="113" t="s">
        <v>25</v>
      </c>
      <c r="AY44" s="113" t="s">
        <v>14</v>
      </c>
      <c r="AZ44" s="103" t="s">
        <v>58</v>
      </c>
      <c r="BA44" s="99" t="s">
        <v>59</v>
      </c>
      <c r="BC44" s="17" t="s">
        <v>26</v>
      </c>
      <c r="BD44" s="17" t="s">
        <v>27</v>
      </c>
      <c r="BE44" s="17" t="s">
        <v>28</v>
      </c>
      <c r="BF44" s="17" t="s">
        <v>29</v>
      </c>
      <c r="BG44" s="17" t="s">
        <v>30</v>
      </c>
      <c r="BH44" s="17" t="s">
        <v>31</v>
      </c>
      <c r="BI44" s="17" t="s">
        <v>32</v>
      </c>
      <c r="BJ44" s="17" t="s">
        <v>33</v>
      </c>
      <c r="BK44" s="17" t="s">
        <v>34</v>
      </c>
      <c r="BL44" s="17" t="s">
        <v>35</v>
      </c>
      <c r="BM44" s="69" t="s">
        <v>36</v>
      </c>
      <c r="BN44" s="69" t="s">
        <v>37</v>
      </c>
      <c r="BO44" s="69" t="s">
        <v>38</v>
      </c>
      <c r="BP44" s="69" t="s">
        <v>39</v>
      </c>
      <c r="BQ44" s="69" t="s">
        <v>40</v>
      </c>
      <c r="BR44" s="18"/>
      <c r="BS44" s="15" t="s">
        <v>41</v>
      </c>
      <c r="BT44" s="15" t="s">
        <v>42</v>
      </c>
      <c r="BU44" s="64" t="s">
        <v>105</v>
      </c>
      <c r="BV44" s="66" t="s">
        <v>11</v>
      </c>
      <c r="BW44" s="67" t="s">
        <v>12</v>
      </c>
    </row>
    <row r="45" spans="1:90">
      <c r="A45" s="173"/>
      <c r="B45" s="162" t="s">
        <v>119</v>
      </c>
      <c r="C45" s="183">
        <v>69</v>
      </c>
      <c r="D45" s="184">
        <f t="shared" ref="D45:D50" si="58">E45-C45</f>
        <v>689</v>
      </c>
      <c r="E45" s="185">
        <v>758</v>
      </c>
      <c r="F45" s="183">
        <v>54</v>
      </c>
      <c r="G45" s="184">
        <f t="shared" ref="G45:G50" si="59">H45-F45</f>
        <v>336</v>
      </c>
      <c r="H45" s="185">
        <v>390</v>
      </c>
      <c r="I45" s="127"/>
      <c r="K45" s="19">
        <f t="shared" ref="K45:K50" si="60">(C45/E45)/(F45/H45)</f>
        <v>0.65743183817062445</v>
      </c>
      <c r="L45" s="20">
        <f t="shared" ref="L45:L49" si="61">(D45/(C45*E45)+(G45/(F45*H45)))</f>
        <v>2.9127908363884045E-2</v>
      </c>
      <c r="M45" s="21">
        <f t="shared" ref="M45:M50" si="62">1/L45</f>
        <v>34.331335690409851</v>
      </c>
      <c r="N45" s="22">
        <f t="shared" ref="N45:N50" si="63">LN(K45)</f>
        <v>-0.41941418848569456</v>
      </c>
      <c r="O45" s="22">
        <f t="shared" ref="O45:O50" si="64">M45*N45</f>
        <v>-14.399049298223209</v>
      </c>
      <c r="P45" s="22">
        <f t="shared" ref="P45:P50" si="65">LN(K45)</f>
        <v>-0.41941418848569456</v>
      </c>
      <c r="Q45" s="116">
        <f t="shared" ref="Q45:Q50" si="66">K45</f>
        <v>0.65743183817062445</v>
      </c>
      <c r="R45" s="23">
        <f t="shared" ref="R45:R50" si="67">SQRT(1/M45)</f>
        <v>0.17066900235216717</v>
      </c>
      <c r="S45" s="135">
        <f t="shared" ref="S45:S50" si="68">-NORMSINV(2.5/100)</f>
        <v>1.9599639845400538</v>
      </c>
      <c r="T45" s="24">
        <f t="shared" ref="T45:T50" si="69">P45-(R45*S45)</f>
        <v>-0.75391928637332395</v>
      </c>
      <c r="U45" s="24">
        <f t="shared" ref="U45:U50" si="70">P45+(R45*S45)</f>
        <v>-8.4909090598065173E-2</v>
      </c>
      <c r="V45" s="25">
        <f t="shared" ref="V45:V50" si="71">EXP(T45)</f>
        <v>0.47051883617801704</v>
      </c>
      <c r="W45" s="26">
        <f t="shared" ref="W45:W50" si="72">EXP(U45)</f>
        <v>0.91859578959954835</v>
      </c>
      <c r="X45" s="93"/>
      <c r="Z45" s="115">
        <f>(N45-P51)^2</f>
        <v>8.3690214426234852E-2</v>
      </c>
      <c r="AA45" s="27">
        <f t="shared" ref="AA45:AA50" si="73">M45*Z45</f>
        <v>2.8731968454694501</v>
      </c>
      <c r="AB45" s="28">
        <v>1</v>
      </c>
      <c r="AC45" s="18"/>
      <c r="AD45" s="18"/>
      <c r="AE45" s="21">
        <f t="shared" ref="AE45:AE50" si="74">M45^2</f>
        <v>1178.6406102876092</v>
      </c>
      <c r="AF45" s="29"/>
      <c r="AG45" s="96">
        <f>AG51</f>
        <v>1.1685096182016311E-2</v>
      </c>
      <c r="AH45" s="96">
        <f>AH51</f>
        <v>1.1685096182016311E-2</v>
      </c>
      <c r="AI45" s="27">
        <f t="shared" ref="AI45:AI50" si="75">1/M45</f>
        <v>2.9127908363884045E-2</v>
      </c>
      <c r="AJ45" s="30">
        <f t="shared" ref="AJ45:AJ50" si="76">1/(AH45+AI45)</f>
        <v>24.501994183627179</v>
      </c>
      <c r="AK45" s="108">
        <f>AJ45/AJ51</f>
        <v>0.32510703606597174</v>
      </c>
      <c r="AL45" s="31">
        <f t="shared" ref="AL45:AL50" si="77">AJ45*N45</f>
        <v>-10.276484006807202</v>
      </c>
      <c r="AM45" s="59">
        <f t="shared" ref="AM45:AM50" si="78">AL45/AJ45</f>
        <v>-0.41941418848569456</v>
      </c>
      <c r="AN45" s="26">
        <f t="shared" ref="AN45:AN50" si="79">EXP(AM45)</f>
        <v>0.65743183817062445</v>
      </c>
      <c r="AO45" s="60">
        <f t="shared" ref="AO45:AO50" si="80">1/AJ45</f>
        <v>4.0813004545900353E-2</v>
      </c>
      <c r="AP45" s="26">
        <f t="shared" ref="AP45:AP50" si="81">SQRT(AO45)</f>
        <v>0.20202228725044263</v>
      </c>
      <c r="AQ45" s="70">
        <f t="shared" ref="AQ45:AQ50" si="82">-NORMSINV(2.5/100)</f>
        <v>1.9599639845400538</v>
      </c>
      <c r="AR45" s="24">
        <f t="shared" ref="AR45:AR50" si="83">AM45-(AQ45*AP45)</f>
        <v>-0.81537059557096736</v>
      </c>
      <c r="AS45" s="24">
        <f t="shared" ref="AS45:AS51" si="84">AM45+(AQ45*AP45)</f>
        <v>-2.3457781400421707E-2</v>
      </c>
      <c r="AT45" s="61">
        <f t="shared" ref="AT45:AT50" si="85">EXP(AR45)</f>
        <v>0.4424753175796215</v>
      </c>
      <c r="AU45" s="61">
        <f t="shared" ref="AU45:AU50" si="86">EXP(AS45)</f>
        <v>0.97681521356867707</v>
      </c>
      <c r="AV45" s="123"/>
      <c r="AX45" s="71"/>
      <c r="AY45" s="71">
        <v>1</v>
      </c>
      <c r="AZ45" s="100"/>
      <c r="BA45" s="100"/>
      <c r="BC45" s="18"/>
      <c r="BD45" s="18"/>
      <c r="BE45" s="28"/>
      <c r="BF45" s="28"/>
      <c r="BG45" s="28"/>
      <c r="BH45" s="28"/>
      <c r="BI45" s="28"/>
      <c r="BJ45" s="28"/>
      <c r="BK45" s="28"/>
      <c r="BL45" s="28"/>
      <c r="BM45" s="18"/>
      <c r="BN45" s="18"/>
      <c r="BO45" s="18"/>
      <c r="BP45" s="18"/>
      <c r="BQ45" s="18"/>
      <c r="BR45" s="18"/>
      <c r="BS45" s="72"/>
      <c r="BT45" s="72"/>
      <c r="BU45" s="72"/>
      <c r="BV45" s="18"/>
      <c r="BW45" s="18"/>
    </row>
    <row r="46" spans="1:90">
      <c r="A46" s="172"/>
      <c r="B46" s="163" t="s">
        <v>121</v>
      </c>
      <c r="C46" s="183">
        <v>13</v>
      </c>
      <c r="D46" s="184">
        <f t="shared" si="58"/>
        <v>224</v>
      </c>
      <c r="E46" s="185">
        <v>237</v>
      </c>
      <c r="F46" s="183">
        <v>9</v>
      </c>
      <c r="G46" s="184">
        <f t="shared" si="59"/>
        <v>234</v>
      </c>
      <c r="H46" s="185">
        <v>243</v>
      </c>
      <c r="I46" s="127"/>
      <c r="K46" s="19">
        <f t="shared" si="60"/>
        <v>1.4810126582278482</v>
      </c>
      <c r="L46" s="20">
        <f t="shared" si="61"/>
        <v>0.17969955241403907</v>
      </c>
      <c r="M46" s="21">
        <f t="shared" si="62"/>
        <v>5.564844133256031</v>
      </c>
      <c r="N46" s="22">
        <f t="shared" si="63"/>
        <v>0.39272608233073469</v>
      </c>
      <c r="O46" s="22">
        <f t="shared" si="64"/>
        <v>2.1854594352348138</v>
      </c>
      <c r="P46" s="22">
        <f t="shared" si="65"/>
        <v>0.39272608233073469</v>
      </c>
      <c r="Q46" s="116">
        <f t="shared" si="66"/>
        <v>1.4810126582278482</v>
      </c>
      <c r="R46" s="23">
        <f t="shared" si="67"/>
        <v>0.42390983995896941</v>
      </c>
      <c r="S46" s="135">
        <f t="shared" si="68"/>
        <v>1.9599639845400538</v>
      </c>
      <c r="T46" s="24">
        <f t="shared" si="69"/>
        <v>-0.43812193668098354</v>
      </c>
      <c r="U46" s="24">
        <f t="shared" si="70"/>
        <v>1.2235741013424528</v>
      </c>
      <c r="V46" s="25">
        <f t="shared" si="71"/>
        <v>0.64524709877051556</v>
      </c>
      <c r="W46" s="26">
        <f t="shared" si="72"/>
        <v>3.3993155459521205</v>
      </c>
      <c r="X46" s="93"/>
      <c r="Z46" s="115">
        <f>(N46-P51)^2</f>
        <v>0.27336967601343676</v>
      </c>
      <c r="AA46" s="27">
        <f t="shared" si="73"/>
        <v>1.5212596377734755</v>
      </c>
      <c r="AB46" s="28">
        <v>1</v>
      </c>
      <c r="AC46" s="18"/>
      <c r="AD46" s="18"/>
      <c r="AE46" s="21">
        <f t="shared" si="74"/>
        <v>30.967490227434066</v>
      </c>
      <c r="AF46" s="29"/>
      <c r="AG46" s="96">
        <f>AG51</f>
        <v>1.1685096182016311E-2</v>
      </c>
      <c r="AH46" s="96">
        <f>AH51</f>
        <v>1.1685096182016311E-2</v>
      </c>
      <c r="AI46" s="27">
        <f t="shared" si="75"/>
        <v>0.17969955241403907</v>
      </c>
      <c r="AJ46" s="30">
        <f t="shared" si="76"/>
        <v>5.2250794791312796</v>
      </c>
      <c r="AK46" s="108">
        <f>AJ46/AJ51</f>
        <v>6.9329463142417225E-2</v>
      </c>
      <c r="AL46" s="31">
        <f t="shared" si="77"/>
        <v>2.0520249937059432</v>
      </c>
      <c r="AM46" s="59">
        <f t="shared" si="78"/>
        <v>0.39272608233073469</v>
      </c>
      <c r="AN46" s="26">
        <f t="shared" si="79"/>
        <v>1.4810126582278482</v>
      </c>
      <c r="AO46" s="60">
        <f t="shared" si="80"/>
        <v>0.19138464859605536</v>
      </c>
      <c r="AP46" s="26">
        <f t="shared" si="81"/>
        <v>0.43747531198463685</v>
      </c>
      <c r="AQ46" s="70">
        <f t="shared" si="82"/>
        <v>1.9599639845400538</v>
      </c>
      <c r="AR46" s="24">
        <f t="shared" si="83"/>
        <v>-0.4647097732845773</v>
      </c>
      <c r="AS46" s="24">
        <f t="shared" si="84"/>
        <v>1.2501619379460467</v>
      </c>
      <c r="AT46" s="61">
        <f t="shared" si="85"/>
        <v>0.62831743323501676</v>
      </c>
      <c r="AU46" s="61">
        <f t="shared" si="86"/>
        <v>3.4909082221990411</v>
      </c>
      <c r="AV46" s="123"/>
      <c r="AX46" s="71"/>
      <c r="AY46" s="71">
        <v>1</v>
      </c>
      <c r="AZ46" s="100"/>
      <c r="BA46" s="100"/>
      <c r="BC46" s="18"/>
      <c r="BD46" s="18"/>
      <c r="BE46" s="28"/>
      <c r="BF46" s="28"/>
      <c r="BG46" s="28"/>
      <c r="BH46" s="28"/>
      <c r="BI46" s="28"/>
      <c r="BJ46" s="28"/>
      <c r="BK46" s="28"/>
      <c r="BL46" s="28"/>
      <c r="BM46" s="18"/>
      <c r="BN46" s="18"/>
      <c r="BO46" s="18"/>
      <c r="BP46" s="18"/>
      <c r="BQ46" s="18"/>
      <c r="BR46" s="18"/>
      <c r="BS46" s="72"/>
      <c r="BT46" s="72"/>
      <c r="BU46" s="72"/>
      <c r="BV46" s="18"/>
      <c r="BW46" s="18"/>
    </row>
    <row r="47" spans="1:90">
      <c r="A47" s="174"/>
      <c r="B47" s="162" t="s">
        <v>127</v>
      </c>
      <c r="C47" s="183">
        <v>60</v>
      </c>
      <c r="D47" s="184">
        <f t="shared" si="58"/>
        <v>2302</v>
      </c>
      <c r="E47" s="185">
        <v>2362</v>
      </c>
      <c r="F47" s="183">
        <v>58</v>
      </c>
      <c r="G47" s="184">
        <f t="shared" si="59"/>
        <v>2313</v>
      </c>
      <c r="H47" s="185">
        <v>2371</v>
      </c>
      <c r="I47" s="127"/>
      <c r="K47" s="19">
        <f t="shared" si="60"/>
        <v>1.038424479546848</v>
      </c>
      <c r="L47" s="20">
        <f t="shared" si="61"/>
        <v>3.3062912982397989E-2</v>
      </c>
      <c r="M47" s="21">
        <f t="shared" si="62"/>
        <v>30.245368898148186</v>
      </c>
      <c r="N47" s="22">
        <f t="shared" si="63"/>
        <v>3.7704640983779153E-2</v>
      </c>
      <c r="O47" s="22">
        <f t="shared" si="64"/>
        <v>1.1403907757266374</v>
      </c>
      <c r="P47" s="22">
        <f t="shared" si="65"/>
        <v>3.7704640983779153E-2</v>
      </c>
      <c r="Q47" s="116">
        <f t="shared" si="66"/>
        <v>1.038424479546848</v>
      </c>
      <c r="R47" s="23">
        <f t="shared" si="67"/>
        <v>0.18183210107788444</v>
      </c>
      <c r="S47" s="135">
        <f t="shared" si="68"/>
        <v>1.9599639845400538</v>
      </c>
      <c r="T47" s="24">
        <f t="shared" si="69"/>
        <v>-0.31867972836212111</v>
      </c>
      <c r="U47" s="24">
        <f t="shared" si="70"/>
        <v>0.39408901032967936</v>
      </c>
      <c r="V47" s="25">
        <f t="shared" si="71"/>
        <v>0.72710838421226687</v>
      </c>
      <c r="W47" s="26">
        <f t="shared" si="72"/>
        <v>1.4830325480160376</v>
      </c>
      <c r="X47" s="93"/>
      <c r="Z47" s="115">
        <f>(N47-P51)^2</f>
        <v>2.8165639810526288E-2</v>
      </c>
      <c r="AA47" s="27">
        <f t="shared" si="73"/>
        <v>0.85188016632173613</v>
      </c>
      <c r="AB47" s="28">
        <v>1</v>
      </c>
      <c r="AC47" s="18"/>
      <c r="AD47" s="18"/>
      <c r="AE47" s="21">
        <f t="shared" si="74"/>
        <v>914.78233978506967</v>
      </c>
      <c r="AF47" s="29"/>
      <c r="AG47" s="96">
        <f>AG51</f>
        <v>1.1685096182016311E-2</v>
      </c>
      <c r="AH47" s="96">
        <f>AH51</f>
        <v>1.1685096182016311E-2</v>
      </c>
      <c r="AI47" s="27">
        <f t="shared" si="75"/>
        <v>3.3062912982397989E-2</v>
      </c>
      <c r="AJ47" s="30">
        <f t="shared" si="76"/>
        <v>22.347362903358984</v>
      </c>
      <c r="AK47" s="108">
        <f>AJ47/AJ51</f>
        <v>0.29651810636117637</v>
      </c>
      <c r="AL47" s="31">
        <f t="shared" si="77"/>
        <v>0.84259929520537502</v>
      </c>
      <c r="AM47" s="59">
        <f t="shared" si="78"/>
        <v>3.7704640983779153E-2</v>
      </c>
      <c r="AN47" s="26">
        <f t="shared" si="79"/>
        <v>1.038424479546848</v>
      </c>
      <c r="AO47" s="60">
        <f t="shared" si="80"/>
        <v>4.47480091644143E-2</v>
      </c>
      <c r="AP47" s="26">
        <f t="shared" si="81"/>
        <v>0.21153725242711813</v>
      </c>
      <c r="AQ47" s="70">
        <f t="shared" si="82"/>
        <v>1.9599639845400538</v>
      </c>
      <c r="AR47" s="24">
        <f t="shared" si="83"/>
        <v>-0.37690075516193045</v>
      </c>
      <c r="AS47" s="24">
        <f t="shared" si="84"/>
        <v>0.45231003712948881</v>
      </c>
      <c r="AT47" s="61">
        <f t="shared" si="85"/>
        <v>0.68598415090379317</v>
      </c>
      <c r="AU47" s="61">
        <f t="shared" si="86"/>
        <v>1.5719392325630763</v>
      </c>
      <c r="AV47" s="123"/>
      <c r="AX47" s="71"/>
      <c r="AY47" s="71">
        <v>1</v>
      </c>
      <c r="AZ47" s="100"/>
      <c r="BA47" s="100"/>
      <c r="BC47" s="18"/>
      <c r="BD47" s="18"/>
      <c r="BE47" s="28"/>
      <c r="BF47" s="28"/>
      <c r="BG47" s="28"/>
      <c r="BH47" s="28"/>
      <c r="BI47" s="28"/>
      <c r="BJ47" s="28"/>
      <c r="BK47" s="28"/>
      <c r="BL47" s="28"/>
      <c r="BM47" s="18"/>
      <c r="BN47" s="18"/>
      <c r="BO47" s="18"/>
      <c r="BP47" s="18"/>
      <c r="BQ47" s="18"/>
      <c r="BR47" s="18"/>
      <c r="BS47" s="72"/>
      <c r="BT47" s="72"/>
      <c r="BU47" s="72"/>
      <c r="BV47" s="18"/>
      <c r="BW47" s="18"/>
    </row>
    <row r="48" spans="1:90">
      <c r="A48" s="173"/>
      <c r="B48" s="162" t="s">
        <v>129</v>
      </c>
      <c r="C48" s="183">
        <v>16</v>
      </c>
      <c r="D48" s="184">
        <f t="shared" si="58"/>
        <v>524</v>
      </c>
      <c r="E48" s="185">
        <v>540</v>
      </c>
      <c r="F48" s="183">
        <v>15</v>
      </c>
      <c r="G48" s="184">
        <f t="shared" si="59"/>
        <v>539</v>
      </c>
      <c r="H48" s="185">
        <v>554</v>
      </c>
      <c r="I48" s="127"/>
      <c r="K48" s="19">
        <f t="shared" si="60"/>
        <v>1.094320987654321</v>
      </c>
      <c r="L48" s="20">
        <f t="shared" si="61"/>
        <v>0.12550976066319025</v>
      </c>
      <c r="M48" s="21">
        <f t="shared" si="62"/>
        <v>7.9675078234236647</v>
      </c>
      <c r="N48" s="22">
        <f t="shared" si="63"/>
        <v>9.013406832653488E-2</v>
      </c>
      <c r="O48" s="22">
        <f t="shared" si="64"/>
        <v>0.71814389454866978</v>
      </c>
      <c r="P48" s="22">
        <f t="shared" si="65"/>
        <v>9.013406832653488E-2</v>
      </c>
      <c r="Q48" s="116">
        <f t="shared" si="66"/>
        <v>1.094320987654321</v>
      </c>
      <c r="R48" s="23">
        <f t="shared" si="67"/>
        <v>0.35427356754800415</v>
      </c>
      <c r="S48" s="135">
        <f t="shared" si="68"/>
        <v>1.9599639845400538</v>
      </c>
      <c r="T48" s="24">
        <f t="shared" si="69"/>
        <v>-0.60422936474207123</v>
      </c>
      <c r="U48" s="24">
        <f t="shared" si="70"/>
        <v>0.78449750139514107</v>
      </c>
      <c r="V48" s="25">
        <f t="shared" si="71"/>
        <v>0.54649541303897786</v>
      </c>
      <c r="W48" s="26">
        <f t="shared" si="72"/>
        <v>2.1913055360545473</v>
      </c>
      <c r="X48" s="93"/>
      <c r="Z48" s="115">
        <f>(N48-P51)^2</f>
        <v>4.8512549780893546E-2</v>
      </c>
      <c r="AA48" s="27">
        <f t="shared" si="73"/>
        <v>0.38652411991349933</v>
      </c>
      <c r="AB48" s="28">
        <v>1</v>
      </c>
      <c r="AC48" s="18"/>
      <c r="AD48" s="18"/>
      <c r="AE48" s="21">
        <f t="shared" si="74"/>
        <v>63.4811809163173</v>
      </c>
      <c r="AF48" s="29"/>
      <c r="AG48" s="96">
        <f>AG51</f>
        <v>1.1685096182016311E-2</v>
      </c>
      <c r="AH48" s="96">
        <f>AH51</f>
        <v>1.1685096182016311E-2</v>
      </c>
      <c r="AI48" s="27">
        <f t="shared" si="75"/>
        <v>0.12550976066319025</v>
      </c>
      <c r="AJ48" s="30">
        <f t="shared" si="76"/>
        <v>7.2889029734421786</v>
      </c>
      <c r="AK48" s="108">
        <f>AJ48/AJ51</f>
        <v>9.6713501117868514E-2</v>
      </c>
      <c r="AL48" s="31">
        <f t="shared" si="77"/>
        <v>0.65697847863372061</v>
      </c>
      <c r="AM48" s="59">
        <f t="shared" si="78"/>
        <v>9.013406832653488E-2</v>
      </c>
      <c r="AN48" s="26">
        <f t="shared" si="79"/>
        <v>1.094320987654321</v>
      </c>
      <c r="AO48" s="60">
        <f t="shared" si="80"/>
        <v>0.13719485684520655</v>
      </c>
      <c r="AP48" s="26">
        <f t="shared" si="81"/>
        <v>0.37039824087758105</v>
      </c>
      <c r="AQ48" s="70">
        <f t="shared" si="82"/>
        <v>1.9599639845400538</v>
      </c>
      <c r="AR48" s="24">
        <f t="shared" si="83"/>
        <v>-0.63583314373051547</v>
      </c>
      <c r="AS48" s="24">
        <f t="shared" si="84"/>
        <v>0.81610128038358531</v>
      </c>
      <c r="AT48" s="61">
        <f t="shared" si="85"/>
        <v>0.52949415975848835</v>
      </c>
      <c r="AU48" s="61">
        <f t="shared" si="86"/>
        <v>2.2616650286887907</v>
      </c>
      <c r="AV48" s="123"/>
      <c r="AX48" s="71"/>
      <c r="AY48" s="71">
        <v>1</v>
      </c>
      <c r="AZ48" s="100"/>
      <c r="BA48" s="100"/>
      <c r="BC48" s="18"/>
      <c r="BD48" s="18"/>
      <c r="BE48" s="28"/>
      <c r="BF48" s="28"/>
      <c r="BG48" s="28"/>
      <c r="BH48" s="28"/>
      <c r="BI48" s="28"/>
      <c r="BJ48" s="28"/>
      <c r="BK48" s="28"/>
      <c r="BL48" s="28"/>
      <c r="BM48" s="18"/>
      <c r="BN48" s="18"/>
      <c r="BO48" s="18"/>
      <c r="BP48" s="18"/>
      <c r="BQ48" s="18"/>
      <c r="BR48" s="18"/>
      <c r="BS48" s="72"/>
      <c r="BT48" s="72"/>
      <c r="BU48" s="72"/>
      <c r="BV48" s="18"/>
      <c r="BW48" s="18"/>
    </row>
    <row r="49" spans="1:90">
      <c r="A49" s="172"/>
      <c r="B49" s="162" t="s">
        <v>132</v>
      </c>
      <c r="C49" s="183">
        <v>36</v>
      </c>
      <c r="D49" s="184">
        <f t="shared" si="58"/>
        <v>1465</v>
      </c>
      <c r="E49" s="185">
        <v>1501</v>
      </c>
      <c r="F49" s="183">
        <v>41</v>
      </c>
      <c r="G49" s="184">
        <f t="shared" si="59"/>
        <v>1478</v>
      </c>
      <c r="H49" s="185">
        <v>1519</v>
      </c>
      <c r="I49" s="127"/>
      <c r="K49" s="19">
        <f t="shared" si="60"/>
        <v>0.88857834614322151</v>
      </c>
      <c r="L49" s="20">
        <f t="shared" si="61"/>
        <v>5.0843471314627742E-2</v>
      </c>
      <c r="M49" s="21">
        <f t="shared" si="62"/>
        <v>19.668208604637474</v>
      </c>
      <c r="N49" s="22">
        <f t="shared" si="63"/>
        <v>-0.11813245728588699</v>
      </c>
      <c r="O49" s="22">
        <f t="shared" si="64"/>
        <v>-2.3234538128772515</v>
      </c>
      <c r="P49" s="22">
        <f t="shared" si="65"/>
        <v>-0.11813245728588699</v>
      </c>
      <c r="Q49" s="116">
        <f t="shared" si="66"/>
        <v>0.88857834614322151</v>
      </c>
      <c r="R49" s="23">
        <f t="shared" si="67"/>
        <v>0.22548496915454863</v>
      </c>
      <c r="S49" s="135">
        <f t="shared" si="68"/>
        <v>1.9599639845400538</v>
      </c>
      <c r="T49" s="24">
        <f t="shared" si="69"/>
        <v>-0.56007487588392724</v>
      </c>
      <c r="U49" s="24">
        <f t="shared" si="70"/>
        <v>0.32380996131215328</v>
      </c>
      <c r="V49" s="25">
        <f t="shared" si="71"/>
        <v>0.57116629566642463</v>
      </c>
      <c r="W49" s="26">
        <f t="shared" si="72"/>
        <v>1.3823845756048465</v>
      </c>
      <c r="X49" s="93"/>
      <c r="Z49" s="115">
        <f>(N49-P51)^2</f>
        <v>1.4373901779321689E-4</v>
      </c>
      <c r="AA49" s="27">
        <f t="shared" si="73"/>
        <v>2.8270889865826877E-3</v>
      </c>
      <c r="AB49" s="28">
        <v>1</v>
      </c>
      <c r="AC49" s="18"/>
      <c r="AD49" s="18"/>
      <c r="AE49" s="21">
        <f t="shared" si="74"/>
        <v>386.8384297155356</v>
      </c>
      <c r="AF49" s="29"/>
      <c r="AG49" s="96">
        <f>AG51</f>
        <v>1.1685096182016311E-2</v>
      </c>
      <c r="AH49" s="96">
        <f>AH51</f>
        <v>1.1685096182016311E-2</v>
      </c>
      <c r="AI49" s="27">
        <f t="shared" si="75"/>
        <v>5.0843471314627742E-2</v>
      </c>
      <c r="AJ49" s="30">
        <f t="shared" si="76"/>
        <v>15.992690062085153</v>
      </c>
      <c r="AK49" s="108">
        <f>AJ49/AJ51</f>
        <v>0.2122005264486001</v>
      </c>
      <c r="AL49" s="31">
        <f t="shared" si="77"/>
        <v>-1.8892557756457036</v>
      </c>
      <c r="AM49" s="59">
        <f t="shared" si="78"/>
        <v>-0.11813245728588699</v>
      </c>
      <c r="AN49" s="26">
        <f t="shared" si="79"/>
        <v>0.88857834614322151</v>
      </c>
      <c r="AO49" s="60">
        <f t="shared" si="80"/>
        <v>6.2528567496644052E-2</v>
      </c>
      <c r="AP49" s="26">
        <f t="shared" si="81"/>
        <v>0.25005712846596484</v>
      </c>
      <c r="AQ49" s="70">
        <f t="shared" si="82"/>
        <v>1.9599639845400538</v>
      </c>
      <c r="AR49" s="24">
        <f t="shared" si="83"/>
        <v>-0.60823542315668355</v>
      </c>
      <c r="AS49" s="24">
        <f t="shared" si="84"/>
        <v>0.37197050858490954</v>
      </c>
      <c r="AT49" s="61">
        <f t="shared" si="85"/>
        <v>0.54431049985799118</v>
      </c>
      <c r="AU49" s="61">
        <f t="shared" si="86"/>
        <v>1.4505902007045968</v>
      </c>
      <c r="AV49" s="123"/>
      <c r="AX49" s="71"/>
      <c r="AY49" s="71">
        <v>1</v>
      </c>
      <c r="AZ49" s="100"/>
      <c r="BA49" s="100"/>
      <c r="BC49" s="18"/>
      <c r="BD49" s="18"/>
      <c r="BE49" s="28"/>
      <c r="BF49" s="28"/>
      <c r="BG49" s="28"/>
      <c r="BH49" s="28"/>
      <c r="BI49" s="28"/>
      <c r="BJ49" s="28"/>
      <c r="BK49" s="28"/>
      <c r="BL49" s="28"/>
      <c r="BM49" s="18"/>
      <c r="BN49" s="18"/>
      <c r="BO49" s="18"/>
      <c r="BP49" s="18"/>
      <c r="BQ49" s="18"/>
      <c r="BR49" s="18"/>
      <c r="BS49" s="72"/>
      <c r="BT49" s="72"/>
      <c r="BU49" s="72"/>
      <c r="BV49" s="18"/>
      <c r="BW49" s="18"/>
    </row>
    <row r="50" spans="1:90" ht="14.25" customHeight="1">
      <c r="A50" s="173"/>
      <c r="B50" s="162" t="s">
        <v>134</v>
      </c>
      <c r="C50" s="183">
        <v>0.01</v>
      </c>
      <c r="D50" s="184">
        <f t="shared" si="58"/>
        <v>265.99</v>
      </c>
      <c r="E50" s="185">
        <v>266</v>
      </c>
      <c r="F50" s="183">
        <v>1</v>
      </c>
      <c r="G50" s="184">
        <f t="shared" si="59"/>
        <v>262</v>
      </c>
      <c r="H50" s="185">
        <v>263</v>
      </c>
      <c r="I50" s="127"/>
      <c r="K50" s="19">
        <f t="shared" si="60"/>
        <v>9.8872180451127813E-3</v>
      </c>
      <c r="L50" s="20">
        <f>(D50/(C50*E50)+(G50/(F50*H50)))</f>
        <v>100.99243832013494</v>
      </c>
      <c r="M50" s="21">
        <f t="shared" si="62"/>
        <v>9.9017314230012924E-3</v>
      </c>
      <c r="N50" s="22">
        <f t="shared" si="63"/>
        <v>-4.6165124625920262</v>
      </c>
      <c r="O50" s="22">
        <f t="shared" si="64"/>
        <v>-4.5711466515524546E-2</v>
      </c>
      <c r="P50" s="22">
        <f t="shared" si="65"/>
        <v>-4.6165124625920262</v>
      </c>
      <c r="Q50" s="116">
        <f t="shared" si="66"/>
        <v>9.8872180451127813E-3</v>
      </c>
      <c r="R50" s="23">
        <f t="shared" si="67"/>
        <v>10.049499406444827</v>
      </c>
      <c r="S50" s="135">
        <f t="shared" si="68"/>
        <v>1.9599639845400538</v>
      </c>
      <c r="T50" s="24">
        <f t="shared" si="69"/>
        <v>-24.313169361880536</v>
      </c>
      <c r="U50" s="24">
        <f t="shared" si="70"/>
        <v>15.080144436696482</v>
      </c>
      <c r="V50" s="25">
        <f t="shared" si="71"/>
        <v>2.760099310243391E-11</v>
      </c>
      <c r="W50" s="138">
        <f t="shared" si="72"/>
        <v>3541795.7719421037</v>
      </c>
      <c r="X50" s="93"/>
      <c r="Z50" s="115">
        <f>(N50-P51)^2</f>
        <v>20.127703168491383</v>
      </c>
      <c r="AA50" s="27">
        <f t="shared" si="73"/>
        <v>0.19929911093629379</v>
      </c>
      <c r="AB50" s="28">
        <v>1</v>
      </c>
      <c r="AC50" s="18"/>
      <c r="AD50" s="18"/>
      <c r="AE50" s="21">
        <f t="shared" si="74"/>
        <v>9.8044285173251196E-5</v>
      </c>
      <c r="AF50" s="29"/>
      <c r="AG50" s="96">
        <f>AG51</f>
        <v>1.1685096182016311E-2</v>
      </c>
      <c r="AH50" s="96">
        <f>AH51</f>
        <v>1.1685096182016311E-2</v>
      </c>
      <c r="AI50" s="27">
        <f t="shared" si="75"/>
        <v>100.99243832013494</v>
      </c>
      <c r="AJ50" s="30">
        <f t="shared" si="76"/>
        <v>9.900585898639189E-3</v>
      </c>
      <c r="AK50" s="108">
        <f>AJ50/AJ51</f>
        <v>1.3136686396628027E-4</v>
      </c>
      <c r="AL50" s="31">
        <f t="shared" si="77"/>
        <v>-4.5706178188030688E-2</v>
      </c>
      <c r="AM50" s="59">
        <f t="shared" si="78"/>
        <v>-4.6165124625920262</v>
      </c>
      <c r="AN50" s="26">
        <f t="shared" si="79"/>
        <v>9.8872180451127795E-3</v>
      </c>
      <c r="AO50" s="60">
        <f t="shared" si="80"/>
        <v>101.00412341631696</v>
      </c>
      <c r="AP50" s="26">
        <f t="shared" si="81"/>
        <v>10.050080766656404</v>
      </c>
      <c r="AQ50" s="70">
        <f t="shared" si="82"/>
        <v>1.9599639845400538</v>
      </c>
      <c r="AR50" s="24">
        <f t="shared" si="83"/>
        <v>-24.314308806957271</v>
      </c>
      <c r="AS50" s="24">
        <f t="shared" si="84"/>
        <v>15.081283881773217</v>
      </c>
      <c r="AT50" s="61">
        <f t="shared" si="85"/>
        <v>2.7569561197595722E-11</v>
      </c>
      <c r="AU50" s="61">
        <f t="shared" si="86"/>
        <v>3545833.7537896237</v>
      </c>
      <c r="AV50" s="123"/>
      <c r="AX50" s="71"/>
      <c r="AY50" s="71">
        <v>1</v>
      </c>
      <c r="AZ50" s="100"/>
      <c r="BA50" s="100"/>
      <c r="BC50" s="18"/>
      <c r="BD50" s="18"/>
      <c r="BE50" s="28"/>
      <c r="BF50" s="28"/>
      <c r="BG50" s="28"/>
      <c r="BH50" s="28"/>
      <c r="BI50" s="28"/>
      <c r="BJ50" s="28"/>
      <c r="BK50" s="28"/>
      <c r="BL50" s="28"/>
      <c r="BM50" s="18"/>
      <c r="BN50" s="18"/>
      <c r="BO50" s="18"/>
      <c r="BP50" s="18"/>
      <c r="BQ50" s="18"/>
      <c r="BR50" s="18"/>
      <c r="BS50" s="72"/>
      <c r="BT50" s="72"/>
      <c r="BU50" s="72"/>
      <c r="BV50" s="18"/>
      <c r="BW50" s="18"/>
    </row>
    <row r="51" spans="1:90">
      <c r="A51" s="6"/>
      <c r="B51" s="78">
        <f>COUNT(C45:C50)</f>
        <v>6</v>
      </c>
      <c r="C51" s="186">
        <f t="shared" ref="C51:H51" si="87">SUM(C45:C50)</f>
        <v>194.01</v>
      </c>
      <c r="D51" s="186">
        <f t="shared" si="87"/>
        <v>5469.99</v>
      </c>
      <c r="E51" s="186">
        <f t="shared" si="87"/>
        <v>5664</v>
      </c>
      <c r="F51" s="186">
        <f t="shared" si="87"/>
        <v>178</v>
      </c>
      <c r="G51" s="186">
        <f t="shared" si="87"/>
        <v>5162</v>
      </c>
      <c r="H51" s="186">
        <f t="shared" si="87"/>
        <v>5340</v>
      </c>
      <c r="I51" s="128"/>
      <c r="K51" s="32"/>
      <c r="L51" s="107"/>
      <c r="M51" s="33">
        <f>SUM(M45:M50)</f>
        <v>97.787166881298205</v>
      </c>
      <c r="N51" s="34"/>
      <c r="O51" s="35">
        <f>SUM(O45:O50)</f>
        <v>-12.724220472105866</v>
      </c>
      <c r="P51" s="36">
        <f>O51/M51</f>
        <v>-0.1301215780957386</v>
      </c>
      <c r="Q51" s="73">
        <f>EXP(P51)</f>
        <v>0.87798868023959697</v>
      </c>
      <c r="R51" s="37">
        <f>SQRT(1/M51)</f>
        <v>0.10112512421993602</v>
      </c>
      <c r="S51" s="135">
        <f>-NORMSINV(2.5/100)</f>
        <v>1.9599639845400538</v>
      </c>
      <c r="T51" s="38">
        <f>P51-(R51*S51)</f>
        <v>-0.32832317949895229</v>
      </c>
      <c r="U51" s="38">
        <f>P51+(R51*S51)</f>
        <v>6.8080023307475118E-2</v>
      </c>
      <c r="V51" s="74">
        <f>EXP(T51)</f>
        <v>0.72013025076063064</v>
      </c>
      <c r="W51" s="75">
        <f>EXP(U51)</f>
        <v>1.070450966078222</v>
      </c>
      <c r="X51" s="39"/>
      <c r="Y51" s="39"/>
      <c r="Z51" s="40"/>
      <c r="AA51" s="41">
        <f>SUM(AA45:AA50)</f>
        <v>5.8349869694010374</v>
      </c>
      <c r="AB51" s="42">
        <f>SUM(AB45:AB50)</f>
        <v>6</v>
      </c>
      <c r="AC51" s="43">
        <f>AA51-(AB51-1)</f>
        <v>0.83498696940103745</v>
      </c>
      <c r="AD51" s="33">
        <f>M51</f>
        <v>97.787166881298205</v>
      </c>
      <c r="AE51" s="33">
        <f>SUM(AE45:AE50)</f>
        <v>2574.7101489762513</v>
      </c>
      <c r="AF51" s="44">
        <f>AE51/AD51</f>
        <v>26.329734576538431</v>
      </c>
      <c r="AG51" s="97">
        <f>AC51/(AD51-AF51)</f>
        <v>1.1685096182016311E-2</v>
      </c>
      <c r="AH51" s="97">
        <f>IF(AA51&lt;AB51-1,"0",AG51)</f>
        <v>1.1685096182016311E-2</v>
      </c>
      <c r="AI51" s="40"/>
      <c r="AJ51" s="33">
        <f>SUM(AJ45:AJ50)</f>
        <v>75.365930187543398</v>
      </c>
      <c r="AK51" s="109">
        <f>SUM(AK45:AK50)</f>
        <v>1.0000000000000002</v>
      </c>
      <c r="AL51" s="43">
        <f>SUM(AL45:AL50)</f>
        <v>-8.659843193095897</v>
      </c>
      <c r="AM51" s="43">
        <f>AL51/AJ51</f>
        <v>-0.11490395158059377</v>
      </c>
      <c r="AN51" s="149">
        <f>EXP(AM51)</f>
        <v>0.89145176232775702</v>
      </c>
      <c r="AO51" s="45">
        <f>1/AJ51</f>
        <v>1.3268594940864693E-2</v>
      </c>
      <c r="AP51" s="46">
        <f>SQRT(AO51)</f>
        <v>0.11518938727532452</v>
      </c>
      <c r="AQ51" s="76">
        <f>-NORMSINV(2.5/100)</f>
        <v>1.9599639845400538</v>
      </c>
      <c r="AR51" s="38">
        <f>AM51-(AQ51*AP51)</f>
        <v>-0.34067100204146616</v>
      </c>
      <c r="AS51" s="38">
        <f t="shared" si="84"/>
        <v>0.11086309888027865</v>
      </c>
      <c r="AT51" s="150">
        <f>EXP(AR51)</f>
        <v>0.71129288362221355</v>
      </c>
      <c r="AU51" s="161">
        <f>EXP(AS51)</f>
        <v>1.1172419447111221</v>
      </c>
      <c r="AV51" s="132"/>
      <c r="AW51" s="8"/>
      <c r="AX51" s="77">
        <f>AA51</f>
        <v>5.8349869694010374</v>
      </c>
      <c r="AY51" s="78">
        <f>SUM(AY45:AY50)</f>
        <v>6</v>
      </c>
      <c r="AZ51" s="101">
        <f>(AX51-(AY51-1))/AX51</f>
        <v>0.14310005725458355</v>
      </c>
      <c r="BA51" s="102">
        <f>IF(AA51&lt;AB51-1,"0%",AZ51)</f>
        <v>0.14310005725458355</v>
      </c>
      <c r="BB51" s="47"/>
      <c r="BC51" s="35">
        <f>AX51/(AY51-1)</f>
        <v>1.1669973938802074</v>
      </c>
      <c r="BD51" s="79">
        <f>LN(BC51)</f>
        <v>0.15443412012301141</v>
      </c>
      <c r="BE51" s="35">
        <f>LN(AX51)</f>
        <v>1.7638720325571118</v>
      </c>
      <c r="BF51" s="35">
        <f>LN(AY51-1)</f>
        <v>1.6094379124341003</v>
      </c>
      <c r="BG51" s="35">
        <f>SQRT(2*AX51)</f>
        <v>3.4161343560817503</v>
      </c>
      <c r="BH51" s="35">
        <f>SQRT(2*AY51-3)</f>
        <v>3</v>
      </c>
      <c r="BI51" s="35">
        <f>2*(AY51-2)</f>
        <v>8</v>
      </c>
      <c r="BJ51" s="35">
        <f>3*(AY51-2)^2</f>
        <v>48</v>
      </c>
      <c r="BK51" s="35">
        <f>1/BI51</f>
        <v>0.125</v>
      </c>
      <c r="BL51" s="80">
        <f>1/BJ51</f>
        <v>2.0833333333333332E-2</v>
      </c>
      <c r="BM51" s="80">
        <f>SQRT(BK51*(1-BL51))</f>
        <v>0.34985115882805551</v>
      </c>
      <c r="BN51" s="81">
        <f>0.5*(BE51-BF51)/(BG51-BH51)</f>
        <v>0.18555800292138419</v>
      </c>
      <c r="BO51" s="81">
        <f>IF(AA51&lt;=AB51,BM51,BN51)</f>
        <v>0.34985115882805551</v>
      </c>
      <c r="BP51" s="82">
        <f>BD51-(1.96*BO51)</f>
        <v>-0.53127415117997745</v>
      </c>
      <c r="BQ51" s="82">
        <f>BD51+(1.96*BO51)</f>
        <v>0.84014239142600022</v>
      </c>
      <c r="BR51" s="82"/>
      <c r="BS51" s="79">
        <f>EXP(BP51)</f>
        <v>0.58785547554751238</v>
      </c>
      <c r="BT51" s="79">
        <f>EXP(BQ51)</f>
        <v>2.3166968310617087</v>
      </c>
      <c r="BU51" s="83">
        <f>BA51</f>
        <v>0.14310005725458355</v>
      </c>
      <c r="BV51" s="83">
        <f>(BS51-1)/BS51</f>
        <v>-0.70109838488554954</v>
      </c>
      <c r="BW51" s="83">
        <f>(BT51-1)/BT51</f>
        <v>0.56835094407164422</v>
      </c>
    </row>
    <row r="52" spans="1:90" ht="13.5" thickBot="1">
      <c r="A52" s="4"/>
      <c r="B52" s="4"/>
      <c r="C52" s="187"/>
      <c r="D52" s="187"/>
      <c r="E52" s="187"/>
      <c r="F52" s="187"/>
      <c r="G52" s="187"/>
      <c r="H52" s="187"/>
      <c r="I52" s="129"/>
      <c r="J52" s="4"/>
      <c r="K52" s="4"/>
      <c r="L52" s="5"/>
      <c r="M52" s="5"/>
      <c r="N52" s="5"/>
      <c r="O52" s="5"/>
      <c r="P52" s="5"/>
      <c r="Q52" s="5"/>
      <c r="R52" s="48"/>
      <c r="S52" s="48"/>
      <c r="T52" s="48"/>
      <c r="U52" s="48"/>
      <c r="V52" s="48"/>
      <c r="W52" s="48"/>
      <c r="X52" s="48"/>
      <c r="Z52" s="5"/>
      <c r="AA52" s="5"/>
      <c r="AB52" s="49"/>
      <c r="AC52" s="50"/>
      <c r="AD52" s="106"/>
      <c r="AE52" s="50"/>
      <c r="AF52" s="51"/>
      <c r="AG52" s="51"/>
      <c r="AH52" s="51"/>
      <c r="AI52" s="51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2"/>
      <c r="AU52" s="52"/>
      <c r="AV52" s="52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3"/>
      <c r="BH52" s="5"/>
      <c r="BI52" s="5"/>
      <c r="BJ52" s="5"/>
      <c r="BK52" s="5"/>
      <c r="BN52" s="50" t="s">
        <v>43</v>
      </c>
      <c r="BT52" s="84" t="s">
        <v>44</v>
      </c>
      <c r="BU52" s="85">
        <f>BU51</f>
        <v>0.14310005725458355</v>
      </c>
      <c r="BV52" s="86" t="str">
        <f>IF(BV51&lt;0,"0%",BV51)</f>
        <v>0%</v>
      </c>
      <c r="BW52" s="87">
        <f>IF(BW51&lt;0,"0%",BW51)</f>
        <v>0.56835094407164422</v>
      </c>
    </row>
    <row r="53" spans="1:90" ht="15" customHeight="1" thickBot="1">
      <c r="A53" s="6"/>
      <c r="B53" s="6"/>
      <c r="C53" s="178"/>
      <c r="D53" s="178"/>
      <c r="E53" s="178"/>
      <c r="F53" s="178"/>
      <c r="G53" s="178"/>
      <c r="H53" s="178"/>
      <c r="I53" s="118"/>
      <c r="J53" s="6"/>
      <c r="K53" s="6"/>
      <c r="L53" s="6"/>
      <c r="M53" s="5"/>
      <c r="N53" s="5"/>
      <c r="O53" s="5"/>
      <c r="P53" s="5"/>
      <c r="Q53" s="5"/>
      <c r="R53" s="54"/>
      <c r="S53" s="54"/>
      <c r="T53" s="54"/>
      <c r="U53" s="54"/>
      <c r="V53" s="54"/>
      <c r="W53" s="54"/>
      <c r="X53" s="54"/>
      <c r="Z53" s="5"/>
      <c r="AA53" s="5"/>
      <c r="AB53" s="5"/>
      <c r="AC53" s="5"/>
      <c r="AD53" s="5"/>
      <c r="AE53" s="5"/>
      <c r="AF53" s="5"/>
      <c r="AG53" s="5"/>
      <c r="AH53" s="5"/>
      <c r="AI53" s="53"/>
      <c r="AJ53" s="104"/>
      <c r="AK53" s="104"/>
      <c r="AL53" s="105"/>
      <c r="AM53" s="58"/>
      <c r="AN53" s="55"/>
      <c r="AO53" s="56" t="s">
        <v>23</v>
      </c>
      <c r="AP53" s="57">
        <f>TINV(0.05,(AB51-2))</f>
        <v>2.7764451051977934</v>
      </c>
      <c r="AQ53" s="5"/>
      <c r="AR53" s="88"/>
      <c r="AS53" s="89" t="s">
        <v>24</v>
      </c>
      <c r="AT53" s="90">
        <f>EXP(AM51-AP53*SQRT((1/AD51)+AH51))</f>
        <v>0.59103082247587002</v>
      </c>
      <c r="AU53" s="91">
        <f>EXP(AM51+AP53*SQRT((1/AD51)+AH51))</f>
        <v>1.344576652074196</v>
      </c>
      <c r="AV53" s="123"/>
      <c r="AW53" s="5"/>
      <c r="AX53" s="5"/>
      <c r="AY53" s="5"/>
      <c r="AZ53" s="5"/>
      <c r="BB53" s="5"/>
      <c r="BC53" s="5"/>
      <c r="BD53" s="5"/>
      <c r="BF53" s="92"/>
      <c r="BG53" s="53"/>
      <c r="BH53" s="53"/>
      <c r="BJ53" s="93"/>
      <c r="BK53" s="5"/>
      <c r="BL53" s="94"/>
      <c r="BM53" s="95"/>
      <c r="BN53" s="5"/>
      <c r="BQ53" s="94"/>
    </row>
    <row r="58" spans="1:90" ht="38.1" customHeight="1">
      <c r="A58" s="136" t="s">
        <v>148</v>
      </c>
      <c r="B58" s="4"/>
      <c r="C58" s="189"/>
      <c r="D58" s="189"/>
      <c r="E58" s="189"/>
      <c r="F58" s="189"/>
      <c r="G58" s="189"/>
      <c r="H58" s="189"/>
      <c r="I58" s="5"/>
      <c r="J58" s="196" t="s">
        <v>62</v>
      </c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8"/>
      <c r="X58" s="133"/>
      <c r="Y58" s="199" t="s">
        <v>63</v>
      </c>
      <c r="Z58" s="200"/>
      <c r="AA58" s="200"/>
      <c r="AB58" s="200"/>
      <c r="AC58" s="200"/>
      <c r="AD58" s="200"/>
      <c r="AE58" s="200"/>
      <c r="AF58" s="200"/>
      <c r="AG58" s="200"/>
      <c r="AH58" s="200"/>
      <c r="AI58" s="200"/>
      <c r="AJ58" s="200"/>
      <c r="AK58" s="200"/>
      <c r="AL58" s="200"/>
      <c r="AM58" s="200"/>
      <c r="AN58" s="200"/>
      <c r="AO58" s="200"/>
      <c r="AP58" s="200"/>
      <c r="AQ58" s="200"/>
      <c r="AR58" s="200"/>
      <c r="AS58" s="200"/>
      <c r="AT58" s="200"/>
      <c r="AU58" s="201"/>
      <c r="AV58" s="133"/>
      <c r="AW58" s="196" t="s">
        <v>64</v>
      </c>
      <c r="AX58" s="197"/>
      <c r="AY58" s="197"/>
      <c r="AZ58" s="197"/>
      <c r="BA58" s="197"/>
      <c r="BB58" s="197"/>
      <c r="BC58" s="197"/>
      <c r="BD58" s="197"/>
      <c r="BE58" s="197"/>
      <c r="BF58" s="197"/>
      <c r="BG58" s="197"/>
      <c r="BH58" s="197"/>
      <c r="BI58" s="197"/>
      <c r="BJ58" s="197"/>
      <c r="BK58" s="197"/>
      <c r="BL58" s="197"/>
      <c r="BM58" s="197"/>
      <c r="BN58" s="197"/>
      <c r="BO58" s="197"/>
      <c r="BP58" s="197"/>
      <c r="BQ58" s="197"/>
      <c r="BR58" s="197"/>
      <c r="BS58" s="197"/>
      <c r="BT58" s="197"/>
      <c r="BU58" s="197"/>
      <c r="BV58" s="197"/>
      <c r="BW58" s="198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</row>
    <row r="59" spans="1:90" s="11" customFormat="1" ht="17.25" customHeight="1">
      <c r="A59" s="159" t="s">
        <v>68</v>
      </c>
      <c r="B59" s="10" t="s">
        <v>61</v>
      </c>
      <c r="C59" s="202" t="s">
        <v>0</v>
      </c>
      <c r="D59" s="202"/>
      <c r="E59" s="202"/>
      <c r="F59" s="202" t="s">
        <v>1</v>
      </c>
      <c r="G59" s="202"/>
      <c r="H59" s="202"/>
      <c r="I59" s="121"/>
      <c r="X59" s="63"/>
      <c r="AV59" s="63"/>
    </row>
    <row r="60" spans="1:90" ht="55.5" customHeight="1">
      <c r="A60" s="4"/>
      <c r="B60" s="13" t="s">
        <v>77</v>
      </c>
      <c r="C60" s="182" t="s">
        <v>2</v>
      </c>
      <c r="D60" s="182" t="s">
        <v>3</v>
      </c>
      <c r="E60" s="182" t="s">
        <v>4</v>
      </c>
      <c r="F60" s="182" t="s">
        <v>2</v>
      </c>
      <c r="G60" s="182" t="s">
        <v>3</v>
      </c>
      <c r="H60" s="182" t="s">
        <v>4</v>
      </c>
      <c r="I60" s="123"/>
      <c r="K60" s="12" t="s">
        <v>57</v>
      </c>
      <c r="L60" s="12" t="s">
        <v>56</v>
      </c>
      <c r="M60" s="12" t="s">
        <v>55</v>
      </c>
      <c r="N60" s="14" t="s">
        <v>54</v>
      </c>
      <c r="O60" s="14" t="s">
        <v>5</v>
      </c>
      <c r="P60" s="14" t="s">
        <v>53</v>
      </c>
      <c r="Q60" s="64" t="s">
        <v>6</v>
      </c>
      <c r="R60" s="12" t="s">
        <v>7</v>
      </c>
      <c r="S60" s="15" t="s">
        <v>8</v>
      </c>
      <c r="T60" s="15" t="s">
        <v>9</v>
      </c>
      <c r="U60" s="15" t="s">
        <v>10</v>
      </c>
      <c r="V60" s="66" t="s">
        <v>11</v>
      </c>
      <c r="W60" s="67" t="s">
        <v>12</v>
      </c>
      <c r="X60" s="131"/>
      <c r="Y60" s="16"/>
      <c r="Z60" s="114" t="s">
        <v>13</v>
      </c>
      <c r="AA60" s="14" t="s">
        <v>52</v>
      </c>
      <c r="AB60" s="17" t="s">
        <v>14</v>
      </c>
      <c r="AC60" s="17" t="s">
        <v>15</v>
      </c>
      <c r="AD60" s="17" t="s">
        <v>51</v>
      </c>
      <c r="AE60" s="14" t="s">
        <v>50</v>
      </c>
      <c r="AF60" s="14" t="s">
        <v>47</v>
      </c>
      <c r="AG60" s="98" t="s">
        <v>16</v>
      </c>
      <c r="AH60" s="98" t="s">
        <v>17</v>
      </c>
      <c r="AI60" s="17" t="s">
        <v>48</v>
      </c>
      <c r="AJ60" s="14" t="s">
        <v>49</v>
      </c>
      <c r="AK60" s="14" t="s">
        <v>60</v>
      </c>
      <c r="AL60" s="14" t="s">
        <v>46</v>
      </c>
      <c r="AM60" s="17" t="s">
        <v>18</v>
      </c>
      <c r="AN60" s="68" t="s">
        <v>19</v>
      </c>
      <c r="AO60" s="14" t="s">
        <v>45</v>
      </c>
      <c r="AP60" s="14" t="s">
        <v>20</v>
      </c>
      <c r="AQ60" s="65" t="s">
        <v>8</v>
      </c>
      <c r="AR60" s="15" t="s">
        <v>21</v>
      </c>
      <c r="AS60" s="15" t="s">
        <v>22</v>
      </c>
      <c r="AT60" s="66" t="s">
        <v>11</v>
      </c>
      <c r="AU60" s="67" t="s">
        <v>12</v>
      </c>
      <c r="AV60" s="131"/>
      <c r="AX60" s="113" t="s">
        <v>25</v>
      </c>
      <c r="AY60" s="113" t="s">
        <v>14</v>
      </c>
      <c r="AZ60" s="103" t="s">
        <v>58</v>
      </c>
      <c r="BA60" s="99" t="s">
        <v>59</v>
      </c>
      <c r="BC60" s="17" t="s">
        <v>26</v>
      </c>
      <c r="BD60" s="17" t="s">
        <v>27</v>
      </c>
      <c r="BE60" s="17" t="s">
        <v>28</v>
      </c>
      <c r="BF60" s="17" t="s">
        <v>29</v>
      </c>
      <c r="BG60" s="17" t="s">
        <v>30</v>
      </c>
      <c r="BH60" s="17" t="s">
        <v>31</v>
      </c>
      <c r="BI60" s="17" t="s">
        <v>32</v>
      </c>
      <c r="BJ60" s="17" t="s">
        <v>33</v>
      </c>
      <c r="BK60" s="17" t="s">
        <v>34</v>
      </c>
      <c r="BL60" s="17" t="s">
        <v>35</v>
      </c>
      <c r="BM60" s="69" t="s">
        <v>36</v>
      </c>
      <c r="BN60" s="69" t="s">
        <v>37</v>
      </c>
      <c r="BO60" s="69" t="s">
        <v>38</v>
      </c>
      <c r="BP60" s="69" t="s">
        <v>39</v>
      </c>
      <c r="BQ60" s="69" t="s">
        <v>40</v>
      </c>
      <c r="BR60" s="18"/>
      <c r="BS60" s="15" t="s">
        <v>41</v>
      </c>
      <c r="BT60" s="15" t="s">
        <v>42</v>
      </c>
      <c r="BU60" s="64" t="s">
        <v>105</v>
      </c>
      <c r="BV60" s="66" t="s">
        <v>11</v>
      </c>
      <c r="BW60" s="67" t="s">
        <v>12</v>
      </c>
    </row>
    <row r="61" spans="1:90">
      <c r="A61" s="172"/>
      <c r="B61" s="162" t="s">
        <v>123</v>
      </c>
      <c r="C61" s="183">
        <v>1</v>
      </c>
      <c r="D61" s="184">
        <f t="shared" ref="D61:D62" si="88">E61-C61</f>
        <v>166</v>
      </c>
      <c r="E61" s="185">
        <v>167</v>
      </c>
      <c r="F61" s="183">
        <v>2</v>
      </c>
      <c r="G61" s="184">
        <f t="shared" ref="G61:G62" si="89">H61-F61</f>
        <v>166</v>
      </c>
      <c r="H61" s="185">
        <v>168</v>
      </c>
      <c r="I61" s="127"/>
      <c r="K61" s="19">
        <f t="shared" ref="K61:K62" si="90">(C61/E61)/(F61/H61)</f>
        <v>0.50299401197604798</v>
      </c>
      <c r="L61" s="20">
        <f t="shared" ref="L61:L62" si="91">(D61/(C61*E61)+(G61/(F61*H61)))</f>
        <v>1.4880595950955233</v>
      </c>
      <c r="M61" s="21">
        <f t="shared" ref="M61:M62" si="92">1/L61</f>
        <v>0.67201609619392078</v>
      </c>
      <c r="N61" s="22">
        <f t="shared" ref="N61:N62" si="93">LN(K61)</f>
        <v>-0.6871770135734413</v>
      </c>
      <c r="O61" s="22">
        <f t="shared" ref="O61:O62" si="94">M61*N61</f>
        <v>-0.46179401405582093</v>
      </c>
      <c r="P61" s="22">
        <f t="shared" ref="P61:P62" si="95">LN(K61)</f>
        <v>-0.6871770135734413</v>
      </c>
      <c r="Q61" s="116">
        <f t="shared" ref="Q61:Q62" si="96">K61</f>
        <v>0.50299401197604798</v>
      </c>
      <c r="R61" s="23">
        <f t="shared" ref="R61:R62" si="97">SQRT(1/M61)</f>
        <v>1.2198604818156555</v>
      </c>
      <c r="S61" s="135">
        <f t="shared" ref="S61:S62" si="98">-NORMSINV(2.5/100)</f>
        <v>1.9599639845400538</v>
      </c>
      <c r="T61" s="24">
        <f t="shared" ref="T61:T62" si="99">P61-(R61*S61)</f>
        <v>-3.0780596240958031</v>
      </c>
      <c r="U61" s="24">
        <f t="shared" ref="U61:U62" si="100">P61+(R61*S61)</f>
        <v>1.7037055969489208</v>
      </c>
      <c r="V61" s="25">
        <f t="shared" ref="V61:V62" si="101">EXP(T61)</f>
        <v>4.6048521458856573E-2</v>
      </c>
      <c r="W61" s="26">
        <f t="shared" ref="W61:W62" si="102">EXP(U61)</f>
        <v>5.4942692635596098</v>
      </c>
      <c r="X61" s="93"/>
      <c r="Z61" s="115">
        <f>(N61-P63)^2</f>
        <v>0.51387216421285997</v>
      </c>
      <c r="AA61" s="27">
        <f t="shared" ref="AA61:AA62" si="103">M61*Z61</f>
        <v>0.34533036573704756</v>
      </c>
      <c r="AB61" s="28">
        <v>1</v>
      </c>
      <c r="AC61" s="18"/>
      <c r="AD61" s="18"/>
      <c r="AE61" s="21">
        <f t="shared" ref="AE61:AE62" si="104">M61^2</f>
        <v>0.45160563354371697</v>
      </c>
      <c r="AF61" s="29"/>
      <c r="AG61" s="96">
        <f>AG63</f>
        <v>-0.50467841885710008</v>
      </c>
      <c r="AH61" s="96" t="str">
        <f>AH63</f>
        <v>0</v>
      </c>
      <c r="AI61" s="27">
        <f t="shared" ref="AI61:AI62" si="105">1/M61</f>
        <v>1.4880595950955233</v>
      </c>
      <c r="AJ61" s="30">
        <f t="shared" ref="AJ61:AJ62" si="106">1/(AH61+AI61)</f>
        <v>0.67201609619392078</v>
      </c>
      <c r="AK61" s="108">
        <f>AJ61/AJ63</f>
        <v>7.778392680503933E-2</v>
      </c>
      <c r="AL61" s="31">
        <f t="shared" ref="AL61:AL62" si="107">AJ61*N61</f>
        <v>-0.46179401405582093</v>
      </c>
      <c r="AM61" s="59">
        <f t="shared" ref="AM61:AM62" si="108">AL61/AJ61</f>
        <v>-0.6871770135734413</v>
      </c>
      <c r="AN61" s="26">
        <f t="shared" ref="AN61:AN62" si="109">EXP(AM61)</f>
        <v>0.50299401197604798</v>
      </c>
      <c r="AO61" s="60">
        <f t="shared" ref="AO61:AO62" si="110">1/AJ61</f>
        <v>1.4880595950955233</v>
      </c>
      <c r="AP61" s="26">
        <f t="shared" ref="AP61:AP62" si="111">SQRT(AO61)</f>
        <v>1.2198604818156555</v>
      </c>
      <c r="AQ61" s="70">
        <f t="shared" ref="AQ61:AQ62" si="112">-NORMSINV(2.5/100)</f>
        <v>1.9599639845400538</v>
      </c>
      <c r="AR61" s="24">
        <f t="shared" ref="AR61:AR62" si="113">AM61-(AQ61*AP61)</f>
        <v>-3.0780596240958031</v>
      </c>
      <c r="AS61" s="24">
        <f t="shared" ref="AS61:AS63" si="114">AM61+(AQ61*AP61)</f>
        <v>1.7037055969489208</v>
      </c>
      <c r="AT61" s="61">
        <f t="shared" ref="AT61:AT62" si="115">EXP(AR61)</f>
        <v>4.6048521458856573E-2</v>
      </c>
      <c r="AU61" s="61">
        <f t="shared" ref="AU61:AU62" si="116">EXP(AS61)</f>
        <v>5.4942692635596098</v>
      </c>
      <c r="AV61" s="123"/>
      <c r="AX61" s="71"/>
      <c r="AY61" s="71">
        <v>1</v>
      </c>
      <c r="AZ61" s="100"/>
      <c r="BA61" s="100"/>
      <c r="BC61" s="18"/>
      <c r="BD61" s="18"/>
      <c r="BE61" s="28"/>
      <c r="BF61" s="28"/>
      <c r="BG61" s="28"/>
      <c r="BH61" s="28"/>
      <c r="BI61" s="28"/>
      <c r="BJ61" s="28"/>
      <c r="BK61" s="28"/>
      <c r="BL61" s="28"/>
      <c r="BM61" s="18"/>
      <c r="BN61" s="18"/>
      <c r="BO61" s="18"/>
      <c r="BP61" s="18"/>
      <c r="BQ61" s="18"/>
      <c r="BR61" s="18"/>
      <c r="BS61" s="72"/>
      <c r="BT61" s="72"/>
      <c r="BU61" s="72"/>
      <c r="BV61" s="18"/>
      <c r="BW61" s="18"/>
    </row>
    <row r="62" spans="1:90">
      <c r="A62" s="173"/>
      <c r="B62" s="162" t="s">
        <v>129</v>
      </c>
      <c r="C62" s="183">
        <v>16</v>
      </c>
      <c r="D62" s="184">
        <f t="shared" si="88"/>
        <v>524</v>
      </c>
      <c r="E62" s="185">
        <v>540</v>
      </c>
      <c r="F62" s="183">
        <v>15</v>
      </c>
      <c r="G62" s="184">
        <f t="shared" si="89"/>
        <v>539</v>
      </c>
      <c r="H62" s="185">
        <v>554</v>
      </c>
      <c r="I62" s="127"/>
      <c r="K62" s="19">
        <f t="shared" si="90"/>
        <v>1.094320987654321</v>
      </c>
      <c r="L62" s="20">
        <f t="shared" si="91"/>
        <v>0.12550976066319025</v>
      </c>
      <c r="M62" s="21">
        <f t="shared" si="92"/>
        <v>7.9675078234236647</v>
      </c>
      <c r="N62" s="22">
        <f t="shared" si="93"/>
        <v>9.013406832653488E-2</v>
      </c>
      <c r="O62" s="22">
        <f t="shared" si="94"/>
        <v>0.71814389454866978</v>
      </c>
      <c r="P62" s="22">
        <f t="shared" si="95"/>
        <v>9.013406832653488E-2</v>
      </c>
      <c r="Q62" s="116">
        <f t="shared" si="96"/>
        <v>1.094320987654321</v>
      </c>
      <c r="R62" s="23">
        <f t="shared" si="97"/>
        <v>0.35427356754800415</v>
      </c>
      <c r="S62" s="135">
        <f t="shared" si="98"/>
        <v>1.9599639845400538</v>
      </c>
      <c r="T62" s="24">
        <f t="shared" si="99"/>
        <v>-0.60422936474207123</v>
      </c>
      <c r="U62" s="24">
        <f t="shared" si="100"/>
        <v>0.78449750139514107</v>
      </c>
      <c r="V62" s="25">
        <f t="shared" si="101"/>
        <v>0.54649541303897786</v>
      </c>
      <c r="W62" s="26">
        <f t="shared" si="102"/>
        <v>2.1913055360545473</v>
      </c>
      <c r="X62" s="93"/>
      <c r="Z62" s="115">
        <f>(N62-P63)^2</f>
        <v>3.6556907248740007E-3</v>
      </c>
      <c r="AA62" s="27">
        <f t="shared" si="103"/>
        <v>2.912674445045093E-2</v>
      </c>
      <c r="AB62" s="28">
        <v>1</v>
      </c>
      <c r="AC62" s="18"/>
      <c r="AD62" s="18"/>
      <c r="AE62" s="21">
        <f t="shared" si="104"/>
        <v>63.4811809163173</v>
      </c>
      <c r="AF62" s="29"/>
      <c r="AG62" s="96">
        <f>AG63</f>
        <v>-0.50467841885710008</v>
      </c>
      <c r="AH62" s="96" t="str">
        <f>AH63</f>
        <v>0</v>
      </c>
      <c r="AI62" s="27">
        <f t="shared" si="105"/>
        <v>0.12550976066319025</v>
      </c>
      <c r="AJ62" s="30">
        <f t="shared" si="106"/>
        <v>7.9675078234236647</v>
      </c>
      <c r="AK62" s="108">
        <f>AJ62/AJ63</f>
        <v>0.92221607319496057</v>
      </c>
      <c r="AL62" s="31">
        <f t="shared" si="107"/>
        <v>0.71814389454866978</v>
      </c>
      <c r="AM62" s="59">
        <f t="shared" si="108"/>
        <v>9.013406832653488E-2</v>
      </c>
      <c r="AN62" s="26">
        <f t="shared" si="109"/>
        <v>1.094320987654321</v>
      </c>
      <c r="AO62" s="60">
        <f t="shared" si="110"/>
        <v>0.12550976066319025</v>
      </c>
      <c r="AP62" s="26">
        <f t="shared" si="111"/>
        <v>0.35427356754800415</v>
      </c>
      <c r="AQ62" s="70">
        <f t="shared" si="112"/>
        <v>1.9599639845400538</v>
      </c>
      <c r="AR62" s="24">
        <f t="shared" si="113"/>
        <v>-0.60422936474207123</v>
      </c>
      <c r="AS62" s="24">
        <f t="shared" si="114"/>
        <v>0.78449750139514107</v>
      </c>
      <c r="AT62" s="61">
        <f t="shared" si="115"/>
        <v>0.54649541303897786</v>
      </c>
      <c r="AU62" s="61">
        <f t="shared" si="116"/>
        <v>2.1913055360545473</v>
      </c>
      <c r="AV62" s="123"/>
      <c r="AX62" s="71"/>
      <c r="AY62" s="71">
        <v>1</v>
      </c>
      <c r="AZ62" s="100"/>
      <c r="BA62" s="100"/>
      <c r="BC62" s="18"/>
      <c r="BD62" s="18"/>
      <c r="BE62" s="28"/>
      <c r="BF62" s="28"/>
      <c r="BG62" s="28"/>
      <c r="BH62" s="28"/>
      <c r="BI62" s="28"/>
      <c r="BJ62" s="28"/>
      <c r="BK62" s="28"/>
      <c r="BL62" s="28"/>
      <c r="BM62" s="18"/>
      <c r="BN62" s="18"/>
      <c r="BO62" s="18"/>
      <c r="BP62" s="18"/>
      <c r="BQ62" s="18"/>
      <c r="BR62" s="18"/>
      <c r="BS62" s="72"/>
      <c r="BT62" s="72"/>
      <c r="BU62" s="72"/>
      <c r="BV62" s="18"/>
      <c r="BW62" s="18"/>
    </row>
    <row r="63" spans="1:90">
      <c r="A63" s="6"/>
      <c r="B63" s="78">
        <f>COUNT(C61:C62)</f>
        <v>2</v>
      </c>
      <c r="C63" s="186">
        <f t="shared" ref="C63:H63" si="117">SUM(C61:C62)</f>
        <v>17</v>
      </c>
      <c r="D63" s="186">
        <f t="shared" si="117"/>
        <v>690</v>
      </c>
      <c r="E63" s="186">
        <f t="shared" si="117"/>
        <v>707</v>
      </c>
      <c r="F63" s="186">
        <f t="shared" si="117"/>
        <v>17</v>
      </c>
      <c r="G63" s="186">
        <f t="shared" si="117"/>
        <v>705</v>
      </c>
      <c r="H63" s="186">
        <f t="shared" si="117"/>
        <v>722</v>
      </c>
      <c r="I63" s="128"/>
      <c r="K63" s="32"/>
      <c r="L63" s="107"/>
      <c r="M63" s="33">
        <f>SUM(M61:M62)</f>
        <v>8.6395239196175861</v>
      </c>
      <c r="N63" s="34"/>
      <c r="O63" s="35">
        <f>SUM(O61:O62)</f>
        <v>0.25634988049284885</v>
      </c>
      <c r="P63" s="36">
        <f>O63/M63</f>
        <v>2.9671760027281197E-2</v>
      </c>
      <c r="Q63" s="73">
        <f>EXP(P63)</f>
        <v>1.0301163530906789</v>
      </c>
      <c r="R63" s="37">
        <f>SQRT(1/M63)</f>
        <v>0.34021628213012767</v>
      </c>
      <c r="S63" s="135">
        <f>-NORMSINV(2.5/100)</f>
        <v>1.9599639845400538</v>
      </c>
      <c r="T63" s="38">
        <f>P63-(R63*S63)</f>
        <v>-0.63713989990188691</v>
      </c>
      <c r="U63" s="38">
        <f>P63+(R63*S63)</f>
        <v>0.69648341995644936</v>
      </c>
      <c r="V63" s="74">
        <f>EXP(T63)</f>
        <v>0.52880269188587026</v>
      </c>
      <c r="W63" s="75">
        <f>EXP(U63)</f>
        <v>2.0066836216746466</v>
      </c>
      <c r="X63" s="39"/>
      <c r="Y63" s="39"/>
      <c r="Z63" s="40"/>
      <c r="AA63" s="41">
        <f>SUM(AA61:AA62)</f>
        <v>0.3744571101874985</v>
      </c>
      <c r="AB63" s="42">
        <f>SUM(AB61:AB62)</f>
        <v>2</v>
      </c>
      <c r="AC63" s="43">
        <f>AA63-(AB63-1)</f>
        <v>-0.6255428898125015</v>
      </c>
      <c r="AD63" s="33">
        <f>M63</f>
        <v>8.6395239196175861</v>
      </c>
      <c r="AE63" s="33">
        <f>SUM(AE61:AE62)</f>
        <v>63.932786549861014</v>
      </c>
      <c r="AF63" s="44">
        <f>AE63/AD63</f>
        <v>7.4000358289060548</v>
      </c>
      <c r="AG63" s="97">
        <f>AC63/(AD63-AF63)</f>
        <v>-0.50467841885710008</v>
      </c>
      <c r="AH63" s="97" t="str">
        <f>IF(AA63&lt;AB63-1,"0",AG63)</f>
        <v>0</v>
      </c>
      <c r="AI63" s="40"/>
      <c r="AJ63" s="33">
        <f>SUM(AJ61:AJ62)</f>
        <v>8.6395239196175861</v>
      </c>
      <c r="AK63" s="109">
        <f>SUM(AK61:AK62)</f>
        <v>0.99999999999999989</v>
      </c>
      <c r="AL63" s="43">
        <f>SUM(AL61:AL62)</f>
        <v>0.25634988049284885</v>
      </c>
      <c r="AM63" s="43">
        <f>AL63/AJ63</f>
        <v>2.9671760027281197E-2</v>
      </c>
      <c r="AN63" s="149">
        <f>EXP(AM63)</f>
        <v>1.0301163530906789</v>
      </c>
      <c r="AO63" s="45">
        <f>1/AJ63</f>
        <v>0.11574711862644664</v>
      </c>
      <c r="AP63" s="46">
        <f>SQRT(AO63)</f>
        <v>0.34021628213012767</v>
      </c>
      <c r="AQ63" s="76">
        <f>-NORMSINV(2.5/100)</f>
        <v>1.9599639845400538</v>
      </c>
      <c r="AR63" s="38">
        <f>AM63-(AQ63*AP63)</f>
        <v>-0.63713989990188691</v>
      </c>
      <c r="AS63" s="38">
        <f t="shared" si="114"/>
        <v>0.69648341995644936</v>
      </c>
      <c r="AT63" s="150">
        <f>EXP(AR63)</f>
        <v>0.52880269188587026</v>
      </c>
      <c r="AU63" s="161">
        <f>EXP(AS63)</f>
        <v>2.0066836216746466</v>
      </c>
      <c r="AV63" s="132"/>
      <c r="AW63" s="8"/>
      <c r="AX63" s="77">
        <f>AA63</f>
        <v>0.3744571101874985</v>
      </c>
      <c r="AY63" s="78">
        <f>SUM(AY61:AY62)</f>
        <v>2</v>
      </c>
      <c r="AZ63" s="101">
        <f>(AX63-(AY63-1))/AX63</f>
        <v>-1.6705328134890511</v>
      </c>
      <c r="BA63" s="102" t="str">
        <f>IF(AA63&lt;AB63-1,"0%",AZ63)</f>
        <v>0%</v>
      </c>
      <c r="BB63" s="47"/>
      <c r="BC63" s="35">
        <f>AX63/(AY63-1)</f>
        <v>0.3744571101874985</v>
      </c>
      <c r="BD63" s="79">
        <f>LN(BC63)</f>
        <v>-0.98227800811746202</v>
      </c>
      <c r="BE63" s="35">
        <f>LN(AX63)</f>
        <v>-0.98227800811746202</v>
      </c>
      <c r="BF63" s="35">
        <f>LN(AY63-1)</f>
        <v>0</v>
      </c>
      <c r="BG63" s="35">
        <f>SQRT(2*AX63)</f>
        <v>0.86539830157852571</v>
      </c>
      <c r="BH63" s="35">
        <f>SQRT(2*AY63-3)</f>
        <v>1</v>
      </c>
      <c r="BI63" s="35">
        <f>2*(AY63-2)</f>
        <v>0</v>
      </c>
      <c r="BJ63" s="35">
        <f>3*(AY63-2)^2</f>
        <v>0</v>
      </c>
      <c r="BK63" s="35" t="e">
        <f>1/BI63</f>
        <v>#DIV/0!</v>
      </c>
      <c r="BL63" s="80" t="e">
        <f>1/BJ63</f>
        <v>#DIV/0!</v>
      </c>
      <c r="BM63" s="80" t="e">
        <f>SQRT(BK63*(1-BL63))</f>
        <v>#DIV/0!</v>
      </c>
      <c r="BN63" s="81">
        <f>0.5*(BE63-BF63)/(BG63-BH63)</f>
        <v>3.6488321456453101</v>
      </c>
      <c r="BO63" s="81" t="e">
        <f>IF(AA63&lt;=AB63,BM63,BN63)</f>
        <v>#DIV/0!</v>
      </c>
      <c r="BP63" s="82" t="e">
        <f>BD63-(1.96*BO63)</f>
        <v>#DIV/0!</v>
      </c>
      <c r="BQ63" s="82" t="e">
        <f>BD63+(1.96*BO63)</f>
        <v>#DIV/0!</v>
      </c>
      <c r="BR63" s="82"/>
      <c r="BS63" s="79" t="e">
        <f>EXP(BP63)</f>
        <v>#DIV/0!</v>
      </c>
      <c r="BT63" s="79" t="e">
        <f>EXP(BQ63)</f>
        <v>#DIV/0!</v>
      </c>
      <c r="BU63" s="83" t="str">
        <f>BA63</f>
        <v>0%</v>
      </c>
      <c r="BV63" s="83" t="e">
        <f>(BS63-1)/BS63</f>
        <v>#DIV/0!</v>
      </c>
      <c r="BW63" s="83" t="e">
        <f>(BT63-1)/BT63</f>
        <v>#DIV/0!</v>
      </c>
    </row>
    <row r="64" spans="1:90" ht="13.5" thickBot="1">
      <c r="A64" s="4"/>
      <c r="B64" s="4"/>
      <c r="C64" s="187"/>
      <c r="D64" s="187"/>
      <c r="E64" s="187"/>
      <c r="F64" s="187"/>
      <c r="G64" s="187"/>
      <c r="H64" s="187"/>
      <c r="I64" s="129"/>
      <c r="J64" s="4"/>
      <c r="K64" s="4"/>
      <c r="L64" s="5"/>
      <c r="M64" s="5"/>
      <c r="N64" s="5"/>
      <c r="O64" s="5"/>
      <c r="P64" s="5"/>
      <c r="Q64" s="5"/>
      <c r="R64" s="48"/>
      <c r="S64" s="48"/>
      <c r="T64" s="48"/>
      <c r="U64" s="48"/>
      <c r="V64" s="48"/>
      <c r="W64" s="48"/>
      <c r="X64" s="48"/>
      <c r="Z64" s="5"/>
      <c r="AA64" s="5"/>
      <c r="AB64" s="49"/>
      <c r="AC64" s="50"/>
      <c r="AD64" s="106"/>
      <c r="AE64" s="50"/>
      <c r="AF64" s="51"/>
      <c r="AG64" s="51"/>
      <c r="AH64" s="51"/>
      <c r="AI64" s="51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2"/>
      <c r="AU64" s="52"/>
      <c r="AV64" s="52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3"/>
      <c r="BH64" s="5"/>
      <c r="BI64" s="5"/>
      <c r="BJ64" s="5"/>
      <c r="BK64" s="5"/>
      <c r="BN64" s="50" t="s">
        <v>43</v>
      </c>
      <c r="BT64" s="84" t="s">
        <v>44</v>
      </c>
      <c r="BU64" s="85" t="str">
        <f>BU63</f>
        <v>0%</v>
      </c>
      <c r="BV64" s="86" t="e">
        <f>IF(BV63&lt;0,"0%",BV63)</f>
        <v>#DIV/0!</v>
      </c>
      <c r="BW64" s="87" t="e">
        <f>IF(BW63&lt;0,"0%",BW63)</f>
        <v>#DIV/0!</v>
      </c>
    </row>
    <row r="65" spans="1:90" ht="15" customHeight="1" thickBot="1">
      <c r="A65" s="6"/>
      <c r="B65" s="6"/>
      <c r="C65" s="178"/>
      <c r="D65" s="178"/>
      <c r="E65" s="178"/>
      <c r="F65" s="178"/>
      <c r="G65" s="178"/>
      <c r="H65" s="178"/>
      <c r="I65" s="118"/>
      <c r="J65" s="6"/>
      <c r="K65" s="6"/>
      <c r="L65" s="6"/>
      <c r="M65" s="5"/>
      <c r="N65" s="5"/>
      <c r="O65" s="5"/>
      <c r="P65" s="5"/>
      <c r="Q65" s="5"/>
      <c r="R65" s="54"/>
      <c r="S65" s="54"/>
      <c r="T65" s="54"/>
      <c r="U65" s="54"/>
      <c r="V65" s="54"/>
      <c r="W65" s="54"/>
      <c r="X65" s="54"/>
      <c r="Z65" s="5"/>
      <c r="AA65" s="5"/>
      <c r="AB65" s="5"/>
      <c r="AC65" s="5"/>
      <c r="AD65" s="5"/>
      <c r="AE65" s="5"/>
      <c r="AF65" s="5"/>
      <c r="AG65" s="5"/>
      <c r="AH65" s="5"/>
      <c r="AI65" s="53"/>
      <c r="AJ65" s="104"/>
      <c r="AK65" s="104"/>
      <c r="AL65" s="105"/>
      <c r="AM65" s="58"/>
      <c r="AN65" s="55"/>
      <c r="AO65" s="56" t="s">
        <v>23</v>
      </c>
      <c r="AP65" s="57" t="e">
        <f>TINV(0.05,(AB63-2))</f>
        <v>#NUM!</v>
      </c>
      <c r="AQ65" s="5"/>
      <c r="AR65" s="88"/>
      <c r="AS65" s="89" t="s">
        <v>24</v>
      </c>
      <c r="AT65" s="90" t="e">
        <f>EXP(AM63-AP65*SQRT((1/AD63)+AH63))</f>
        <v>#NUM!</v>
      </c>
      <c r="AU65" s="91" t="e">
        <f>EXP(AM63+AP65*SQRT((1/AD63)+AH63))</f>
        <v>#NUM!</v>
      </c>
      <c r="AV65" s="123"/>
      <c r="AW65" s="5"/>
      <c r="AX65" s="5"/>
      <c r="AY65" s="5"/>
      <c r="AZ65" s="5"/>
      <c r="BB65" s="5"/>
      <c r="BC65" s="5"/>
      <c r="BD65" s="5"/>
      <c r="BF65" s="92"/>
      <c r="BG65" s="53"/>
      <c r="BH65" s="53"/>
      <c r="BJ65" s="93"/>
      <c r="BK65" s="5"/>
      <c r="BL65" s="94"/>
      <c r="BM65" s="95"/>
      <c r="BN65" s="5"/>
      <c r="BQ65" s="94"/>
    </row>
    <row r="70" spans="1:90" ht="38.1" customHeight="1">
      <c r="A70" s="136" t="s">
        <v>141</v>
      </c>
      <c r="B70" s="4"/>
      <c r="C70" s="189"/>
      <c r="D70" s="189"/>
      <c r="E70" s="189"/>
      <c r="F70" s="189"/>
      <c r="G70" s="189"/>
      <c r="H70" s="189"/>
      <c r="I70" s="5"/>
      <c r="J70" s="196" t="s">
        <v>62</v>
      </c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8"/>
      <c r="X70" s="133"/>
      <c r="Y70" s="199" t="s">
        <v>63</v>
      </c>
      <c r="Z70" s="200"/>
      <c r="AA70" s="200"/>
      <c r="AB70" s="200"/>
      <c r="AC70" s="200"/>
      <c r="AD70" s="200"/>
      <c r="AE70" s="200"/>
      <c r="AF70" s="200"/>
      <c r="AG70" s="200"/>
      <c r="AH70" s="200"/>
      <c r="AI70" s="200"/>
      <c r="AJ70" s="200"/>
      <c r="AK70" s="200"/>
      <c r="AL70" s="200"/>
      <c r="AM70" s="200"/>
      <c r="AN70" s="200"/>
      <c r="AO70" s="200"/>
      <c r="AP70" s="200"/>
      <c r="AQ70" s="200"/>
      <c r="AR70" s="200"/>
      <c r="AS70" s="200"/>
      <c r="AT70" s="200"/>
      <c r="AU70" s="201"/>
      <c r="AV70" s="133"/>
      <c r="AW70" s="196" t="s">
        <v>64</v>
      </c>
      <c r="AX70" s="197"/>
      <c r="AY70" s="197"/>
      <c r="AZ70" s="197"/>
      <c r="BA70" s="197"/>
      <c r="BB70" s="197"/>
      <c r="BC70" s="197"/>
      <c r="BD70" s="197"/>
      <c r="BE70" s="197"/>
      <c r="BF70" s="197"/>
      <c r="BG70" s="197"/>
      <c r="BH70" s="197"/>
      <c r="BI70" s="197"/>
      <c r="BJ70" s="197"/>
      <c r="BK70" s="197"/>
      <c r="BL70" s="197"/>
      <c r="BM70" s="197"/>
      <c r="BN70" s="197"/>
      <c r="BO70" s="197"/>
      <c r="BP70" s="197"/>
      <c r="BQ70" s="197"/>
      <c r="BR70" s="197"/>
      <c r="BS70" s="197"/>
      <c r="BT70" s="197"/>
      <c r="BU70" s="197"/>
      <c r="BV70" s="197"/>
      <c r="BW70" s="198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</row>
    <row r="71" spans="1:90" s="11" customFormat="1" ht="17.25" customHeight="1">
      <c r="A71" s="136" t="s">
        <v>68</v>
      </c>
      <c r="B71" s="10" t="s">
        <v>61</v>
      </c>
      <c r="C71" s="202" t="s">
        <v>0</v>
      </c>
      <c r="D71" s="202"/>
      <c r="E71" s="202"/>
      <c r="F71" s="202" t="s">
        <v>1</v>
      </c>
      <c r="G71" s="202"/>
      <c r="H71" s="202"/>
      <c r="I71" s="121"/>
      <c r="X71" s="63"/>
      <c r="AV71" s="63"/>
    </row>
    <row r="72" spans="1:90" ht="55.5" customHeight="1">
      <c r="A72" s="4"/>
      <c r="B72" s="13" t="s">
        <v>77</v>
      </c>
      <c r="C72" s="182" t="s">
        <v>2</v>
      </c>
      <c r="D72" s="182" t="s">
        <v>3</v>
      </c>
      <c r="E72" s="182" t="s">
        <v>4</v>
      </c>
      <c r="F72" s="182" t="s">
        <v>2</v>
      </c>
      <c r="G72" s="182" t="s">
        <v>3</v>
      </c>
      <c r="H72" s="182" t="s">
        <v>4</v>
      </c>
      <c r="I72" s="123"/>
      <c r="K72" s="12" t="s">
        <v>57</v>
      </c>
      <c r="L72" s="12" t="s">
        <v>56</v>
      </c>
      <c r="M72" s="12" t="s">
        <v>55</v>
      </c>
      <c r="N72" s="14" t="s">
        <v>54</v>
      </c>
      <c r="O72" s="14" t="s">
        <v>5</v>
      </c>
      <c r="P72" s="14" t="s">
        <v>53</v>
      </c>
      <c r="Q72" s="64" t="s">
        <v>6</v>
      </c>
      <c r="R72" s="12" t="s">
        <v>7</v>
      </c>
      <c r="S72" s="15" t="s">
        <v>8</v>
      </c>
      <c r="T72" s="15" t="s">
        <v>9</v>
      </c>
      <c r="U72" s="15" t="s">
        <v>10</v>
      </c>
      <c r="V72" s="66" t="s">
        <v>11</v>
      </c>
      <c r="W72" s="67" t="s">
        <v>12</v>
      </c>
      <c r="X72" s="131"/>
      <c r="Y72" s="16"/>
      <c r="Z72" s="114" t="s">
        <v>13</v>
      </c>
      <c r="AA72" s="14" t="s">
        <v>52</v>
      </c>
      <c r="AB72" s="17" t="s">
        <v>14</v>
      </c>
      <c r="AC72" s="17" t="s">
        <v>15</v>
      </c>
      <c r="AD72" s="17" t="s">
        <v>51</v>
      </c>
      <c r="AE72" s="14" t="s">
        <v>50</v>
      </c>
      <c r="AF72" s="14" t="s">
        <v>47</v>
      </c>
      <c r="AG72" s="98" t="s">
        <v>16</v>
      </c>
      <c r="AH72" s="98" t="s">
        <v>17</v>
      </c>
      <c r="AI72" s="17" t="s">
        <v>48</v>
      </c>
      <c r="AJ72" s="14" t="s">
        <v>49</v>
      </c>
      <c r="AK72" s="14" t="s">
        <v>60</v>
      </c>
      <c r="AL72" s="14" t="s">
        <v>46</v>
      </c>
      <c r="AM72" s="17" t="s">
        <v>18</v>
      </c>
      <c r="AN72" s="68" t="s">
        <v>19</v>
      </c>
      <c r="AO72" s="14" t="s">
        <v>45</v>
      </c>
      <c r="AP72" s="14" t="s">
        <v>20</v>
      </c>
      <c r="AQ72" s="65" t="s">
        <v>8</v>
      </c>
      <c r="AR72" s="15" t="s">
        <v>21</v>
      </c>
      <c r="AS72" s="15" t="s">
        <v>22</v>
      </c>
      <c r="AT72" s="66" t="s">
        <v>11</v>
      </c>
      <c r="AU72" s="67" t="s">
        <v>12</v>
      </c>
      <c r="AV72" s="131"/>
      <c r="AX72" s="113" t="s">
        <v>25</v>
      </c>
      <c r="AY72" s="113" t="s">
        <v>14</v>
      </c>
      <c r="AZ72" s="103" t="s">
        <v>58</v>
      </c>
      <c r="BA72" s="99" t="s">
        <v>59</v>
      </c>
      <c r="BC72" s="17" t="s">
        <v>26</v>
      </c>
      <c r="BD72" s="17" t="s">
        <v>27</v>
      </c>
      <c r="BE72" s="17" t="s">
        <v>28</v>
      </c>
      <c r="BF72" s="17" t="s">
        <v>29</v>
      </c>
      <c r="BG72" s="17" t="s">
        <v>30</v>
      </c>
      <c r="BH72" s="17" t="s">
        <v>31</v>
      </c>
      <c r="BI72" s="17" t="s">
        <v>32</v>
      </c>
      <c r="BJ72" s="17" t="s">
        <v>33</v>
      </c>
      <c r="BK72" s="17" t="s">
        <v>34</v>
      </c>
      <c r="BL72" s="17" t="s">
        <v>35</v>
      </c>
      <c r="BM72" s="69" t="s">
        <v>36</v>
      </c>
      <c r="BN72" s="69" t="s">
        <v>37</v>
      </c>
      <c r="BO72" s="69" t="s">
        <v>38</v>
      </c>
      <c r="BP72" s="69" t="s">
        <v>39</v>
      </c>
      <c r="BQ72" s="69" t="s">
        <v>40</v>
      </c>
      <c r="BR72" s="18"/>
      <c r="BS72" s="15" t="s">
        <v>41</v>
      </c>
      <c r="BT72" s="15" t="s">
        <v>42</v>
      </c>
      <c r="BU72" s="64" t="s">
        <v>105</v>
      </c>
      <c r="BV72" s="66" t="s">
        <v>11</v>
      </c>
      <c r="BW72" s="67" t="s">
        <v>12</v>
      </c>
    </row>
    <row r="73" spans="1:90">
      <c r="A73" s="162"/>
      <c r="B73" s="162" t="s">
        <v>125</v>
      </c>
      <c r="C73" s="183">
        <v>9</v>
      </c>
      <c r="D73" s="184">
        <f t="shared" ref="D73:D75" si="118">E73-C73</f>
        <v>2213</v>
      </c>
      <c r="E73" s="185">
        <v>2222</v>
      </c>
      <c r="F73" s="183">
        <v>7</v>
      </c>
      <c r="G73" s="184">
        <f t="shared" ref="G73:G75" si="119">H73-F73</f>
        <v>2199</v>
      </c>
      <c r="H73" s="185">
        <v>2206</v>
      </c>
      <c r="I73" s="127"/>
      <c r="K73" s="19">
        <f t="shared" ref="K73:K75" si="120">(C73/E73)/(F73/H73)</f>
        <v>1.2764562170502765</v>
      </c>
      <c r="L73" s="20">
        <f t="shared" ref="L73:L75" si="121">(D73/(C73*E73)+(G73/(F73*H73)))</f>
        <v>0.25306489980690855</v>
      </c>
      <c r="M73" s="21">
        <f t="shared" ref="M73:M75" si="122">1/L73</f>
        <v>3.9515555130838438</v>
      </c>
      <c r="N73" s="22">
        <f t="shared" ref="N73:N75" si="123">LN(K73)</f>
        <v>0.24408765789477854</v>
      </c>
      <c r="O73" s="22">
        <f t="shared" ref="O73:O75" si="124">M73*N73</f>
        <v>0.96452593022983535</v>
      </c>
      <c r="P73" s="22">
        <f t="shared" ref="P73:P75" si="125">LN(K73)</f>
        <v>0.24408765789477854</v>
      </c>
      <c r="Q73" s="116">
        <f t="shared" ref="Q73:Q75" si="126">K73</f>
        <v>1.2764562170502765</v>
      </c>
      <c r="R73" s="23">
        <f t="shared" ref="R73:R75" si="127">SQRT(1/M73)</f>
        <v>0.50305556333958634</v>
      </c>
      <c r="S73" s="135">
        <f t="shared" ref="S73:S75" si="128">-NORMSINV(2.5/100)</f>
        <v>1.9599639845400538</v>
      </c>
      <c r="T73" s="24">
        <f t="shared" ref="T73:T75" si="129">P73-(R73*S73)</f>
        <v>-0.7418831284733185</v>
      </c>
      <c r="U73" s="24">
        <f t="shared" ref="U73:U75" si="130">P73+(R73*S73)</f>
        <v>1.2300584442628757</v>
      </c>
      <c r="V73" s="25">
        <f t="shared" ref="V73:V75" si="131">EXP(T73)</f>
        <v>0.47621629415513644</v>
      </c>
      <c r="W73" s="26">
        <f t="shared" ref="W73:W75" si="132">EXP(U73)</f>
        <v>3.421429493371166</v>
      </c>
      <c r="X73" s="93"/>
      <c r="Z73" s="115">
        <f>(N73-P76)^2</f>
        <v>0.59930361196090931</v>
      </c>
      <c r="AA73" s="27">
        <f t="shared" ref="AA73:AA75" si="133">M73*Z73</f>
        <v>2.368181491855192</v>
      </c>
      <c r="AB73" s="28">
        <v>1</v>
      </c>
      <c r="AC73" s="18"/>
      <c r="AD73" s="18"/>
      <c r="AE73" s="21">
        <f t="shared" ref="AE73:AE75" si="134">M73^2</f>
        <v>15.61479097298332</v>
      </c>
      <c r="AF73" s="29"/>
      <c r="AG73" s="96">
        <f>AG76</f>
        <v>9.4121136162765462E-2</v>
      </c>
      <c r="AH73" s="96">
        <f>AH76</f>
        <v>9.4121136162765462E-2</v>
      </c>
      <c r="AI73" s="27">
        <f t="shared" ref="AI73:AI75" si="135">1/M73</f>
        <v>0.25306489980690855</v>
      </c>
      <c r="AJ73" s="30">
        <f t="shared" ref="AJ73:AJ75" si="136">1/(AH73+AI73)</f>
        <v>2.8803001745362478</v>
      </c>
      <c r="AK73" s="108">
        <f>AJ73/AJ76</f>
        <v>0.25701865290178777</v>
      </c>
      <c r="AL73" s="31">
        <f t="shared" ref="AL73:AL75" si="137">AJ73*N73</f>
        <v>0.70304572363647455</v>
      </c>
      <c r="AM73" s="59">
        <f t="shared" ref="AM73:AM75" si="138">AL73/AJ73</f>
        <v>0.24408765789477854</v>
      </c>
      <c r="AN73" s="26">
        <f t="shared" ref="AN73:AN75" si="139">EXP(AM73)</f>
        <v>1.2764562170502765</v>
      </c>
      <c r="AO73" s="60">
        <f t="shared" ref="AO73:AO75" si="140">1/AJ73</f>
        <v>0.34718603596967401</v>
      </c>
      <c r="AP73" s="26">
        <f t="shared" ref="AP73:AP75" si="141">SQRT(AO73)</f>
        <v>0.58922494513528023</v>
      </c>
      <c r="AQ73" s="70">
        <f t="shared" ref="AQ73:AQ75" si="142">-NORMSINV(2.5/100)</f>
        <v>1.9599639845400538</v>
      </c>
      <c r="AR73" s="195">
        <f t="shared" ref="AR73:AR75" si="143">AM73-(AQ73*AP73)</f>
        <v>-0.91077201336295976</v>
      </c>
      <c r="AS73" s="195">
        <f t="shared" ref="AS73:AS76" si="144">AM73+(AQ73*AP73)</f>
        <v>1.398947329152517</v>
      </c>
      <c r="AT73" s="61">
        <f t="shared" ref="AT73:AT75" si="145">EXP(AR73)</f>
        <v>0.4022135898760556</v>
      </c>
      <c r="AU73" s="61">
        <f t="shared" ref="AU73:AU75" si="146">EXP(AS73)</f>
        <v>4.0509334220864917</v>
      </c>
      <c r="AV73" s="123"/>
      <c r="AX73" s="71"/>
      <c r="AY73" s="71">
        <v>1</v>
      </c>
      <c r="AZ73" s="100"/>
      <c r="BA73" s="100"/>
      <c r="BC73" s="18"/>
      <c r="BD73" s="18"/>
      <c r="BE73" s="28"/>
      <c r="BF73" s="28"/>
      <c r="BG73" s="28"/>
      <c r="BH73" s="28"/>
      <c r="BI73" s="28"/>
      <c r="BJ73" s="28"/>
      <c r="BK73" s="28"/>
      <c r="BL73" s="28"/>
      <c r="BM73" s="18"/>
      <c r="BN73" s="18"/>
      <c r="BO73" s="18"/>
      <c r="BP73" s="18"/>
      <c r="BQ73" s="18"/>
      <c r="BR73" s="18"/>
      <c r="BS73" s="72"/>
      <c r="BT73" s="72"/>
      <c r="BU73" s="72"/>
      <c r="BV73" s="18"/>
      <c r="BW73" s="18"/>
    </row>
    <row r="74" spans="1:90">
      <c r="A74" s="173"/>
      <c r="B74" s="162" t="s">
        <v>130</v>
      </c>
      <c r="C74" s="183">
        <v>3</v>
      </c>
      <c r="D74" s="184">
        <f t="shared" si="118"/>
        <v>1756</v>
      </c>
      <c r="E74" s="185">
        <v>1759</v>
      </c>
      <c r="F74" s="183">
        <v>5</v>
      </c>
      <c r="G74" s="184">
        <f t="shared" si="119"/>
        <v>1754</v>
      </c>
      <c r="H74" s="185">
        <v>1759</v>
      </c>
      <c r="I74" s="127"/>
      <c r="K74" s="19">
        <f t="shared" si="120"/>
        <v>0.6</v>
      </c>
      <c r="L74" s="20">
        <f t="shared" si="121"/>
        <v>0.53219632366875125</v>
      </c>
      <c r="M74" s="21">
        <f t="shared" si="122"/>
        <v>1.879005839623985</v>
      </c>
      <c r="N74" s="22">
        <f t="shared" si="123"/>
        <v>-0.51082562376599072</v>
      </c>
      <c r="O74" s="22">
        <f t="shared" si="124"/>
        <v>-0.95984433008586123</v>
      </c>
      <c r="P74" s="22">
        <f t="shared" si="125"/>
        <v>-0.51082562376599072</v>
      </c>
      <c r="Q74" s="116">
        <f t="shared" si="126"/>
        <v>0.6</v>
      </c>
      <c r="R74" s="23">
        <f t="shared" si="127"/>
        <v>0.72951787069869045</v>
      </c>
      <c r="S74" s="135">
        <f t="shared" si="128"/>
        <v>1.9599639845400538</v>
      </c>
      <c r="T74" s="24">
        <f t="shared" si="129"/>
        <v>-1.9406543764137718</v>
      </c>
      <c r="U74" s="24">
        <f t="shared" si="130"/>
        <v>0.91900312888179037</v>
      </c>
      <c r="V74" s="25">
        <f t="shared" si="131"/>
        <v>0.14360994406331817</v>
      </c>
      <c r="W74" s="26">
        <f t="shared" si="132"/>
        <v>2.5067901972113757</v>
      </c>
      <c r="X74" s="93"/>
      <c r="Z74" s="115">
        <f>(N74-P76)^2</f>
        <v>3.6993677462812804E-4</v>
      </c>
      <c r="AA74" s="27">
        <f t="shared" si="133"/>
        <v>6.9511335981791464E-4</v>
      </c>
      <c r="AB74" s="28">
        <v>1</v>
      </c>
      <c r="AC74" s="18"/>
      <c r="AD74" s="18"/>
      <c r="AE74" s="21">
        <f t="shared" si="134"/>
        <v>3.530662945341037</v>
      </c>
      <c r="AF74" s="29"/>
      <c r="AG74" s="96">
        <f>AG76</f>
        <v>9.4121136162765462E-2</v>
      </c>
      <c r="AH74" s="96">
        <f>AH76</f>
        <v>9.4121136162765462E-2</v>
      </c>
      <c r="AI74" s="27">
        <f t="shared" si="135"/>
        <v>0.53219632366875125</v>
      </c>
      <c r="AJ74" s="30">
        <f t="shared" si="136"/>
        <v>1.5966343973054915</v>
      </c>
      <c r="AK74" s="108">
        <f>AJ74/AJ76</f>
        <v>0.14247293584189966</v>
      </c>
      <c r="AL74" s="31">
        <f t="shared" si="137"/>
        <v>-0.81560176192981437</v>
      </c>
      <c r="AM74" s="59">
        <f t="shared" si="138"/>
        <v>-0.51082562376599072</v>
      </c>
      <c r="AN74" s="26">
        <f t="shared" si="139"/>
        <v>0.6</v>
      </c>
      <c r="AO74" s="60">
        <f t="shared" si="140"/>
        <v>0.62631745983151665</v>
      </c>
      <c r="AP74" s="26">
        <f t="shared" si="141"/>
        <v>0.79140221116162968</v>
      </c>
      <c r="AQ74" s="70">
        <f t="shared" si="142"/>
        <v>1.9599639845400538</v>
      </c>
      <c r="AR74" s="195">
        <f t="shared" si="143"/>
        <v>-2.0619454549281473</v>
      </c>
      <c r="AS74" s="195">
        <f t="shared" si="144"/>
        <v>1.0402942073961661</v>
      </c>
      <c r="AT74" s="61">
        <f t="shared" si="145"/>
        <v>0.12720625497820875</v>
      </c>
      <c r="AU74" s="61">
        <f t="shared" si="146"/>
        <v>2.8300495133802213</v>
      </c>
      <c r="AV74" s="123"/>
      <c r="AX74" s="71"/>
      <c r="AY74" s="71">
        <v>1</v>
      </c>
      <c r="AZ74" s="100"/>
      <c r="BA74" s="100"/>
      <c r="BC74" s="18"/>
      <c r="BD74" s="18"/>
      <c r="BE74" s="28"/>
      <c r="BF74" s="28"/>
      <c r="BG74" s="28"/>
      <c r="BH74" s="28"/>
      <c r="BI74" s="28"/>
      <c r="BJ74" s="28"/>
      <c r="BK74" s="28"/>
      <c r="BL74" s="28"/>
      <c r="BM74" s="18"/>
      <c r="BN74" s="18"/>
      <c r="BO74" s="18"/>
      <c r="BP74" s="18"/>
      <c r="BQ74" s="18"/>
      <c r="BR74" s="18"/>
      <c r="BS74" s="72"/>
      <c r="BT74" s="72"/>
      <c r="BU74" s="72"/>
      <c r="BV74" s="18"/>
      <c r="BW74" s="18"/>
    </row>
    <row r="75" spans="1:90">
      <c r="A75" s="175"/>
      <c r="B75" s="162" t="s">
        <v>131</v>
      </c>
      <c r="C75" s="183">
        <v>25</v>
      </c>
      <c r="D75" s="184">
        <f t="shared" si="118"/>
        <v>338</v>
      </c>
      <c r="E75" s="185">
        <v>363</v>
      </c>
      <c r="F75" s="183">
        <v>50</v>
      </c>
      <c r="G75" s="184">
        <f t="shared" si="119"/>
        <v>311</v>
      </c>
      <c r="H75" s="185">
        <v>361</v>
      </c>
      <c r="I75" s="127"/>
      <c r="K75" s="19">
        <f t="shared" si="120"/>
        <v>0.49724517906336085</v>
      </c>
      <c r="L75" s="20">
        <f t="shared" si="121"/>
        <v>5.4475095960867803E-2</v>
      </c>
      <c r="M75" s="21">
        <f t="shared" si="122"/>
        <v>18.357012178892724</v>
      </c>
      <c r="N75" s="22">
        <f t="shared" si="123"/>
        <v>-0.69867205649191522</v>
      </c>
      <c r="O75" s="22">
        <f t="shared" si="124"/>
        <v>-12.825531450074113</v>
      </c>
      <c r="P75" s="22">
        <f t="shared" si="125"/>
        <v>-0.69867205649191522</v>
      </c>
      <c r="Q75" s="116">
        <f t="shared" si="126"/>
        <v>0.49724517906336085</v>
      </c>
      <c r="R75" s="23">
        <f t="shared" si="127"/>
        <v>0.23339900591233845</v>
      </c>
      <c r="S75" s="135">
        <f t="shared" si="128"/>
        <v>1.9599639845400538</v>
      </c>
      <c r="T75" s="24">
        <f t="shared" si="129"/>
        <v>-1.1561257021075497</v>
      </c>
      <c r="U75" s="24">
        <f t="shared" si="130"/>
        <v>-0.24121841087628076</v>
      </c>
      <c r="V75" s="25">
        <f t="shared" si="131"/>
        <v>0.31470307551651816</v>
      </c>
      <c r="W75" s="26">
        <f t="shared" si="132"/>
        <v>0.78567000877236726</v>
      </c>
      <c r="X75" s="93"/>
      <c r="Z75" s="115">
        <f>(N75-P76)^2</f>
        <v>2.8430239970848328E-2</v>
      </c>
      <c r="AA75" s="27">
        <f t="shared" si="133"/>
        <v>0.52189426139370543</v>
      </c>
      <c r="AB75" s="28">
        <v>1</v>
      </c>
      <c r="AC75" s="18"/>
      <c r="AD75" s="18"/>
      <c r="AE75" s="21">
        <f t="shared" si="134"/>
        <v>336.97989613601578</v>
      </c>
      <c r="AF75" s="29"/>
      <c r="AG75" s="96">
        <f>AG76</f>
        <v>9.4121136162765462E-2</v>
      </c>
      <c r="AH75" s="96">
        <f>AH76</f>
        <v>9.4121136162765462E-2</v>
      </c>
      <c r="AI75" s="27">
        <f t="shared" si="135"/>
        <v>5.4475095960867796E-2</v>
      </c>
      <c r="AJ75" s="30">
        <f t="shared" si="136"/>
        <v>6.7296457366966873</v>
      </c>
      <c r="AK75" s="108">
        <f>AJ75/AJ76</f>
        <v>0.60050841125631249</v>
      </c>
      <c r="AL75" s="31">
        <f t="shared" si="137"/>
        <v>-4.7018154263199241</v>
      </c>
      <c r="AM75" s="59">
        <f t="shared" si="138"/>
        <v>-0.69867205649191522</v>
      </c>
      <c r="AN75" s="26">
        <f t="shared" si="139"/>
        <v>0.49724517906336085</v>
      </c>
      <c r="AO75" s="60">
        <f t="shared" si="140"/>
        <v>0.14859623212363327</v>
      </c>
      <c r="AP75" s="26">
        <f t="shared" si="141"/>
        <v>0.38548181814922644</v>
      </c>
      <c r="AQ75" s="70">
        <f t="shared" si="142"/>
        <v>1.9599639845400538</v>
      </c>
      <c r="AR75" s="195">
        <f t="shared" si="143"/>
        <v>-1.4542025367594174</v>
      </c>
      <c r="AS75" s="195">
        <f t="shared" si="144"/>
        <v>5.685842377558703E-2</v>
      </c>
      <c r="AT75" s="61">
        <f t="shared" si="145"/>
        <v>0.23358656634663599</v>
      </c>
      <c r="AU75" s="61">
        <f t="shared" si="146"/>
        <v>1.058505940512168</v>
      </c>
      <c r="AV75" s="123"/>
      <c r="AX75" s="71"/>
      <c r="AY75" s="71">
        <v>1</v>
      </c>
      <c r="AZ75" s="100"/>
      <c r="BA75" s="100"/>
      <c r="BC75" s="18"/>
      <c r="BD75" s="18"/>
      <c r="BE75" s="28"/>
      <c r="BF75" s="28"/>
      <c r="BG75" s="28"/>
      <c r="BH75" s="28"/>
      <c r="BI75" s="28"/>
      <c r="BJ75" s="28"/>
      <c r="BK75" s="28"/>
      <c r="BL75" s="28"/>
      <c r="BM75" s="18"/>
      <c r="BN75" s="18"/>
      <c r="BO75" s="18"/>
      <c r="BP75" s="18"/>
      <c r="BQ75" s="18"/>
      <c r="BR75" s="18"/>
      <c r="BS75" s="72"/>
      <c r="BT75" s="72"/>
      <c r="BU75" s="72"/>
      <c r="BV75" s="18"/>
      <c r="BW75" s="18"/>
    </row>
    <row r="76" spans="1:90">
      <c r="A76" s="6"/>
      <c r="B76" s="78">
        <f>COUNT(C73:C75)</f>
        <v>3</v>
      </c>
      <c r="C76" s="186">
        <f t="shared" ref="C76:H76" si="147">SUM(C73:C75)</f>
        <v>37</v>
      </c>
      <c r="D76" s="186">
        <f t="shared" si="147"/>
        <v>4307</v>
      </c>
      <c r="E76" s="186">
        <f t="shared" si="147"/>
        <v>4344</v>
      </c>
      <c r="F76" s="186">
        <f t="shared" si="147"/>
        <v>62</v>
      </c>
      <c r="G76" s="186">
        <f t="shared" si="147"/>
        <v>4264</v>
      </c>
      <c r="H76" s="186">
        <f t="shared" si="147"/>
        <v>4326</v>
      </c>
      <c r="I76" s="128"/>
      <c r="K76" s="32"/>
      <c r="L76" s="107"/>
      <c r="M76" s="33">
        <f>SUM(M73:M75)</f>
        <v>24.187573531600552</v>
      </c>
      <c r="N76" s="34"/>
      <c r="O76" s="35">
        <f>SUM(O73:O75)</f>
        <v>-12.82084984993014</v>
      </c>
      <c r="P76" s="36">
        <f>O76/M76</f>
        <v>-0.53005936429216316</v>
      </c>
      <c r="Q76" s="73">
        <f>EXP(P76)</f>
        <v>0.58857002859810303</v>
      </c>
      <c r="R76" s="37">
        <f>SQRT(1/M76)</f>
        <v>0.20333111804034754</v>
      </c>
      <c r="S76" s="135">
        <f>-NORMSINV(2.5/100)</f>
        <v>1.9599639845400538</v>
      </c>
      <c r="T76" s="38">
        <f>P76-(R76*S76)</f>
        <v>-0.92858103258750679</v>
      </c>
      <c r="U76" s="38">
        <f>P76+(R76*S76)</f>
        <v>-0.13153769599681958</v>
      </c>
      <c r="V76" s="74">
        <f>EXP(T76)</f>
        <v>0.39511396662777692</v>
      </c>
      <c r="W76" s="75">
        <f>EXP(U76)</f>
        <v>0.87674622469196839</v>
      </c>
      <c r="X76" s="39"/>
      <c r="Y76" s="39"/>
      <c r="Z76" s="40"/>
      <c r="AA76" s="41">
        <f>SUM(AA73:AA75)</f>
        <v>2.8907708666087153</v>
      </c>
      <c r="AB76" s="42">
        <f>SUM(AB73:AB75)</f>
        <v>3</v>
      </c>
      <c r="AC76" s="43">
        <f>AA76-(AB76-1)</f>
        <v>0.89077086660871529</v>
      </c>
      <c r="AD76" s="33">
        <f>M76</f>
        <v>24.187573531600552</v>
      </c>
      <c r="AE76" s="33">
        <f>SUM(AE73:AE75)</f>
        <v>356.12535005434012</v>
      </c>
      <c r="AF76" s="44">
        <f>AE76/AD76</f>
        <v>14.72348392405174</v>
      </c>
      <c r="AG76" s="97">
        <f>AC76/(AD76-AF76)</f>
        <v>9.4121136162765462E-2</v>
      </c>
      <c r="AH76" s="97">
        <f>IF(AA76&lt;AB76-1,"0",AG76)</f>
        <v>9.4121136162765462E-2</v>
      </c>
      <c r="AI76" s="40"/>
      <c r="AJ76" s="33">
        <f>SUM(AJ73:AJ75)</f>
        <v>11.206580308538427</v>
      </c>
      <c r="AK76" s="109">
        <f>SUM(AK73:AK75)</f>
        <v>0.99999999999999989</v>
      </c>
      <c r="AL76" s="43">
        <f>SUM(AL73:AL75)</f>
        <v>-4.8143714646132638</v>
      </c>
      <c r="AM76" s="43">
        <f>AL76/AJ76</f>
        <v>-0.42960219193228255</v>
      </c>
      <c r="AN76" s="149">
        <f>EXP(AM76)</f>
        <v>0.65076792396808858</v>
      </c>
      <c r="AO76" s="41">
        <f>1/AJ76</f>
        <v>8.9233287271237249E-2</v>
      </c>
      <c r="AP76" s="204">
        <f>SQRT(AO76)</f>
        <v>0.29871941227720245</v>
      </c>
      <c r="AQ76" s="205">
        <f>-NORMSINV(2.5/100)</f>
        <v>1.9599639845400538</v>
      </c>
      <c r="AR76" s="38">
        <f>AM76-(AQ76*AP76)</f>
        <v>-1.0150814814785714</v>
      </c>
      <c r="AS76" s="38">
        <f t="shared" si="144"/>
        <v>0.15587709761400625</v>
      </c>
      <c r="AT76" s="150">
        <f>EXP(AR76)</f>
        <v>0.36237290194967386</v>
      </c>
      <c r="AU76" s="161">
        <f>EXP(AS76)</f>
        <v>1.1686825603878936</v>
      </c>
      <c r="AV76" s="132"/>
      <c r="AW76" s="8"/>
      <c r="AX76" s="77">
        <f>AA76</f>
        <v>2.8907708666087153</v>
      </c>
      <c r="AY76" s="78">
        <f>SUM(AY73:AY75)</f>
        <v>3</v>
      </c>
      <c r="AZ76" s="101">
        <f>(AX76-(AY76-1))/AX76</f>
        <v>0.30814302056866788</v>
      </c>
      <c r="BA76" s="102">
        <f>IF(AA76&lt;AB76-1,"0%",AZ76)</f>
        <v>0.30814302056866788</v>
      </c>
      <c r="BB76" s="47"/>
      <c r="BC76" s="35">
        <f>AX76/(AY76-1)</f>
        <v>1.4453854333043576</v>
      </c>
      <c r="BD76" s="79">
        <f>LN(BC76)</f>
        <v>0.36837602184747964</v>
      </c>
      <c r="BE76" s="35">
        <f>LN(AX76)</f>
        <v>1.061523202407425</v>
      </c>
      <c r="BF76" s="35">
        <f>LN(AY76-1)</f>
        <v>0.69314718055994529</v>
      </c>
      <c r="BG76" s="35">
        <f>SQRT(2*AX76)</f>
        <v>2.4044836728947505</v>
      </c>
      <c r="BH76" s="35">
        <f>SQRT(2*AY76-3)</f>
        <v>1.7320508075688772</v>
      </c>
      <c r="BI76" s="35">
        <f>2*(AY76-2)</f>
        <v>2</v>
      </c>
      <c r="BJ76" s="35">
        <f>3*(AY76-2)^2</f>
        <v>3</v>
      </c>
      <c r="BK76" s="35">
        <f>1/BI76</f>
        <v>0.5</v>
      </c>
      <c r="BL76" s="80">
        <f>1/BJ76</f>
        <v>0.33333333333333331</v>
      </c>
      <c r="BM76" s="80">
        <f>SQRT(BK76*(1-BL76))</f>
        <v>0.57735026918962584</v>
      </c>
      <c r="BN76" s="81">
        <f>0.5*(BE76-BF76)/(BG76-BH76)</f>
        <v>0.2739128624156093</v>
      </c>
      <c r="BO76" s="81">
        <f>IF(AA76&lt;=AB76,BM76,BN76)</f>
        <v>0.57735026918962584</v>
      </c>
      <c r="BP76" s="82">
        <f>BD76-(1.96*BO76)</f>
        <v>-0.76323050576418705</v>
      </c>
      <c r="BQ76" s="82">
        <f>BD76+(1.96*BO76)</f>
        <v>1.4999825494591463</v>
      </c>
      <c r="BR76" s="82"/>
      <c r="BS76" s="79">
        <f>EXP(BP76)</f>
        <v>0.46615806561861395</v>
      </c>
      <c r="BT76" s="79">
        <f>EXP(BQ76)</f>
        <v>4.4816108631222304</v>
      </c>
      <c r="BU76" s="83">
        <f>BA76</f>
        <v>0.30814302056866788</v>
      </c>
      <c r="BV76" s="83">
        <f>(BS76-1)/BS76</f>
        <v>-1.1451951038816681</v>
      </c>
      <c r="BW76" s="83">
        <f>(BT76-1)/BT76</f>
        <v>0.77686594607562065</v>
      </c>
    </row>
    <row r="77" spans="1:90" ht="13.5" thickBot="1">
      <c r="A77" s="4"/>
      <c r="B77" s="4"/>
      <c r="C77" s="187"/>
      <c r="D77" s="187"/>
      <c r="E77" s="187"/>
      <c r="F77" s="187"/>
      <c r="G77" s="187"/>
      <c r="H77" s="187"/>
      <c r="I77" s="129"/>
      <c r="J77" s="4"/>
      <c r="K77" s="4"/>
      <c r="L77" s="5"/>
      <c r="M77" s="5"/>
      <c r="N77" s="5"/>
      <c r="O77" s="5"/>
      <c r="P77" s="5"/>
      <c r="Q77" s="5"/>
      <c r="R77" s="48"/>
      <c r="S77" s="48"/>
      <c r="T77" s="48"/>
      <c r="U77" s="48"/>
      <c r="V77" s="48"/>
      <c r="W77" s="48"/>
      <c r="X77" s="48"/>
      <c r="Z77" s="5"/>
      <c r="AA77" s="5"/>
      <c r="AB77" s="49"/>
      <c r="AC77" s="50"/>
      <c r="AD77" s="106"/>
      <c r="AE77" s="50"/>
      <c r="AF77" s="51"/>
      <c r="AG77" s="51"/>
      <c r="AH77" s="51"/>
      <c r="AI77" s="51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2"/>
      <c r="AU77" s="52"/>
      <c r="AV77" s="52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3"/>
      <c r="BH77" s="5"/>
      <c r="BI77" s="5"/>
      <c r="BJ77" s="5"/>
      <c r="BK77" s="5"/>
      <c r="BN77" s="50" t="s">
        <v>43</v>
      </c>
      <c r="BT77" s="84" t="s">
        <v>44</v>
      </c>
      <c r="BU77" s="85">
        <f>BU76</f>
        <v>0.30814302056866788</v>
      </c>
      <c r="BV77" s="86" t="str">
        <f>IF(BV76&lt;0,"0%",BV76)</f>
        <v>0%</v>
      </c>
      <c r="BW77" s="87">
        <f>IF(BW76&lt;0,"0%",BW76)</f>
        <v>0.77686594607562065</v>
      </c>
    </row>
    <row r="78" spans="1:90" ht="15" customHeight="1" thickBot="1">
      <c r="A78" s="4"/>
      <c r="B78" s="6"/>
      <c r="C78" s="178"/>
      <c r="D78" s="178"/>
      <c r="E78" s="178"/>
      <c r="F78" s="178"/>
      <c r="G78" s="178"/>
      <c r="H78" s="178"/>
      <c r="I78" s="118"/>
      <c r="J78" s="6"/>
      <c r="K78" s="6"/>
      <c r="L78" s="6"/>
      <c r="M78" s="5"/>
      <c r="N78" s="5"/>
      <c r="O78" s="5"/>
      <c r="P78" s="5"/>
      <c r="Q78" s="5"/>
      <c r="R78" s="54"/>
      <c r="S78" s="54"/>
      <c r="T78" s="54"/>
      <c r="U78" s="54"/>
      <c r="V78" s="54"/>
      <c r="W78" s="54"/>
      <c r="X78" s="54"/>
      <c r="Z78" s="5"/>
      <c r="AA78" s="5"/>
      <c r="AB78" s="5"/>
      <c r="AC78" s="5"/>
      <c r="AD78" s="5"/>
      <c r="AE78" s="5"/>
      <c r="AF78" s="5"/>
      <c r="AG78" s="5"/>
      <c r="AH78" s="5"/>
      <c r="AI78" s="53"/>
      <c r="AJ78" s="104"/>
      <c r="AK78" s="104"/>
      <c r="AL78" s="105"/>
      <c r="AM78" s="58"/>
      <c r="AN78" s="55"/>
      <c r="AO78" s="56" t="s">
        <v>23</v>
      </c>
      <c r="AP78" s="57">
        <f>TINV(0.05,(AB76-2))</f>
        <v>12.706204736174707</v>
      </c>
      <c r="AQ78" s="5"/>
      <c r="AR78" s="88"/>
      <c r="AS78" s="89" t="s">
        <v>24</v>
      </c>
      <c r="AT78" s="90">
        <f>EXP(AM76-AP78*SQRT((1/AD76)+AH76))</f>
        <v>6.0591377686733672E-3</v>
      </c>
      <c r="AU78" s="91">
        <f>EXP(AM76+AP78*SQRT((1/AD76)+AH76))</f>
        <v>69.894250144845259</v>
      </c>
      <c r="AV78" s="123"/>
      <c r="AW78" s="5"/>
      <c r="AX78" s="5"/>
      <c r="AY78" s="5"/>
      <c r="AZ78" s="5"/>
      <c r="BB78" s="5"/>
      <c r="BC78" s="5"/>
      <c r="BD78" s="5"/>
      <c r="BF78" s="92"/>
      <c r="BG78" s="53"/>
      <c r="BH78" s="53"/>
      <c r="BJ78" s="93"/>
      <c r="BK78" s="5"/>
      <c r="BL78" s="94"/>
      <c r="BM78" s="95"/>
      <c r="BN78" s="5"/>
      <c r="BQ78" s="94"/>
    </row>
    <row r="79" spans="1:90">
      <c r="A79" s="4"/>
    </row>
    <row r="80" spans="1:90">
      <c r="A80" s="4"/>
    </row>
    <row r="81" spans="1:1">
      <c r="A81" s="4"/>
    </row>
  </sheetData>
  <mergeCells count="25">
    <mergeCell ref="J70:W70"/>
    <mergeCell ref="Y70:AU70"/>
    <mergeCell ref="AW70:BW70"/>
    <mergeCell ref="C71:E71"/>
    <mergeCell ref="F71:H71"/>
    <mergeCell ref="C5:E5"/>
    <mergeCell ref="F5:H5"/>
    <mergeCell ref="J4:W4"/>
    <mergeCell ref="Y4:AU4"/>
    <mergeCell ref="AW4:BW4"/>
    <mergeCell ref="J27:W27"/>
    <mergeCell ref="Y27:AU27"/>
    <mergeCell ref="AW27:BW27"/>
    <mergeCell ref="C28:E28"/>
    <mergeCell ref="F28:H28"/>
    <mergeCell ref="J42:W42"/>
    <mergeCell ref="Y42:AU42"/>
    <mergeCell ref="AW42:BW42"/>
    <mergeCell ref="C43:E43"/>
    <mergeCell ref="F43:H43"/>
    <mergeCell ref="C59:E59"/>
    <mergeCell ref="F59:H59"/>
    <mergeCell ref="J58:W58"/>
    <mergeCell ref="Y58:AU58"/>
    <mergeCell ref="AW58:BW58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FDCC7-0463-4533-9DD5-30B58690A68A}">
  <dimension ref="A1:CL68"/>
  <sheetViews>
    <sheetView workbookViewId="0"/>
  </sheetViews>
  <sheetFormatPr baseColWidth="10" defaultRowHeight="12.75"/>
  <cols>
    <col min="1" max="1" width="10.42578125" style="1" customWidth="1"/>
    <col min="2" max="2" width="43.140625" style="1" customWidth="1"/>
    <col min="3" max="3" width="8.28515625" style="190" customWidth="1"/>
    <col min="4" max="4" width="9.7109375" style="190" customWidth="1"/>
    <col min="5" max="5" width="11.140625" style="190" customWidth="1"/>
    <col min="6" max="6" width="8.42578125" style="190" customWidth="1"/>
    <col min="7" max="7" width="10.140625" style="190" customWidth="1"/>
    <col min="8" max="8" width="10.5703125" style="190" customWidth="1"/>
    <col min="9" max="9" width="1.42578125" style="3" customWidth="1"/>
    <col min="10" max="10" width="1.7109375" style="1" customWidth="1"/>
    <col min="11" max="11" width="9.5703125" style="1" hidden="1" customWidth="1"/>
    <col min="12" max="12" width="10" style="1" hidden="1" customWidth="1"/>
    <col min="13" max="13" width="10.7109375" style="1" hidden="1" customWidth="1"/>
    <col min="14" max="14" width="8.5703125" style="1" hidden="1" customWidth="1"/>
    <col min="15" max="15" width="8.140625" style="1" hidden="1" customWidth="1"/>
    <col min="16" max="16" width="0" style="1" hidden="1" customWidth="1"/>
    <col min="17" max="17" width="10.140625" style="1" customWidth="1"/>
    <col min="18" max="18" width="6.5703125" style="1" hidden="1" customWidth="1"/>
    <col min="19" max="19" width="7.140625" style="1" hidden="1" customWidth="1"/>
    <col min="20" max="21" width="7.7109375" style="1" hidden="1" customWidth="1"/>
    <col min="22" max="22" width="9.140625" style="1" customWidth="1"/>
    <col min="23" max="23" width="9.42578125" style="1" customWidth="1"/>
    <col min="24" max="24" width="1.42578125" style="3" customWidth="1"/>
    <col min="25" max="25" width="1.7109375" style="5" customWidth="1"/>
    <col min="26" max="26" width="18.28515625" style="1" hidden="1" customWidth="1"/>
    <col min="27" max="27" width="21.85546875" style="1" hidden="1" customWidth="1"/>
    <col min="28" max="28" width="9.42578125" style="1" hidden="1" customWidth="1"/>
    <col min="29" max="29" width="11.7109375" style="1" hidden="1" customWidth="1"/>
    <col min="30" max="30" width="8.85546875" style="1" hidden="1" customWidth="1"/>
    <col min="31" max="31" width="10.5703125" style="1" hidden="1" customWidth="1"/>
    <col min="32" max="32" width="14.7109375" style="2" hidden="1" customWidth="1"/>
    <col min="33" max="34" width="11.7109375" style="1" hidden="1" customWidth="1"/>
    <col min="35" max="35" width="13.85546875" style="1" hidden="1" customWidth="1"/>
    <col min="36" max="37" width="11.140625" style="1" hidden="1" customWidth="1"/>
    <col min="38" max="38" width="16.7109375" style="1" hidden="1" customWidth="1"/>
    <col min="39" max="39" width="11.42578125" style="1" hidden="1" customWidth="1"/>
    <col min="40" max="40" width="13" style="1" customWidth="1"/>
    <col min="41" max="42" width="11.42578125" style="1" hidden="1" customWidth="1"/>
    <col min="43" max="43" width="9.140625" style="1" hidden="1" customWidth="1"/>
    <col min="44" max="44" width="11.42578125" style="1"/>
    <col min="45" max="45" width="12.42578125" style="1" customWidth="1"/>
    <col min="46" max="46" width="10.7109375" style="1" customWidth="1"/>
    <col min="47" max="47" width="11.7109375" style="1" customWidth="1"/>
    <col min="48" max="48" width="1.85546875" style="3" customWidth="1"/>
    <col min="49" max="49" width="2" style="1" customWidth="1"/>
    <col min="50" max="53" width="0" style="1" hidden="1" customWidth="1"/>
    <col min="54" max="54" width="4.5703125" style="1" hidden="1" customWidth="1"/>
    <col min="55" max="57" width="0" style="1" hidden="1" customWidth="1"/>
    <col min="58" max="58" width="12.5703125" style="1" hidden="1" customWidth="1"/>
    <col min="59" max="64" width="0" style="1" hidden="1" customWidth="1"/>
    <col min="65" max="65" width="21" style="1" hidden="1" customWidth="1"/>
    <col min="66" max="66" width="19.85546875" style="1" hidden="1" customWidth="1"/>
    <col min="67" max="67" width="18.42578125" style="1" hidden="1" customWidth="1"/>
    <col min="68" max="68" width="20.140625" style="1" hidden="1" customWidth="1"/>
    <col min="69" max="69" width="20.5703125" style="1" hidden="1" customWidth="1"/>
    <col min="70" max="70" width="7.140625" style="1" hidden="1" customWidth="1"/>
    <col min="71" max="71" width="20" style="3" hidden="1" customWidth="1"/>
    <col min="72" max="72" width="19.28515625" style="3" hidden="1" customWidth="1"/>
    <col min="73" max="73" width="13" style="1" customWidth="1"/>
    <col min="74" max="75" width="12.28515625" style="1" customWidth="1"/>
    <col min="76" max="258" width="11.42578125" style="1"/>
    <col min="259" max="259" width="4.42578125" style="1" customWidth="1"/>
    <col min="260" max="260" width="11.42578125" style="1"/>
    <col min="261" max="261" width="8.28515625" style="1" customWidth="1"/>
    <col min="262" max="262" width="9.7109375" style="1" customWidth="1"/>
    <col min="263" max="263" width="11.140625" style="1" customWidth="1"/>
    <col min="264" max="264" width="8.42578125" style="1" customWidth="1"/>
    <col min="265" max="265" width="10.140625" style="1" customWidth="1"/>
    <col min="266" max="266" width="10.5703125" style="1" customWidth="1"/>
    <col min="267" max="267" width="7.28515625" style="1" customWidth="1"/>
    <col min="268" max="268" width="8.85546875" style="1" customWidth="1"/>
    <col min="269" max="269" width="13" style="1" customWidth="1"/>
    <col min="270" max="271" width="6.5703125" style="1" customWidth="1"/>
    <col min="272" max="272" width="8.5703125" style="1" customWidth="1"/>
    <col min="273" max="273" width="8.140625" style="1" customWidth="1"/>
    <col min="274" max="274" width="11.85546875" style="1" customWidth="1"/>
    <col min="275" max="275" width="6.85546875" style="1" customWidth="1"/>
    <col min="276" max="276" width="6.5703125" style="1" customWidth="1"/>
    <col min="277" max="277" width="7.140625" style="1" customWidth="1"/>
    <col min="278" max="279" width="7.7109375" style="1" customWidth="1"/>
    <col min="280" max="280" width="7.140625" style="1" customWidth="1"/>
    <col min="281" max="281" width="6.7109375" style="1" customWidth="1"/>
    <col min="282" max="282" width="5.42578125" style="1" customWidth="1"/>
    <col min="283" max="283" width="22.85546875" style="1" customWidth="1"/>
    <col min="284" max="284" width="21.85546875" style="1" customWidth="1"/>
    <col min="285" max="285" width="9.42578125" style="1" customWidth="1"/>
    <col min="286" max="286" width="11.7109375" style="1" customWidth="1"/>
    <col min="287" max="287" width="9.28515625" style="1" customWidth="1"/>
    <col min="288" max="288" width="10.5703125" style="1" customWidth="1"/>
    <col min="289" max="289" width="18.85546875" style="1" customWidth="1"/>
    <col min="290" max="291" width="11.7109375" style="1" customWidth="1"/>
    <col min="292" max="292" width="13.85546875" style="1" customWidth="1"/>
    <col min="293" max="293" width="19" style="1" customWidth="1"/>
    <col min="294" max="294" width="16.7109375" style="1" customWidth="1"/>
    <col min="295" max="295" width="11.42578125" style="1"/>
    <col min="296" max="296" width="13" style="1" customWidth="1"/>
    <col min="297" max="298" width="11.42578125" style="1"/>
    <col min="299" max="299" width="9.140625" style="1" customWidth="1"/>
    <col min="300" max="300" width="11.42578125" style="1"/>
    <col min="301" max="301" width="12.42578125" style="1" customWidth="1"/>
    <col min="302" max="303" width="10.7109375" style="1" customWidth="1"/>
    <col min="304" max="304" width="7" style="1" customWidth="1"/>
    <col min="305" max="308" width="11.42578125" style="1"/>
    <col min="309" max="309" width="4.5703125" style="1" customWidth="1"/>
    <col min="310" max="312" width="11.42578125" style="1"/>
    <col min="313" max="313" width="12.5703125" style="1" customWidth="1"/>
    <col min="314" max="319" width="11.42578125" style="1"/>
    <col min="320" max="320" width="21" style="1" customWidth="1"/>
    <col min="321" max="321" width="19.85546875" style="1" customWidth="1"/>
    <col min="322" max="322" width="18.42578125" style="1" customWidth="1"/>
    <col min="323" max="323" width="20.140625" style="1" customWidth="1"/>
    <col min="324" max="324" width="20.5703125" style="1" customWidth="1"/>
    <col min="325" max="325" width="7.140625" style="1" customWidth="1"/>
    <col min="326" max="326" width="20" style="1" customWidth="1"/>
    <col min="327" max="327" width="19.28515625" style="1" customWidth="1"/>
    <col min="328" max="328" width="16" style="1" customWidth="1"/>
    <col min="329" max="329" width="22.28515625" style="1" customWidth="1"/>
    <col min="330" max="330" width="22" style="1" customWidth="1"/>
    <col min="331" max="514" width="11.42578125" style="1"/>
    <col min="515" max="515" width="4.42578125" style="1" customWidth="1"/>
    <col min="516" max="516" width="11.42578125" style="1"/>
    <col min="517" max="517" width="8.28515625" style="1" customWidth="1"/>
    <col min="518" max="518" width="9.7109375" style="1" customWidth="1"/>
    <col min="519" max="519" width="11.140625" style="1" customWidth="1"/>
    <col min="520" max="520" width="8.42578125" style="1" customWidth="1"/>
    <col min="521" max="521" width="10.140625" style="1" customWidth="1"/>
    <col min="522" max="522" width="10.5703125" style="1" customWidth="1"/>
    <col min="523" max="523" width="7.28515625" style="1" customWidth="1"/>
    <col min="524" max="524" width="8.85546875" style="1" customWidth="1"/>
    <col min="525" max="525" width="13" style="1" customWidth="1"/>
    <col min="526" max="527" width="6.5703125" style="1" customWidth="1"/>
    <col min="528" max="528" width="8.5703125" style="1" customWidth="1"/>
    <col min="529" max="529" width="8.140625" style="1" customWidth="1"/>
    <col min="530" max="530" width="11.85546875" style="1" customWidth="1"/>
    <col min="531" max="531" width="6.85546875" style="1" customWidth="1"/>
    <col min="532" max="532" width="6.5703125" style="1" customWidth="1"/>
    <col min="533" max="533" width="7.140625" style="1" customWidth="1"/>
    <col min="534" max="535" width="7.7109375" style="1" customWidth="1"/>
    <col min="536" max="536" width="7.140625" style="1" customWidth="1"/>
    <col min="537" max="537" width="6.7109375" style="1" customWidth="1"/>
    <col min="538" max="538" width="5.42578125" style="1" customWidth="1"/>
    <col min="539" max="539" width="22.85546875" style="1" customWidth="1"/>
    <col min="540" max="540" width="21.85546875" style="1" customWidth="1"/>
    <col min="541" max="541" width="9.42578125" style="1" customWidth="1"/>
    <col min="542" max="542" width="11.7109375" style="1" customWidth="1"/>
    <col min="543" max="543" width="9.28515625" style="1" customWidth="1"/>
    <col min="544" max="544" width="10.5703125" style="1" customWidth="1"/>
    <col min="545" max="545" width="18.85546875" style="1" customWidth="1"/>
    <col min="546" max="547" width="11.7109375" style="1" customWidth="1"/>
    <col min="548" max="548" width="13.85546875" style="1" customWidth="1"/>
    <col min="549" max="549" width="19" style="1" customWidth="1"/>
    <col min="550" max="550" width="16.7109375" style="1" customWidth="1"/>
    <col min="551" max="551" width="11.42578125" style="1"/>
    <col min="552" max="552" width="13" style="1" customWidth="1"/>
    <col min="553" max="554" width="11.42578125" style="1"/>
    <col min="555" max="555" width="9.140625" style="1" customWidth="1"/>
    <col min="556" max="556" width="11.42578125" style="1"/>
    <col min="557" max="557" width="12.42578125" style="1" customWidth="1"/>
    <col min="558" max="559" width="10.7109375" style="1" customWidth="1"/>
    <col min="560" max="560" width="7" style="1" customWidth="1"/>
    <col min="561" max="564" width="11.42578125" style="1"/>
    <col min="565" max="565" width="4.5703125" style="1" customWidth="1"/>
    <col min="566" max="568" width="11.42578125" style="1"/>
    <col min="569" max="569" width="12.5703125" style="1" customWidth="1"/>
    <col min="570" max="575" width="11.42578125" style="1"/>
    <col min="576" max="576" width="21" style="1" customWidth="1"/>
    <col min="577" max="577" width="19.85546875" style="1" customWidth="1"/>
    <col min="578" max="578" width="18.42578125" style="1" customWidth="1"/>
    <col min="579" max="579" width="20.140625" style="1" customWidth="1"/>
    <col min="580" max="580" width="20.5703125" style="1" customWidth="1"/>
    <col min="581" max="581" width="7.140625" style="1" customWidth="1"/>
    <col min="582" max="582" width="20" style="1" customWidth="1"/>
    <col min="583" max="583" width="19.28515625" style="1" customWidth="1"/>
    <col min="584" max="584" width="16" style="1" customWidth="1"/>
    <col min="585" max="585" width="22.28515625" style="1" customWidth="1"/>
    <col min="586" max="586" width="22" style="1" customWidth="1"/>
    <col min="587" max="770" width="11.42578125" style="1"/>
    <col min="771" max="771" width="4.42578125" style="1" customWidth="1"/>
    <col min="772" max="772" width="11.42578125" style="1"/>
    <col min="773" max="773" width="8.28515625" style="1" customWidth="1"/>
    <col min="774" max="774" width="9.7109375" style="1" customWidth="1"/>
    <col min="775" max="775" width="11.140625" style="1" customWidth="1"/>
    <col min="776" max="776" width="8.42578125" style="1" customWidth="1"/>
    <col min="777" max="777" width="10.140625" style="1" customWidth="1"/>
    <col min="778" max="778" width="10.5703125" style="1" customWidth="1"/>
    <col min="779" max="779" width="7.28515625" style="1" customWidth="1"/>
    <col min="780" max="780" width="8.85546875" style="1" customWidth="1"/>
    <col min="781" max="781" width="13" style="1" customWidth="1"/>
    <col min="782" max="783" width="6.5703125" style="1" customWidth="1"/>
    <col min="784" max="784" width="8.5703125" style="1" customWidth="1"/>
    <col min="785" max="785" width="8.140625" style="1" customWidth="1"/>
    <col min="786" max="786" width="11.85546875" style="1" customWidth="1"/>
    <col min="787" max="787" width="6.85546875" style="1" customWidth="1"/>
    <col min="788" max="788" width="6.5703125" style="1" customWidth="1"/>
    <col min="789" max="789" width="7.140625" style="1" customWidth="1"/>
    <col min="790" max="791" width="7.7109375" style="1" customWidth="1"/>
    <col min="792" max="792" width="7.140625" style="1" customWidth="1"/>
    <col min="793" max="793" width="6.7109375" style="1" customWidth="1"/>
    <col min="794" max="794" width="5.42578125" style="1" customWidth="1"/>
    <col min="795" max="795" width="22.85546875" style="1" customWidth="1"/>
    <col min="796" max="796" width="21.85546875" style="1" customWidth="1"/>
    <col min="797" max="797" width="9.42578125" style="1" customWidth="1"/>
    <col min="798" max="798" width="11.7109375" style="1" customWidth="1"/>
    <col min="799" max="799" width="9.28515625" style="1" customWidth="1"/>
    <col min="800" max="800" width="10.5703125" style="1" customWidth="1"/>
    <col min="801" max="801" width="18.85546875" style="1" customWidth="1"/>
    <col min="802" max="803" width="11.7109375" style="1" customWidth="1"/>
    <col min="804" max="804" width="13.85546875" style="1" customWidth="1"/>
    <col min="805" max="805" width="19" style="1" customWidth="1"/>
    <col min="806" max="806" width="16.7109375" style="1" customWidth="1"/>
    <col min="807" max="807" width="11.42578125" style="1"/>
    <col min="808" max="808" width="13" style="1" customWidth="1"/>
    <col min="809" max="810" width="11.42578125" style="1"/>
    <col min="811" max="811" width="9.140625" style="1" customWidth="1"/>
    <col min="812" max="812" width="11.42578125" style="1"/>
    <col min="813" max="813" width="12.42578125" style="1" customWidth="1"/>
    <col min="814" max="815" width="10.7109375" style="1" customWidth="1"/>
    <col min="816" max="816" width="7" style="1" customWidth="1"/>
    <col min="817" max="820" width="11.42578125" style="1"/>
    <col min="821" max="821" width="4.5703125" style="1" customWidth="1"/>
    <col min="822" max="824" width="11.42578125" style="1"/>
    <col min="825" max="825" width="12.5703125" style="1" customWidth="1"/>
    <col min="826" max="831" width="11.42578125" style="1"/>
    <col min="832" max="832" width="21" style="1" customWidth="1"/>
    <col min="833" max="833" width="19.85546875" style="1" customWidth="1"/>
    <col min="834" max="834" width="18.42578125" style="1" customWidth="1"/>
    <col min="835" max="835" width="20.140625" style="1" customWidth="1"/>
    <col min="836" max="836" width="20.5703125" style="1" customWidth="1"/>
    <col min="837" max="837" width="7.140625" style="1" customWidth="1"/>
    <col min="838" max="838" width="20" style="1" customWidth="1"/>
    <col min="839" max="839" width="19.28515625" style="1" customWidth="1"/>
    <col min="840" max="840" width="16" style="1" customWidth="1"/>
    <col min="841" max="841" width="22.28515625" style="1" customWidth="1"/>
    <col min="842" max="842" width="22" style="1" customWidth="1"/>
    <col min="843" max="1026" width="11.42578125" style="1"/>
    <col min="1027" max="1027" width="4.42578125" style="1" customWidth="1"/>
    <col min="1028" max="1028" width="11.42578125" style="1"/>
    <col min="1029" max="1029" width="8.28515625" style="1" customWidth="1"/>
    <col min="1030" max="1030" width="9.7109375" style="1" customWidth="1"/>
    <col min="1031" max="1031" width="11.140625" style="1" customWidth="1"/>
    <col min="1032" max="1032" width="8.42578125" style="1" customWidth="1"/>
    <col min="1033" max="1033" width="10.140625" style="1" customWidth="1"/>
    <col min="1034" max="1034" width="10.5703125" style="1" customWidth="1"/>
    <col min="1035" max="1035" width="7.28515625" style="1" customWidth="1"/>
    <col min="1036" max="1036" width="8.85546875" style="1" customWidth="1"/>
    <col min="1037" max="1037" width="13" style="1" customWidth="1"/>
    <col min="1038" max="1039" width="6.5703125" style="1" customWidth="1"/>
    <col min="1040" max="1040" width="8.5703125" style="1" customWidth="1"/>
    <col min="1041" max="1041" width="8.140625" style="1" customWidth="1"/>
    <col min="1042" max="1042" width="11.85546875" style="1" customWidth="1"/>
    <col min="1043" max="1043" width="6.85546875" style="1" customWidth="1"/>
    <col min="1044" max="1044" width="6.5703125" style="1" customWidth="1"/>
    <col min="1045" max="1045" width="7.140625" style="1" customWidth="1"/>
    <col min="1046" max="1047" width="7.7109375" style="1" customWidth="1"/>
    <col min="1048" max="1048" width="7.140625" style="1" customWidth="1"/>
    <col min="1049" max="1049" width="6.7109375" style="1" customWidth="1"/>
    <col min="1050" max="1050" width="5.42578125" style="1" customWidth="1"/>
    <col min="1051" max="1051" width="22.85546875" style="1" customWidth="1"/>
    <col min="1052" max="1052" width="21.85546875" style="1" customWidth="1"/>
    <col min="1053" max="1053" width="9.42578125" style="1" customWidth="1"/>
    <col min="1054" max="1054" width="11.7109375" style="1" customWidth="1"/>
    <col min="1055" max="1055" width="9.28515625" style="1" customWidth="1"/>
    <col min="1056" max="1056" width="10.5703125" style="1" customWidth="1"/>
    <col min="1057" max="1057" width="18.85546875" style="1" customWidth="1"/>
    <col min="1058" max="1059" width="11.7109375" style="1" customWidth="1"/>
    <col min="1060" max="1060" width="13.85546875" style="1" customWidth="1"/>
    <col min="1061" max="1061" width="19" style="1" customWidth="1"/>
    <col min="1062" max="1062" width="16.7109375" style="1" customWidth="1"/>
    <col min="1063" max="1063" width="11.42578125" style="1"/>
    <col min="1064" max="1064" width="13" style="1" customWidth="1"/>
    <col min="1065" max="1066" width="11.42578125" style="1"/>
    <col min="1067" max="1067" width="9.140625" style="1" customWidth="1"/>
    <col min="1068" max="1068" width="11.42578125" style="1"/>
    <col min="1069" max="1069" width="12.42578125" style="1" customWidth="1"/>
    <col min="1070" max="1071" width="10.7109375" style="1" customWidth="1"/>
    <col min="1072" max="1072" width="7" style="1" customWidth="1"/>
    <col min="1073" max="1076" width="11.42578125" style="1"/>
    <col min="1077" max="1077" width="4.5703125" style="1" customWidth="1"/>
    <col min="1078" max="1080" width="11.42578125" style="1"/>
    <col min="1081" max="1081" width="12.5703125" style="1" customWidth="1"/>
    <col min="1082" max="1087" width="11.42578125" style="1"/>
    <col min="1088" max="1088" width="21" style="1" customWidth="1"/>
    <col min="1089" max="1089" width="19.85546875" style="1" customWidth="1"/>
    <col min="1090" max="1090" width="18.42578125" style="1" customWidth="1"/>
    <col min="1091" max="1091" width="20.140625" style="1" customWidth="1"/>
    <col min="1092" max="1092" width="20.5703125" style="1" customWidth="1"/>
    <col min="1093" max="1093" width="7.140625" style="1" customWidth="1"/>
    <col min="1094" max="1094" width="20" style="1" customWidth="1"/>
    <col min="1095" max="1095" width="19.28515625" style="1" customWidth="1"/>
    <col min="1096" max="1096" width="16" style="1" customWidth="1"/>
    <col min="1097" max="1097" width="22.28515625" style="1" customWidth="1"/>
    <col min="1098" max="1098" width="22" style="1" customWidth="1"/>
    <col min="1099" max="1282" width="11.42578125" style="1"/>
    <col min="1283" max="1283" width="4.42578125" style="1" customWidth="1"/>
    <col min="1284" max="1284" width="11.42578125" style="1"/>
    <col min="1285" max="1285" width="8.28515625" style="1" customWidth="1"/>
    <col min="1286" max="1286" width="9.7109375" style="1" customWidth="1"/>
    <col min="1287" max="1287" width="11.140625" style="1" customWidth="1"/>
    <col min="1288" max="1288" width="8.42578125" style="1" customWidth="1"/>
    <col min="1289" max="1289" width="10.140625" style="1" customWidth="1"/>
    <col min="1290" max="1290" width="10.5703125" style="1" customWidth="1"/>
    <col min="1291" max="1291" width="7.28515625" style="1" customWidth="1"/>
    <col min="1292" max="1292" width="8.85546875" style="1" customWidth="1"/>
    <col min="1293" max="1293" width="13" style="1" customWidth="1"/>
    <col min="1294" max="1295" width="6.5703125" style="1" customWidth="1"/>
    <col min="1296" max="1296" width="8.5703125" style="1" customWidth="1"/>
    <col min="1297" max="1297" width="8.140625" style="1" customWidth="1"/>
    <col min="1298" max="1298" width="11.85546875" style="1" customWidth="1"/>
    <col min="1299" max="1299" width="6.85546875" style="1" customWidth="1"/>
    <col min="1300" max="1300" width="6.5703125" style="1" customWidth="1"/>
    <col min="1301" max="1301" width="7.140625" style="1" customWidth="1"/>
    <col min="1302" max="1303" width="7.7109375" style="1" customWidth="1"/>
    <col min="1304" max="1304" width="7.140625" style="1" customWidth="1"/>
    <col min="1305" max="1305" width="6.7109375" style="1" customWidth="1"/>
    <col min="1306" max="1306" width="5.42578125" style="1" customWidth="1"/>
    <col min="1307" max="1307" width="22.85546875" style="1" customWidth="1"/>
    <col min="1308" max="1308" width="21.85546875" style="1" customWidth="1"/>
    <col min="1309" max="1309" width="9.42578125" style="1" customWidth="1"/>
    <col min="1310" max="1310" width="11.7109375" style="1" customWidth="1"/>
    <col min="1311" max="1311" width="9.28515625" style="1" customWidth="1"/>
    <col min="1312" max="1312" width="10.5703125" style="1" customWidth="1"/>
    <col min="1313" max="1313" width="18.85546875" style="1" customWidth="1"/>
    <col min="1314" max="1315" width="11.7109375" style="1" customWidth="1"/>
    <col min="1316" max="1316" width="13.85546875" style="1" customWidth="1"/>
    <col min="1317" max="1317" width="19" style="1" customWidth="1"/>
    <col min="1318" max="1318" width="16.7109375" style="1" customWidth="1"/>
    <col min="1319" max="1319" width="11.42578125" style="1"/>
    <col min="1320" max="1320" width="13" style="1" customWidth="1"/>
    <col min="1321" max="1322" width="11.42578125" style="1"/>
    <col min="1323" max="1323" width="9.140625" style="1" customWidth="1"/>
    <col min="1324" max="1324" width="11.42578125" style="1"/>
    <col min="1325" max="1325" width="12.42578125" style="1" customWidth="1"/>
    <col min="1326" max="1327" width="10.7109375" style="1" customWidth="1"/>
    <col min="1328" max="1328" width="7" style="1" customWidth="1"/>
    <col min="1329" max="1332" width="11.42578125" style="1"/>
    <col min="1333" max="1333" width="4.5703125" style="1" customWidth="1"/>
    <col min="1334" max="1336" width="11.42578125" style="1"/>
    <col min="1337" max="1337" width="12.5703125" style="1" customWidth="1"/>
    <col min="1338" max="1343" width="11.42578125" style="1"/>
    <col min="1344" max="1344" width="21" style="1" customWidth="1"/>
    <col min="1345" max="1345" width="19.85546875" style="1" customWidth="1"/>
    <col min="1346" max="1346" width="18.42578125" style="1" customWidth="1"/>
    <col min="1347" max="1347" width="20.140625" style="1" customWidth="1"/>
    <col min="1348" max="1348" width="20.5703125" style="1" customWidth="1"/>
    <col min="1349" max="1349" width="7.140625" style="1" customWidth="1"/>
    <col min="1350" max="1350" width="20" style="1" customWidth="1"/>
    <col min="1351" max="1351" width="19.28515625" style="1" customWidth="1"/>
    <col min="1352" max="1352" width="16" style="1" customWidth="1"/>
    <col min="1353" max="1353" width="22.28515625" style="1" customWidth="1"/>
    <col min="1354" max="1354" width="22" style="1" customWidth="1"/>
    <col min="1355" max="1538" width="11.42578125" style="1"/>
    <col min="1539" max="1539" width="4.42578125" style="1" customWidth="1"/>
    <col min="1540" max="1540" width="11.42578125" style="1"/>
    <col min="1541" max="1541" width="8.28515625" style="1" customWidth="1"/>
    <col min="1542" max="1542" width="9.7109375" style="1" customWidth="1"/>
    <col min="1543" max="1543" width="11.140625" style="1" customWidth="1"/>
    <col min="1544" max="1544" width="8.42578125" style="1" customWidth="1"/>
    <col min="1545" max="1545" width="10.140625" style="1" customWidth="1"/>
    <col min="1546" max="1546" width="10.5703125" style="1" customWidth="1"/>
    <col min="1547" max="1547" width="7.28515625" style="1" customWidth="1"/>
    <col min="1548" max="1548" width="8.85546875" style="1" customWidth="1"/>
    <col min="1549" max="1549" width="13" style="1" customWidth="1"/>
    <col min="1550" max="1551" width="6.5703125" style="1" customWidth="1"/>
    <col min="1552" max="1552" width="8.5703125" style="1" customWidth="1"/>
    <col min="1553" max="1553" width="8.140625" style="1" customWidth="1"/>
    <col min="1554" max="1554" width="11.85546875" style="1" customWidth="1"/>
    <col min="1555" max="1555" width="6.85546875" style="1" customWidth="1"/>
    <col min="1556" max="1556" width="6.5703125" style="1" customWidth="1"/>
    <col min="1557" max="1557" width="7.140625" style="1" customWidth="1"/>
    <col min="1558" max="1559" width="7.7109375" style="1" customWidth="1"/>
    <col min="1560" max="1560" width="7.140625" style="1" customWidth="1"/>
    <col min="1561" max="1561" width="6.7109375" style="1" customWidth="1"/>
    <col min="1562" max="1562" width="5.42578125" style="1" customWidth="1"/>
    <col min="1563" max="1563" width="22.85546875" style="1" customWidth="1"/>
    <col min="1564" max="1564" width="21.85546875" style="1" customWidth="1"/>
    <col min="1565" max="1565" width="9.42578125" style="1" customWidth="1"/>
    <col min="1566" max="1566" width="11.7109375" style="1" customWidth="1"/>
    <col min="1567" max="1567" width="9.28515625" style="1" customWidth="1"/>
    <col min="1568" max="1568" width="10.5703125" style="1" customWidth="1"/>
    <col min="1569" max="1569" width="18.85546875" style="1" customWidth="1"/>
    <col min="1570" max="1571" width="11.7109375" style="1" customWidth="1"/>
    <col min="1572" max="1572" width="13.85546875" style="1" customWidth="1"/>
    <col min="1573" max="1573" width="19" style="1" customWidth="1"/>
    <col min="1574" max="1574" width="16.7109375" style="1" customWidth="1"/>
    <col min="1575" max="1575" width="11.42578125" style="1"/>
    <col min="1576" max="1576" width="13" style="1" customWidth="1"/>
    <col min="1577" max="1578" width="11.42578125" style="1"/>
    <col min="1579" max="1579" width="9.140625" style="1" customWidth="1"/>
    <col min="1580" max="1580" width="11.42578125" style="1"/>
    <col min="1581" max="1581" width="12.42578125" style="1" customWidth="1"/>
    <col min="1582" max="1583" width="10.7109375" style="1" customWidth="1"/>
    <col min="1584" max="1584" width="7" style="1" customWidth="1"/>
    <col min="1585" max="1588" width="11.42578125" style="1"/>
    <col min="1589" max="1589" width="4.5703125" style="1" customWidth="1"/>
    <col min="1590" max="1592" width="11.42578125" style="1"/>
    <col min="1593" max="1593" width="12.5703125" style="1" customWidth="1"/>
    <col min="1594" max="1599" width="11.42578125" style="1"/>
    <col min="1600" max="1600" width="21" style="1" customWidth="1"/>
    <col min="1601" max="1601" width="19.85546875" style="1" customWidth="1"/>
    <col min="1602" max="1602" width="18.42578125" style="1" customWidth="1"/>
    <col min="1603" max="1603" width="20.140625" style="1" customWidth="1"/>
    <col min="1604" max="1604" width="20.5703125" style="1" customWidth="1"/>
    <col min="1605" max="1605" width="7.140625" style="1" customWidth="1"/>
    <col min="1606" max="1606" width="20" style="1" customWidth="1"/>
    <col min="1607" max="1607" width="19.28515625" style="1" customWidth="1"/>
    <col min="1608" max="1608" width="16" style="1" customWidth="1"/>
    <col min="1609" max="1609" width="22.28515625" style="1" customWidth="1"/>
    <col min="1610" max="1610" width="22" style="1" customWidth="1"/>
    <col min="1611" max="1794" width="11.42578125" style="1"/>
    <col min="1795" max="1795" width="4.42578125" style="1" customWidth="1"/>
    <col min="1796" max="1796" width="11.42578125" style="1"/>
    <col min="1797" max="1797" width="8.28515625" style="1" customWidth="1"/>
    <col min="1798" max="1798" width="9.7109375" style="1" customWidth="1"/>
    <col min="1799" max="1799" width="11.140625" style="1" customWidth="1"/>
    <col min="1800" max="1800" width="8.42578125" style="1" customWidth="1"/>
    <col min="1801" max="1801" width="10.140625" style="1" customWidth="1"/>
    <col min="1802" max="1802" width="10.5703125" style="1" customWidth="1"/>
    <col min="1803" max="1803" width="7.28515625" style="1" customWidth="1"/>
    <col min="1804" max="1804" width="8.85546875" style="1" customWidth="1"/>
    <col min="1805" max="1805" width="13" style="1" customWidth="1"/>
    <col min="1806" max="1807" width="6.5703125" style="1" customWidth="1"/>
    <col min="1808" max="1808" width="8.5703125" style="1" customWidth="1"/>
    <col min="1809" max="1809" width="8.140625" style="1" customWidth="1"/>
    <col min="1810" max="1810" width="11.85546875" style="1" customWidth="1"/>
    <col min="1811" max="1811" width="6.85546875" style="1" customWidth="1"/>
    <col min="1812" max="1812" width="6.5703125" style="1" customWidth="1"/>
    <col min="1813" max="1813" width="7.140625" style="1" customWidth="1"/>
    <col min="1814" max="1815" width="7.7109375" style="1" customWidth="1"/>
    <col min="1816" max="1816" width="7.140625" style="1" customWidth="1"/>
    <col min="1817" max="1817" width="6.7109375" style="1" customWidth="1"/>
    <col min="1818" max="1818" width="5.42578125" style="1" customWidth="1"/>
    <col min="1819" max="1819" width="22.85546875" style="1" customWidth="1"/>
    <col min="1820" max="1820" width="21.85546875" style="1" customWidth="1"/>
    <col min="1821" max="1821" width="9.42578125" style="1" customWidth="1"/>
    <col min="1822" max="1822" width="11.7109375" style="1" customWidth="1"/>
    <col min="1823" max="1823" width="9.28515625" style="1" customWidth="1"/>
    <col min="1824" max="1824" width="10.5703125" style="1" customWidth="1"/>
    <col min="1825" max="1825" width="18.85546875" style="1" customWidth="1"/>
    <col min="1826" max="1827" width="11.7109375" style="1" customWidth="1"/>
    <col min="1828" max="1828" width="13.85546875" style="1" customWidth="1"/>
    <col min="1829" max="1829" width="19" style="1" customWidth="1"/>
    <col min="1830" max="1830" width="16.7109375" style="1" customWidth="1"/>
    <col min="1831" max="1831" width="11.42578125" style="1"/>
    <col min="1832" max="1832" width="13" style="1" customWidth="1"/>
    <col min="1833" max="1834" width="11.42578125" style="1"/>
    <col min="1835" max="1835" width="9.140625" style="1" customWidth="1"/>
    <col min="1836" max="1836" width="11.42578125" style="1"/>
    <col min="1837" max="1837" width="12.42578125" style="1" customWidth="1"/>
    <col min="1838" max="1839" width="10.7109375" style="1" customWidth="1"/>
    <col min="1840" max="1840" width="7" style="1" customWidth="1"/>
    <col min="1841" max="1844" width="11.42578125" style="1"/>
    <col min="1845" max="1845" width="4.5703125" style="1" customWidth="1"/>
    <col min="1846" max="1848" width="11.42578125" style="1"/>
    <col min="1849" max="1849" width="12.5703125" style="1" customWidth="1"/>
    <col min="1850" max="1855" width="11.42578125" style="1"/>
    <col min="1856" max="1856" width="21" style="1" customWidth="1"/>
    <col min="1857" max="1857" width="19.85546875" style="1" customWidth="1"/>
    <col min="1858" max="1858" width="18.42578125" style="1" customWidth="1"/>
    <col min="1859" max="1859" width="20.140625" style="1" customWidth="1"/>
    <col min="1860" max="1860" width="20.5703125" style="1" customWidth="1"/>
    <col min="1861" max="1861" width="7.140625" style="1" customWidth="1"/>
    <col min="1862" max="1862" width="20" style="1" customWidth="1"/>
    <col min="1863" max="1863" width="19.28515625" style="1" customWidth="1"/>
    <col min="1864" max="1864" width="16" style="1" customWidth="1"/>
    <col min="1865" max="1865" width="22.28515625" style="1" customWidth="1"/>
    <col min="1866" max="1866" width="22" style="1" customWidth="1"/>
    <col min="1867" max="2050" width="11.42578125" style="1"/>
    <col min="2051" max="2051" width="4.42578125" style="1" customWidth="1"/>
    <col min="2052" max="2052" width="11.42578125" style="1"/>
    <col min="2053" max="2053" width="8.28515625" style="1" customWidth="1"/>
    <col min="2054" max="2054" width="9.7109375" style="1" customWidth="1"/>
    <col min="2055" max="2055" width="11.140625" style="1" customWidth="1"/>
    <col min="2056" max="2056" width="8.42578125" style="1" customWidth="1"/>
    <col min="2057" max="2057" width="10.140625" style="1" customWidth="1"/>
    <col min="2058" max="2058" width="10.5703125" style="1" customWidth="1"/>
    <col min="2059" max="2059" width="7.28515625" style="1" customWidth="1"/>
    <col min="2060" max="2060" width="8.85546875" style="1" customWidth="1"/>
    <col min="2061" max="2061" width="13" style="1" customWidth="1"/>
    <col min="2062" max="2063" width="6.5703125" style="1" customWidth="1"/>
    <col min="2064" max="2064" width="8.5703125" style="1" customWidth="1"/>
    <col min="2065" max="2065" width="8.140625" style="1" customWidth="1"/>
    <col min="2066" max="2066" width="11.85546875" style="1" customWidth="1"/>
    <col min="2067" max="2067" width="6.85546875" style="1" customWidth="1"/>
    <col min="2068" max="2068" width="6.5703125" style="1" customWidth="1"/>
    <col min="2069" max="2069" width="7.140625" style="1" customWidth="1"/>
    <col min="2070" max="2071" width="7.7109375" style="1" customWidth="1"/>
    <col min="2072" max="2072" width="7.140625" style="1" customWidth="1"/>
    <col min="2073" max="2073" width="6.7109375" style="1" customWidth="1"/>
    <col min="2074" max="2074" width="5.42578125" style="1" customWidth="1"/>
    <col min="2075" max="2075" width="22.85546875" style="1" customWidth="1"/>
    <col min="2076" max="2076" width="21.85546875" style="1" customWidth="1"/>
    <col min="2077" max="2077" width="9.42578125" style="1" customWidth="1"/>
    <col min="2078" max="2078" width="11.7109375" style="1" customWidth="1"/>
    <col min="2079" max="2079" width="9.28515625" style="1" customWidth="1"/>
    <col min="2080" max="2080" width="10.5703125" style="1" customWidth="1"/>
    <col min="2081" max="2081" width="18.85546875" style="1" customWidth="1"/>
    <col min="2082" max="2083" width="11.7109375" style="1" customWidth="1"/>
    <col min="2084" max="2084" width="13.85546875" style="1" customWidth="1"/>
    <col min="2085" max="2085" width="19" style="1" customWidth="1"/>
    <col min="2086" max="2086" width="16.7109375" style="1" customWidth="1"/>
    <col min="2087" max="2087" width="11.42578125" style="1"/>
    <col min="2088" max="2088" width="13" style="1" customWidth="1"/>
    <col min="2089" max="2090" width="11.42578125" style="1"/>
    <col min="2091" max="2091" width="9.140625" style="1" customWidth="1"/>
    <col min="2092" max="2092" width="11.42578125" style="1"/>
    <col min="2093" max="2093" width="12.42578125" style="1" customWidth="1"/>
    <col min="2094" max="2095" width="10.7109375" style="1" customWidth="1"/>
    <col min="2096" max="2096" width="7" style="1" customWidth="1"/>
    <col min="2097" max="2100" width="11.42578125" style="1"/>
    <col min="2101" max="2101" width="4.5703125" style="1" customWidth="1"/>
    <col min="2102" max="2104" width="11.42578125" style="1"/>
    <col min="2105" max="2105" width="12.5703125" style="1" customWidth="1"/>
    <col min="2106" max="2111" width="11.42578125" style="1"/>
    <col min="2112" max="2112" width="21" style="1" customWidth="1"/>
    <col min="2113" max="2113" width="19.85546875" style="1" customWidth="1"/>
    <col min="2114" max="2114" width="18.42578125" style="1" customWidth="1"/>
    <col min="2115" max="2115" width="20.140625" style="1" customWidth="1"/>
    <col min="2116" max="2116" width="20.5703125" style="1" customWidth="1"/>
    <col min="2117" max="2117" width="7.140625" style="1" customWidth="1"/>
    <col min="2118" max="2118" width="20" style="1" customWidth="1"/>
    <col min="2119" max="2119" width="19.28515625" style="1" customWidth="1"/>
    <col min="2120" max="2120" width="16" style="1" customWidth="1"/>
    <col min="2121" max="2121" width="22.28515625" style="1" customWidth="1"/>
    <col min="2122" max="2122" width="22" style="1" customWidth="1"/>
    <col min="2123" max="2306" width="11.42578125" style="1"/>
    <col min="2307" max="2307" width="4.42578125" style="1" customWidth="1"/>
    <col min="2308" max="2308" width="11.42578125" style="1"/>
    <col min="2309" max="2309" width="8.28515625" style="1" customWidth="1"/>
    <col min="2310" max="2310" width="9.7109375" style="1" customWidth="1"/>
    <col min="2311" max="2311" width="11.140625" style="1" customWidth="1"/>
    <col min="2312" max="2312" width="8.42578125" style="1" customWidth="1"/>
    <col min="2313" max="2313" width="10.140625" style="1" customWidth="1"/>
    <col min="2314" max="2314" width="10.5703125" style="1" customWidth="1"/>
    <col min="2315" max="2315" width="7.28515625" style="1" customWidth="1"/>
    <col min="2316" max="2316" width="8.85546875" style="1" customWidth="1"/>
    <col min="2317" max="2317" width="13" style="1" customWidth="1"/>
    <col min="2318" max="2319" width="6.5703125" style="1" customWidth="1"/>
    <col min="2320" max="2320" width="8.5703125" style="1" customWidth="1"/>
    <col min="2321" max="2321" width="8.140625" style="1" customWidth="1"/>
    <col min="2322" max="2322" width="11.85546875" style="1" customWidth="1"/>
    <col min="2323" max="2323" width="6.85546875" style="1" customWidth="1"/>
    <col min="2324" max="2324" width="6.5703125" style="1" customWidth="1"/>
    <col min="2325" max="2325" width="7.140625" style="1" customWidth="1"/>
    <col min="2326" max="2327" width="7.7109375" style="1" customWidth="1"/>
    <col min="2328" max="2328" width="7.140625" style="1" customWidth="1"/>
    <col min="2329" max="2329" width="6.7109375" style="1" customWidth="1"/>
    <col min="2330" max="2330" width="5.42578125" style="1" customWidth="1"/>
    <col min="2331" max="2331" width="22.85546875" style="1" customWidth="1"/>
    <col min="2332" max="2332" width="21.85546875" style="1" customWidth="1"/>
    <col min="2333" max="2333" width="9.42578125" style="1" customWidth="1"/>
    <col min="2334" max="2334" width="11.7109375" style="1" customWidth="1"/>
    <col min="2335" max="2335" width="9.28515625" style="1" customWidth="1"/>
    <col min="2336" max="2336" width="10.5703125" style="1" customWidth="1"/>
    <col min="2337" max="2337" width="18.85546875" style="1" customWidth="1"/>
    <col min="2338" max="2339" width="11.7109375" style="1" customWidth="1"/>
    <col min="2340" max="2340" width="13.85546875" style="1" customWidth="1"/>
    <col min="2341" max="2341" width="19" style="1" customWidth="1"/>
    <col min="2342" max="2342" width="16.7109375" style="1" customWidth="1"/>
    <col min="2343" max="2343" width="11.42578125" style="1"/>
    <col min="2344" max="2344" width="13" style="1" customWidth="1"/>
    <col min="2345" max="2346" width="11.42578125" style="1"/>
    <col min="2347" max="2347" width="9.140625" style="1" customWidth="1"/>
    <col min="2348" max="2348" width="11.42578125" style="1"/>
    <col min="2349" max="2349" width="12.42578125" style="1" customWidth="1"/>
    <col min="2350" max="2351" width="10.7109375" style="1" customWidth="1"/>
    <col min="2352" max="2352" width="7" style="1" customWidth="1"/>
    <col min="2353" max="2356" width="11.42578125" style="1"/>
    <col min="2357" max="2357" width="4.5703125" style="1" customWidth="1"/>
    <col min="2358" max="2360" width="11.42578125" style="1"/>
    <col min="2361" max="2361" width="12.5703125" style="1" customWidth="1"/>
    <col min="2362" max="2367" width="11.42578125" style="1"/>
    <col min="2368" max="2368" width="21" style="1" customWidth="1"/>
    <col min="2369" max="2369" width="19.85546875" style="1" customWidth="1"/>
    <col min="2370" max="2370" width="18.42578125" style="1" customWidth="1"/>
    <col min="2371" max="2371" width="20.140625" style="1" customWidth="1"/>
    <col min="2372" max="2372" width="20.5703125" style="1" customWidth="1"/>
    <col min="2373" max="2373" width="7.140625" style="1" customWidth="1"/>
    <col min="2374" max="2374" width="20" style="1" customWidth="1"/>
    <col min="2375" max="2375" width="19.28515625" style="1" customWidth="1"/>
    <col min="2376" max="2376" width="16" style="1" customWidth="1"/>
    <col min="2377" max="2377" width="22.28515625" style="1" customWidth="1"/>
    <col min="2378" max="2378" width="22" style="1" customWidth="1"/>
    <col min="2379" max="2562" width="11.42578125" style="1"/>
    <col min="2563" max="2563" width="4.42578125" style="1" customWidth="1"/>
    <col min="2564" max="2564" width="11.42578125" style="1"/>
    <col min="2565" max="2565" width="8.28515625" style="1" customWidth="1"/>
    <col min="2566" max="2566" width="9.7109375" style="1" customWidth="1"/>
    <col min="2567" max="2567" width="11.140625" style="1" customWidth="1"/>
    <col min="2568" max="2568" width="8.42578125" style="1" customWidth="1"/>
    <col min="2569" max="2569" width="10.140625" style="1" customWidth="1"/>
    <col min="2570" max="2570" width="10.5703125" style="1" customWidth="1"/>
    <col min="2571" max="2571" width="7.28515625" style="1" customWidth="1"/>
    <col min="2572" max="2572" width="8.85546875" style="1" customWidth="1"/>
    <col min="2573" max="2573" width="13" style="1" customWidth="1"/>
    <col min="2574" max="2575" width="6.5703125" style="1" customWidth="1"/>
    <col min="2576" max="2576" width="8.5703125" style="1" customWidth="1"/>
    <col min="2577" max="2577" width="8.140625" style="1" customWidth="1"/>
    <col min="2578" max="2578" width="11.85546875" style="1" customWidth="1"/>
    <col min="2579" max="2579" width="6.85546875" style="1" customWidth="1"/>
    <col min="2580" max="2580" width="6.5703125" style="1" customWidth="1"/>
    <col min="2581" max="2581" width="7.140625" style="1" customWidth="1"/>
    <col min="2582" max="2583" width="7.7109375" style="1" customWidth="1"/>
    <col min="2584" max="2584" width="7.140625" style="1" customWidth="1"/>
    <col min="2585" max="2585" width="6.7109375" style="1" customWidth="1"/>
    <col min="2586" max="2586" width="5.42578125" style="1" customWidth="1"/>
    <col min="2587" max="2587" width="22.85546875" style="1" customWidth="1"/>
    <col min="2588" max="2588" width="21.85546875" style="1" customWidth="1"/>
    <col min="2589" max="2589" width="9.42578125" style="1" customWidth="1"/>
    <col min="2590" max="2590" width="11.7109375" style="1" customWidth="1"/>
    <col min="2591" max="2591" width="9.28515625" style="1" customWidth="1"/>
    <col min="2592" max="2592" width="10.5703125" style="1" customWidth="1"/>
    <col min="2593" max="2593" width="18.85546875" style="1" customWidth="1"/>
    <col min="2594" max="2595" width="11.7109375" style="1" customWidth="1"/>
    <col min="2596" max="2596" width="13.85546875" style="1" customWidth="1"/>
    <col min="2597" max="2597" width="19" style="1" customWidth="1"/>
    <col min="2598" max="2598" width="16.7109375" style="1" customWidth="1"/>
    <col min="2599" max="2599" width="11.42578125" style="1"/>
    <col min="2600" max="2600" width="13" style="1" customWidth="1"/>
    <col min="2601" max="2602" width="11.42578125" style="1"/>
    <col min="2603" max="2603" width="9.140625" style="1" customWidth="1"/>
    <col min="2604" max="2604" width="11.42578125" style="1"/>
    <col min="2605" max="2605" width="12.42578125" style="1" customWidth="1"/>
    <col min="2606" max="2607" width="10.7109375" style="1" customWidth="1"/>
    <col min="2608" max="2608" width="7" style="1" customWidth="1"/>
    <col min="2609" max="2612" width="11.42578125" style="1"/>
    <col min="2613" max="2613" width="4.5703125" style="1" customWidth="1"/>
    <col min="2614" max="2616" width="11.42578125" style="1"/>
    <col min="2617" max="2617" width="12.5703125" style="1" customWidth="1"/>
    <col min="2618" max="2623" width="11.42578125" style="1"/>
    <col min="2624" max="2624" width="21" style="1" customWidth="1"/>
    <col min="2625" max="2625" width="19.85546875" style="1" customWidth="1"/>
    <col min="2626" max="2626" width="18.42578125" style="1" customWidth="1"/>
    <col min="2627" max="2627" width="20.140625" style="1" customWidth="1"/>
    <col min="2628" max="2628" width="20.5703125" style="1" customWidth="1"/>
    <col min="2629" max="2629" width="7.140625" style="1" customWidth="1"/>
    <col min="2630" max="2630" width="20" style="1" customWidth="1"/>
    <col min="2631" max="2631" width="19.28515625" style="1" customWidth="1"/>
    <col min="2632" max="2632" width="16" style="1" customWidth="1"/>
    <col min="2633" max="2633" width="22.28515625" style="1" customWidth="1"/>
    <col min="2634" max="2634" width="22" style="1" customWidth="1"/>
    <col min="2635" max="2818" width="11.42578125" style="1"/>
    <col min="2819" max="2819" width="4.42578125" style="1" customWidth="1"/>
    <col min="2820" max="2820" width="11.42578125" style="1"/>
    <col min="2821" max="2821" width="8.28515625" style="1" customWidth="1"/>
    <col min="2822" max="2822" width="9.7109375" style="1" customWidth="1"/>
    <col min="2823" max="2823" width="11.140625" style="1" customWidth="1"/>
    <col min="2824" max="2824" width="8.42578125" style="1" customWidth="1"/>
    <col min="2825" max="2825" width="10.140625" style="1" customWidth="1"/>
    <col min="2826" max="2826" width="10.5703125" style="1" customWidth="1"/>
    <col min="2827" max="2827" width="7.28515625" style="1" customWidth="1"/>
    <col min="2828" max="2828" width="8.85546875" style="1" customWidth="1"/>
    <col min="2829" max="2829" width="13" style="1" customWidth="1"/>
    <col min="2830" max="2831" width="6.5703125" style="1" customWidth="1"/>
    <col min="2832" max="2832" width="8.5703125" style="1" customWidth="1"/>
    <col min="2833" max="2833" width="8.140625" style="1" customWidth="1"/>
    <col min="2834" max="2834" width="11.85546875" style="1" customWidth="1"/>
    <col min="2835" max="2835" width="6.85546875" style="1" customWidth="1"/>
    <col min="2836" max="2836" width="6.5703125" style="1" customWidth="1"/>
    <col min="2837" max="2837" width="7.140625" style="1" customWidth="1"/>
    <col min="2838" max="2839" width="7.7109375" style="1" customWidth="1"/>
    <col min="2840" max="2840" width="7.140625" style="1" customWidth="1"/>
    <col min="2841" max="2841" width="6.7109375" style="1" customWidth="1"/>
    <col min="2842" max="2842" width="5.42578125" style="1" customWidth="1"/>
    <col min="2843" max="2843" width="22.85546875" style="1" customWidth="1"/>
    <col min="2844" max="2844" width="21.85546875" style="1" customWidth="1"/>
    <col min="2845" max="2845" width="9.42578125" style="1" customWidth="1"/>
    <col min="2846" max="2846" width="11.7109375" style="1" customWidth="1"/>
    <col min="2847" max="2847" width="9.28515625" style="1" customWidth="1"/>
    <col min="2848" max="2848" width="10.5703125" style="1" customWidth="1"/>
    <col min="2849" max="2849" width="18.85546875" style="1" customWidth="1"/>
    <col min="2850" max="2851" width="11.7109375" style="1" customWidth="1"/>
    <col min="2852" max="2852" width="13.85546875" style="1" customWidth="1"/>
    <col min="2853" max="2853" width="19" style="1" customWidth="1"/>
    <col min="2854" max="2854" width="16.7109375" style="1" customWidth="1"/>
    <col min="2855" max="2855" width="11.42578125" style="1"/>
    <col min="2856" max="2856" width="13" style="1" customWidth="1"/>
    <col min="2857" max="2858" width="11.42578125" style="1"/>
    <col min="2859" max="2859" width="9.140625" style="1" customWidth="1"/>
    <col min="2860" max="2860" width="11.42578125" style="1"/>
    <col min="2861" max="2861" width="12.42578125" style="1" customWidth="1"/>
    <col min="2862" max="2863" width="10.7109375" style="1" customWidth="1"/>
    <col min="2864" max="2864" width="7" style="1" customWidth="1"/>
    <col min="2865" max="2868" width="11.42578125" style="1"/>
    <col min="2869" max="2869" width="4.5703125" style="1" customWidth="1"/>
    <col min="2870" max="2872" width="11.42578125" style="1"/>
    <col min="2873" max="2873" width="12.5703125" style="1" customWidth="1"/>
    <col min="2874" max="2879" width="11.42578125" style="1"/>
    <col min="2880" max="2880" width="21" style="1" customWidth="1"/>
    <col min="2881" max="2881" width="19.85546875" style="1" customWidth="1"/>
    <col min="2882" max="2882" width="18.42578125" style="1" customWidth="1"/>
    <col min="2883" max="2883" width="20.140625" style="1" customWidth="1"/>
    <col min="2884" max="2884" width="20.5703125" style="1" customWidth="1"/>
    <col min="2885" max="2885" width="7.140625" style="1" customWidth="1"/>
    <col min="2886" max="2886" width="20" style="1" customWidth="1"/>
    <col min="2887" max="2887" width="19.28515625" style="1" customWidth="1"/>
    <col min="2888" max="2888" width="16" style="1" customWidth="1"/>
    <col min="2889" max="2889" width="22.28515625" style="1" customWidth="1"/>
    <col min="2890" max="2890" width="22" style="1" customWidth="1"/>
    <col min="2891" max="3074" width="11.42578125" style="1"/>
    <col min="3075" max="3075" width="4.42578125" style="1" customWidth="1"/>
    <col min="3076" max="3076" width="11.42578125" style="1"/>
    <col min="3077" max="3077" width="8.28515625" style="1" customWidth="1"/>
    <col min="3078" max="3078" width="9.7109375" style="1" customWidth="1"/>
    <col min="3079" max="3079" width="11.140625" style="1" customWidth="1"/>
    <col min="3080" max="3080" width="8.42578125" style="1" customWidth="1"/>
    <col min="3081" max="3081" width="10.140625" style="1" customWidth="1"/>
    <col min="3082" max="3082" width="10.5703125" style="1" customWidth="1"/>
    <col min="3083" max="3083" width="7.28515625" style="1" customWidth="1"/>
    <col min="3084" max="3084" width="8.85546875" style="1" customWidth="1"/>
    <col min="3085" max="3085" width="13" style="1" customWidth="1"/>
    <col min="3086" max="3087" width="6.5703125" style="1" customWidth="1"/>
    <col min="3088" max="3088" width="8.5703125" style="1" customWidth="1"/>
    <col min="3089" max="3089" width="8.140625" style="1" customWidth="1"/>
    <col min="3090" max="3090" width="11.85546875" style="1" customWidth="1"/>
    <col min="3091" max="3091" width="6.85546875" style="1" customWidth="1"/>
    <col min="3092" max="3092" width="6.5703125" style="1" customWidth="1"/>
    <col min="3093" max="3093" width="7.140625" style="1" customWidth="1"/>
    <col min="3094" max="3095" width="7.7109375" style="1" customWidth="1"/>
    <col min="3096" max="3096" width="7.140625" style="1" customWidth="1"/>
    <col min="3097" max="3097" width="6.7109375" style="1" customWidth="1"/>
    <col min="3098" max="3098" width="5.42578125" style="1" customWidth="1"/>
    <col min="3099" max="3099" width="22.85546875" style="1" customWidth="1"/>
    <col min="3100" max="3100" width="21.85546875" style="1" customWidth="1"/>
    <col min="3101" max="3101" width="9.42578125" style="1" customWidth="1"/>
    <col min="3102" max="3102" width="11.7109375" style="1" customWidth="1"/>
    <col min="3103" max="3103" width="9.28515625" style="1" customWidth="1"/>
    <col min="3104" max="3104" width="10.5703125" style="1" customWidth="1"/>
    <col min="3105" max="3105" width="18.85546875" style="1" customWidth="1"/>
    <col min="3106" max="3107" width="11.7109375" style="1" customWidth="1"/>
    <col min="3108" max="3108" width="13.85546875" style="1" customWidth="1"/>
    <col min="3109" max="3109" width="19" style="1" customWidth="1"/>
    <col min="3110" max="3110" width="16.7109375" style="1" customWidth="1"/>
    <col min="3111" max="3111" width="11.42578125" style="1"/>
    <col min="3112" max="3112" width="13" style="1" customWidth="1"/>
    <col min="3113" max="3114" width="11.42578125" style="1"/>
    <col min="3115" max="3115" width="9.140625" style="1" customWidth="1"/>
    <col min="3116" max="3116" width="11.42578125" style="1"/>
    <col min="3117" max="3117" width="12.42578125" style="1" customWidth="1"/>
    <col min="3118" max="3119" width="10.7109375" style="1" customWidth="1"/>
    <col min="3120" max="3120" width="7" style="1" customWidth="1"/>
    <col min="3121" max="3124" width="11.42578125" style="1"/>
    <col min="3125" max="3125" width="4.5703125" style="1" customWidth="1"/>
    <col min="3126" max="3128" width="11.42578125" style="1"/>
    <col min="3129" max="3129" width="12.5703125" style="1" customWidth="1"/>
    <col min="3130" max="3135" width="11.42578125" style="1"/>
    <col min="3136" max="3136" width="21" style="1" customWidth="1"/>
    <col min="3137" max="3137" width="19.85546875" style="1" customWidth="1"/>
    <col min="3138" max="3138" width="18.42578125" style="1" customWidth="1"/>
    <col min="3139" max="3139" width="20.140625" style="1" customWidth="1"/>
    <col min="3140" max="3140" width="20.5703125" style="1" customWidth="1"/>
    <col min="3141" max="3141" width="7.140625" style="1" customWidth="1"/>
    <col min="3142" max="3142" width="20" style="1" customWidth="1"/>
    <col min="3143" max="3143" width="19.28515625" style="1" customWidth="1"/>
    <col min="3144" max="3144" width="16" style="1" customWidth="1"/>
    <col min="3145" max="3145" width="22.28515625" style="1" customWidth="1"/>
    <col min="3146" max="3146" width="22" style="1" customWidth="1"/>
    <col min="3147" max="3330" width="11.42578125" style="1"/>
    <col min="3331" max="3331" width="4.42578125" style="1" customWidth="1"/>
    <col min="3332" max="3332" width="11.42578125" style="1"/>
    <col min="3333" max="3333" width="8.28515625" style="1" customWidth="1"/>
    <col min="3334" max="3334" width="9.7109375" style="1" customWidth="1"/>
    <col min="3335" max="3335" width="11.140625" style="1" customWidth="1"/>
    <col min="3336" max="3336" width="8.42578125" style="1" customWidth="1"/>
    <col min="3337" max="3337" width="10.140625" style="1" customWidth="1"/>
    <col min="3338" max="3338" width="10.5703125" style="1" customWidth="1"/>
    <col min="3339" max="3339" width="7.28515625" style="1" customWidth="1"/>
    <col min="3340" max="3340" width="8.85546875" style="1" customWidth="1"/>
    <col min="3341" max="3341" width="13" style="1" customWidth="1"/>
    <col min="3342" max="3343" width="6.5703125" style="1" customWidth="1"/>
    <col min="3344" max="3344" width="8.5703125" style="1" customWidth="1"/>
    <col min="3345" max="3345" width="8.140625" style="1" customWidth="1"/>
    <col min="3346" max="3346" width="11.85546875" style="1" customWidth="1"/>
    <col min="3347" max="3347" width="6.85546875" style="1" customWidth="1"/>
    <col min="3348" max="3348" width="6.5703125" style="1" customWidth="1"/>
    <col min="3349" max="3349" width="7.140625" style="1" customWidth="1"/>
    <col min="3350" max="3351" width="7.7109375" style="1" customWidth="1"/>
    <col min="3352" max="3352" width="7.140625" style="1" customWidth="1"/>
    <col min="3353" max="3353" width="6.7109375" style="1" customWidth="1"/>
    <col min="3354" max="3354" width="5.42578125" style="1" customWidth="1"/>
    <col min="3355" max="3355" width="22.85546875" style="1" customWidth="1"/>
    <col min="3356" max="3356" width="21.85546875" style="1" customWidth="1"/>
    <col min="3357" max="3357" width="9.42578125" style="1" customWidth="1"/>
    <col min="3358" max="3358" width="11.7109375" style="1" customWidth="1"/>
    <col min="3359" max="3359" width="9.28515625" style="1" customWidth="1"/>
    <col min="3360" max="3360" width="10.5703125" style="1" customWidth="1"/>
    <col min="3361" max="3361" width="18.85546875" style="1" customWidth="1"/>
    <col min="3362" max="3363" width="11.7109375" style="1" customWidth="1"/>
    <col min="3364" max="3364" width="13.85546875" style="1" customWidth="1"/>
    <col min="3365" max="3365" width="19" style="1" customWidth="1"/>
    <col min="3366" max="3366" width="16.7109375" style="1" customWidth="1"/>
    <col min="3367" max="3367" width="11.42578125" style="1"/>
    <col min="3368" max="3368" width="13" style="1" customWidth="1"/>
    <col min="3369" max="3370" width="11.42578125" style="1"/>
    <col min="3371" max="3371" width="9.140625" style="1" customWidth="1"/>
    <col min="3372" max="3372" width="11.42578125" style="1"/>
    <col min="3373" max="3373" width="12.42578125" style="1" customWidth="1"/>
    <col min="3374" max="3375" width="10.7109375" style="1" customWidth="1"/>
    <col min="3376" max="3376" width="7" style="1" customWidth="1"/>
    <col min="3377" max="3380" width="11.42578125" style="1"/>
    <col min="3381" max="3381" width="4.5703125" style="1" customWidth="1"/>
    <col min="3382" max="3384" width="11.42578125" style="1"/>
    <col min="3385" max="3385" width="12.5703125" style="1" customWidth="1"/>
    <col min="3386" max="3391" width="11.42578125" style="1"/>
    <col min="3392" max="3392" width="21" style="1" customWidth="1"/>
    <col min="3393" max="3393" width="19.85546875" style="1" customWidth="1"/>
    <col min="3394" max="3394" width="18.42578125" style="1" customWidth="1"/>
    <col min="3395" max="3395" width="20.140625" style="1" customWidth="1"/>
    <col min="3396" max="3396" width="20.5703125" style="1" customWidth="1"/>
    <col min="3397" max="3397" width="7.140625" style="1" customWidth="1"/>
    <col min="3398" max="3398" width="20" style="1" customWidth="1"/>
    <col min="3399" max="3399" width="19.28515625" style="1" customWidth="1"/>
    <col min="3400" max="3400" width="16" style="1" customWidth="1"/>
    <col min="3401" max="3401" width="22.28515625" style="1" customWidth="1"/>
    <col min="3402" max="3402" width="22" style="1" customWidth="1"/>
    <col min="3403" max="3586" width="11.42578125" style="1"/>
    <col min="3587" max="3587" width="4.42578125" style="1" customWidth="1"/>
    <col min="3588" max="3588" width="11.42578125" style="1"/>
    <col min="3589" max="3589" width="8.28515625" style="1" customWidth="1"/>
    <col min="3590" max="3590" width="9.7109375" style="1" customWidth="1"/>
    <col min="3591" max="3591" width="11.140625" style="1" customWidth="1"/>
    <col min="3592" max="3592" width="8.42578125" style="1" customWidth="1"/>
    <col min="3593" max="3593" width="10.140625" style="1" customWidth="1"/>
    <col min="3594" max="3594" width="10.5703125" style="1" customWidth="1"/>
    <col min="3595" max="3595" width="7.28515625" style="1" customWidth="1"/>
    <col min="3596" max="3596" width="8.85546875" style="1" customWidth="1"/>
    <col min="3597" max="3597" width="13" style="1" customWidth="1"/>
    <col min="3598" max="3599" width="6.5703125" style="1" customWidth="1"/>
    <col min="3600" max="3600" width="8.5703125" style="1" customWidth="1"/>
    <col min="3601" max="3601" width="8.140625" style="1" customWidth="1"/>
    <col min="3602" max="3602" width="11.85546875" style="1" customWidth="1"/>
    <col min="3603" max="3603" width="6.85546875" style="1" customWidth="1"/>
    <col min="3604" max="3604" width="6.5703125" style="1" customWidth="1"/>
    <col min="3605" max="3605" width="7.140625" style="1" customWidth="1"/>
    <col min="3606" max="3607" width="7.7109375" style="1" customWidth="1"/>
    <col min="3608" max="3608" width="7.140625" style="1" customWidth="1"/>
    <col min="3609" max="3609" width="6.7109375" style="1" customWidth="1"/>
    <col min="3610" max="3610" width="5.42578125" style="1" customWidth="1"/>
    <col min="3611" max="3611" width="22.85546875" style="1" customWidth="1"/>
    <col min="3612" max="3612" width="21.85546875" style="1" customWidth="1"/>
    <col min="3613" max="3613" width="9.42578125" style="1" customWidth="1"/>
    <col min="3614" max="3614" width="11.7109375" style="1" customWidth="1"/>
    <col min="3615" max="3615" width="9.28515625" style="1" customWidth="1"/>
    <col min="3616" max="3616" width="10.5703125" style="1" customWidth="1"/>
    <col min="3617" max="3617" width="18.85546875" style="1" customWidth="1"/>
    <col min="3618" max="3619" width="11.7109375" style="1" customWidth="1"/>
    <col min="3620" max="3620" width="13.85546875" style="1" customWidth="1"/>
    <col min="3621" max="3621" width="19" style="1" customWidth="1"/>
    <col min="3622" max="3622" width="16.7109375" style="1" customWidth="1"/>
    <col min="3623" max="3623" width="11.42578125" style="1"/>
    <col min="3624" max="3624" width="13" style="1" customWidth="1"/>
    <col min="3625" max="3626" width="11.42578125" style="1"/>
    <col min="3627" max="3627" width="9.140625" style="1" customWidth="1"/>
    <col min="3628" max="3628" width="11.42578125" style="1"/>
    <col min="3629" max="3629" width="12.42578125" style="1" customWidth="1"/>
    <col min="3630" max="3631" width="10.7109375" style="1" customWidth="1"/>
    <col min="3632" max="3632" width="7" style="1" customWidth="1"/>
    <col min="3633" max="3636" width="11.42578125" style="1"/>
    <col min="3637" max="3637" width="4.5703125" style="1" customWidth="1"/>
    <col min="3638" max="3640" width="11.42578125" style="1"/>
    <col min="3641" max="3641" width="12.5703125" style="1" customWidth="1"/>
    <col min="3642" max="3647" width="11.42578125" style="1"/>
    <col min="3648" max="3648" width="21" style="1" customWidth="1"/>
    <col min="3649" max="3649" width="19.85546875" style="1" customWidth="1"/>
    <col min="3650" max="3650" width="18.42578125" style="1" customWidth="1"/>
    <col min="3651" max="3651" width="20.140625" style="1" customWidth="1"/>
    <col min="3652" max="3652" width="20.5703125" style="1" customWidth="1"/>
    <col min="3653" max="3653" width="7.140625" style="1" customWidth="1"/>
    <col min="3654" max="3654" width="20" style="1" customWidth="1"/>
    <col min="3655" max="3655" width="19.28515625" style="1" customWidth="1"/>
    <col min="3656" max="3656" width="16" style="1" customWidth="1"/>
    <col min="3657" max="3657" width="22.28515625" style="1" customWidth="1"/>
    <col min="3658" max="3658" width="22" style="1" customWidth="1"/>
    <col min="3659" max="3842" width="11.42578125" style="1"/>
    <col min="3843" max="3843" width="4.42578125" style="1" customWidth="1"/>
    <col min="3844" max="3844" width="11.42578125" style="1"/>
    <col min="3845" max="3845" width="8.28515625" style="1" customWidth="1"/>
    <col min="3846" max="3846" width="9.7109375" style="1" customWidth="1"/>
    <col min="3847" max="3847" width="11.140625" style="1" customWidth="1"/>
    <col min="3848" max="3848" width="8.42578125" style="1" customWidth="1"/>
    <col min="3849" max="3849" width="10.140625" style="1" customWidth="1"/>
    <col min="3850" max="3850" width="10.5703125" style="1" customWidth="1"/>
    <col min="3851" max="3851" width="7.28515625" style="1" customWidth="1"/>
    <col min="3852" max="3852" width="8.85546875" style="1" customWidth="1"/>
    <col min="3853" max="3853" width="13" style="1" customWidth="1"/>
    <col min="3854" max="3855" width="6.5703125" style="1" customWidth="1"/>
    <col min="3856" max="3856" width="8.5703125" style="1" customWidth="1"/>
    <col min="3857" max="3857" width="8.140625" style="1" customWidth="1"/>
    <col min="3858" max="3858" width="11.85546875" style="1" customWidth="1"/>
    <col min="3859" max="3859" width="6.85546875" style="1" customWidth="1"/>
    <col min="3860" max="3860" width="6.5703125" style="1" customWidth="1"/>
    <col min="3861" max="3861" width="7.140625" style="1" customWidth="1"/>
    <col min="3862" max="3863" width="7.7109375" style="1" customWidth="1"/>
    <col min="3864" max="3864" width="7.140625" style="1" customWidth="1"/>
    <col min="3865" max="3865" width="6.7109375" style="1" customWidth="1"/>
    <col min="3866" max="3866" width="5.42578125" style="1" customWidth="1"/>
    <col min="3867" max="3867" width="22.85546875" style="1" customWidth="1"/>
    <col min="3868" max="3868" width="21.85546875" style="1" customWidth="1"/>
    <col min="3869" max="3869" width="9.42578125" style="1" customWidth="1"/>
    <col min="3870" max="3870" width="11.7109375" style="1" customWidth="1"/>
    <col min="3871" max="3871" width="9.28515625" style="1" customWidth="1"/>
    <col min="3872" max="3872" width="10.5703125" style="1" customWidth="1"/>
    <col min="3873" max="3873" width="18.85546875" style="1" customWidth="1"/>
    <col min="3874" max="3875" width="11.7109375" style="1" customWidth="1"/>
    <col min="3876" max="3876" width="13.85546875" style="1" customWidth="1"/>
    <col min="3877" max="3877" width="19" style="1" customWidth="1"/>
    <col min="3878" max="3878" width="16.7109375" style="1" customWidth="1"/>
    <col min="3879" max="3879" width="11.42578125" style="1"/>
    <col min="3880" max="3880" width="13" style="1" customWidth="1"/>
    <col min="3881" max="3882" width="11.42578125" style="1"/>
    <col min="3883" max="3883" width="9.140625" style="1" customWidth="1"/>
    <col min="3884" max="3884" width="11.42578125" style="1"/>
    <col min="3885" max="3885" width="12.42578125" style="1" customWidth="1"/>
    <col min="3886" max="3887" width="10.7109375" style="1" customWidth="1"/>
    <col min="3888" max="3888" width="7" style="1" customWidth="1"/>
    <col min="3889" max="3892" width="11.42578125" style="1"/>
    <col min="3893" max="3893" width="4.5703125" style="1" customWidth="1"/>
    <col min="3894" max="3896" width="11.42578125" style="1"/>
    <col min="3897" max="3897" width="12.5703125" style="1" customWidth="1"/>
    <col min="3898" max="3903" width="11.42578125" style="1"/>
    <col min="3904" max="3904" width="21" style="1" customWidth="1"/>
    <col min="3905" max="3905" width="19.85546875" style="1" customWidth="1"/>
    <col min="3906" max="3906" width="18.42578125" style="1" customWidth="1"/>
    <col min="3907" max="3907" width="20.140625" style="1" customWidth="1"/>
    <col min="3908" max="3908" width="20.5703125" style="1" customWidth="1"/>
    <col min="3909" max="3909" width="7.140625" style="1" customWidth="1"/>
    <col min="3910" max="3910" width="20" style="1" customWidth="1"/>
    <col min="3911" max="3911" width="19.28515625" style="1" customWidth="1"/>
    <col min="3912" max="3912" width="16" style="1" customWidth="1"/>
    <col min="3913" max="3913" width="22.28515625" style="1" customWidth="1"/>
    <col min="3914" max="3914" width="22" style="1" customWidth="1"/>
    <col min="3915" max="4098" width="11.42578125" style="1"/>
    <col min="4099" max="4099" width="4.42578125" style="1" customWidth="1"/>
    <col min="4100" max="4100" width="11.42578125" style="1"/>
    <col min="4101" max="4101" width="8.28515625" style="1" customWidth="1"/>
    <col min="4102" max="4102" width="9.7109375" style="1" customWidth="1"/>
    <col min="4103" max="4103" width="11.140625" style="1" customWidth="1"/>
    <col min="4104" max="4104" width="8.42578125" style="1" customWidth="1"/>
    <col min="4105" max="4105" width="10.140625" style="1" customWidth="1"/>
    <col min="4106" max="4106" width="10.5703125" style="1" customWidth="1"/>
    <col min="4107" max="4107" width="7.28515625" style="1" customWidth="1"/>
    <col min="4108" max="4108" width="8.85546875" style="1" customWidth="1"/>
    <col min="4109" max="4109" width="13" style="1" customWidth="1"/>
    <col min="4110" max="4111" width="6.5703125" style="1" customWidth="1"/>
    <col min="4112" max="4112" width="8.5703125" style="1" customWidth="1"/>
    <col min="4113" max="4113" width="8.140625" style="1" customWidth="1"/>
    <col min="4114" max="4114" width="11.85546875" style="1" customWidth="1"/>
    <col min="4115" max="4115" width="6.85546875" style="1" customWidth="1"/>
    <col min="4116" max="4116" width="6.5703125" style="1" customWidth="1"/>
    <col min="4117" max="4117" width="7.140625" style="1" customWidth="1"/>
    <col min="4118" max="4119" width="7.7109375" style="1" customWidth="1"/>
    <col min="4120" max="4120" width="7.140625" style="1" customWidth="1"/>
    <col min="4121" max="4121" width="6.7109375" style="1" customWidth="1"/>
    <col min="4122" max="4122" width="5.42578125" style="1" customWidth="1"/>
    <col min="4123" max="4123" width="22.85546875" style="1" customWidth="1"/>
    <col min="4124" max="4124" width="21.85546875" style="1" customWidth="1"/>
    <col min="4125" max="4125" width="9.42578125" style="1" customWidth="1"/>
    <col min="4126" max="4126" width="11.7109375" style="1" customWidth="1"/>
    <col min="4127" max="4127" width="9.28515625" style="1" customWidth="1"/>
    <col min="4128" max="4128" width="10.5703125" style="1" customWidth="1"/>
    <col min="4129" max="4129" width="18.85546875" style="1" customWidth="1"/>
    <col min="4130" max="4131" width="11.7109375" style="1" customWidth="1"/>
    <col min="4132" max="4132" width="13.85546875" style="1" customWidth="1"/>
    <col min="4133" max="4133" width="19" style="1" customWidth="1"/>
    <col min="4134" max="4134" width="16.7109375" style="1" customWidth="1"/>
    <col min="4135" max="4135" width="11.42578125" style="1"/>
    <col min="4136" max="4136" width="13" style="1" customWidth="1"/>
    <col min="4137" max="4138" width="11.42578125" style="1"/>
    <col min="4139" max="4139" width="9.140625" style="1" customWidth="1"/>
    <col min="4140" max="4140" width="11.42578125" style="1"/>
    <col min="4141" max="4141" width="12.42578125" style="1" customWidth="1"/>
    <col min="4142" max="4143" width="10.7109375" style="1" customWidth="1"/>
    <col min="4144" max="4144" width="7" style="1" customWidth="1"/>
    <col min="4145" max="4148" width="11.42578125" style="1"/>
    <col min="4149" max="4149" width="4.5703125" style="1" customWidth="1"/>
    <col min="4150" max="4152" width="11.42578125" style="1"/>
    <col min="4153" max="4153" width="12.5703125" style="1" customWidth="1"/>
    <col min="4154" max="4159" width="11.42578125" style="1"/>
    <col min="4160" max="4160" width="21" style="1" customWidth="1"/>
    <col min="4161" max="4161" width="19.85546875" style="1" customWidth="1"/>
    <col min="4162" max="4162" width="18.42578125" style="1" customWidth="1"/>
    <col min="4163" max="4163" width="20.140625" style="1" customWidth="1"/>
    <col min="4164" max="4164" width="20.5703125" style="1" customWidth="1"/>
    <col min="4165" max="4165" width="7.140625" style="1" customWidth="1"/>
    <col min="4166" max="4166" width="20" style="1" customWidth="1"/>
    <col min="4167" max="4167" width="19.28515625" style="1" customWidth="1"/>
    <col min="4168" max="4168" width="16" style="1" customWidth="1"/>
    <col min="4169" max="4169" width="22.28515625" style="1" customWidth="1"/>
    <col min="4170" max="4170" width="22" style="1" customWidth="1"/>
    <col min="4171" max="4354" width="11.42578125" style="1"/>
    <col min="4355" max="4355" width="4.42578125" style="1" customWidth="1"/>
    <col min="4356" max="4356" width="11.42578125" style="1"/>
    <col min="4357" max="4357" width="8.28515625" style="1" customWidth="1"/>
    <col min="4358" max="4358" width="9.7109375" style="1" customWidth="1"/>
    <col min="4359" max="4359" width="11.140625" style="1" customWidth="1"/>
    <col min="4360" max="4360" width="8.42578125" style="1" customWidth="1"/>
    <col min="4361" max="4361" width="10.140625" style="1" customWidth="1"/>
    <col min="4362" max="4362" width="10.5703125" style="1" customWidth="1"/>
    <col min="4363" max="4363" width="7.28515625" style="1" customWidth="1"/>
    <col min="4364" max="4364" width="8.85546875" style="1" customWidth="1"/>
    <col min="4365" max="4365" width="13" style="1" customWidth="1"/>
    <col min="4366" max="4367" width="6.5703125" style="1" customWidth="1"/>
    <col min="4368" max="4368" width="8.5703125" style="1" customWidth="1"/>
    <col min="4369" max="4369" width="8.140625" style="1" customWidth="1"/>
    <col min="4370" max="4370" width="11.85546875" style="1" customWidth="1"/>
    <col min="4371" max="4371" width="6.85546875" style="1" customWidth="1"/>
    <col min="4372" max="4372" width="6.5703125" style="1" customWidth="1"/>
    <col min="4373" max="4373" width="7.140625" style="1" customWidth="1"/>
    <col min="4374" max="4375" width="7.7109375" style="1" customWidth="1"/>
    <col min="4376" max="4376" width="7.140625" style="1" customWidth="1"/>
    <col min="4377" max="4377" width="6.7109375" style="1" customWidth="1"/>
    <col min="4378" max="4378" width="5.42578125" style="1" customWidth="1"/>
    <col min="4379" max="4379" width="22.85546875" style="1" customWidth="1"/>
    <col min="4380" max="4380" width="21.85546875" style="1" customWidth="1"/>
    <col min="4381" max="4381" width="9.42578125" style="1" customWidth="1"/>
    <col min="4382" max="4382" width="11.7109375" style="1" customWidth="1"/>
    <col min="4383" max="4383" width="9.28515625" style="1" customWidth="1"/>
    <col min="4384" max="4384" width="10.5703125" style="1" customWidth="1"/>
    <col min="4385" max="4385" width="18.85546875" style="1" customWidth="1"/>
    <col min="4386" max="4387" width="11.7109375" style="1" customWidth="1"/>
    <col min="4388" max="4388" width="13.85546875" style="1" customWidth="1"/>
    <col min="4389" max="4389" width="19" style="1" customWidth="1"/>
    <col min="4390" max="4390" width="16.7109375" style="1" customWidth="1"/>
    <col min="4391" max="4391" width="11.42578125" style="1"/>
    <col min="4392" max="4392" width="13" style="1" customWidth="1"/>
    <col min="4393" max="4394" width="11.42578125" style="1"/>
    <col min="4395" max="4395" width="9.140625" style="1" customWidth="1"/>
    <col min="4396" max="4396" width="11.42578125" style="1"/>
    <col min="4397" max="4397" width="12.42578125" style="1" customWidth="1"/>
    <col min="4398" max="4399" width="10.7109375" style="1" customWidth="1"/>
    <col min="4400" max="4400" width="7" style="1" customWidth="1"/>
    <col min="4401" max="4404" width="11.42578125" style="1"/>
    <col min="4405" max="4405" width="4.5703125" style="1" customWidth="1"/>
    <col min="4406" max="4408" width="11.42578125" style="1"/>
    <col min="4409" max="4409" width="12.5703125" style="1" customWidth="1"/>
    <col min="4410" max="4415" width="11.42578125" style="1"/>
    <col min="4416" max="4416" width="21" style="1" customWidth="1"/>
    <col min="4417" max="4417" width="19.85546875" style="1" customWidth="1"/>
    <col min="4418" max="4418" width="18.42578125" style="1" customWidth="1"/>
    <col min="4419" max="4419" width="20.140625" style="1" customWidth="1"/>
    <col min="4420" max="4420" width="20.5703125" style="1" customWidth="1"/>
    <col min="4421" max="4421" width="7.140625" style="1" customWidth="1"/>
    <col min="4422" max="4422" width="20" style="1" customWidth="1"/>
    <col min="4423" max="4423" width="19.28515625" style="1" customWidth="1"/>
    <col min="4424" max="4424" width="16" style="1" customWidth="1"/>
    <col min="4425" max="4425" width="22.28515625" style="1" customWidth="1"/>
    <col min="4426" max="4426" width="22" style="1" customWidth="1"/>
    <col min="4427" max="4610" width="11.42578125" style="1"/>
    <col min="4611" max="4611" width="4.42578125" style="1" customWidth="1"/>
    <col min="4612" max="4612" width="11.42578125" style="1"/>
    <col min="4613" max="4613" width="8.28515625" style="1" customWidth="1"/>
    <col min="4614" max="4614" width="9.7109375" style="1" customWidth="1"/>
    <col min="4615" max="4615" width="11.140625" style="1" customWidth="1"/>
    <col min="4616" max="4616" width="8.42578125" style="1" customWidth="1"/>
    <col min="4617" max="4617" width="10.140625" style="1" customWidth="1"/>
    <col min="4618" max="4618" width="10.5703125" style="1" customWidth="1"/>
    <col min="4619" max="4619" width="7.28515625" style="1" customWidth="1"/>
    <col min="4620" max="4620" width="8.85546875" style="1" customWidth="1"/>
    <col min="4621" max="4621" width="13" style="1" customWidth="1"/>
    <col min="4622" max="4623" width="6.5703125" style="1" customWidth="1"/>
    <col min="4624" max="4624" width="8.5703125" style="1" customWidth="1"/>
    <col min="4625" max="4625" width="8.140625" style="1" customWidth="1"/>
    <col min="4626" max="4626" width="11.85546875" style="1" customWidth="1"/>
    <col min="4627" max="4627" width="6.85546875" style="1" customWidth="1"/>
    <col min="4628" max="4628" width="6.5703125" style="1" customWidth="1"/>
    <col min="4629" max="4629" width="7.140625" style="1" customWidth="1"/>
    <col min="4630" max="4631" width="7.7109375" style="1" customWidth="1"/>
    <col min="4632" max="4632" width="7.140625" style="1" customWidth="1"/>
    <col min="4633" max="4633" width="6.7109375" style="1" customWidth="1"/>
    <col min="4634" max="4634" width="5.42578125" style="1" customWidth="1"/>
    <col min="4635" max="4635" width="22.85546875" style="1" customWidth="1"/>
    <col min="4636" max="4636" width="21.85546875" style="1" customWidth="1"/>
    <col min="4637" max="4637" width="9.42578125" style="1" customWidth="1"/>
    <col min="4638" max="4638" width="11.7109375" style="1" customWidth="1"/>
    <col min="4639" max="4639" width="9.28515625" style="1" customWidth="1"/>
    <col min="4640" max="4640" width="10.5703125" style="1" customWidth="1"/>
    <col min="4641" max="4641" width="18.85546875" style="1" customWidth="1"/>
    <col min="4642" max="4643" width="11.7109375" style="1" customWidth="1"/>
    <col min="4644" max="4644" width="13.85546875" style="1" customWidth="1"/>
    <col min="4645" max="4645" width="19" style="1" customWidth="1"/>
    <col min="4646" max="4646" width="16.7109375" style="1" customWidth="1"/>
    <col min="4647" max="4647" width="11.42578125" style="1"/>
    <col min="4648" max="4648" width="13" style="1" customWidth="1"/>
    <col min="4649" max="4650" width="11.42578125" style="1"/>
    <col min="4651" max="4651" width="9.140625" style="1" customWidth="1"/>
    <col min="4652" max="4652" width="11.42578125" style="1"/>
    <col min="4653" max="4653" width="12.42578125" style="1" customWidth="1"/>
    <col min="4654" max="4655" width="10.7109375" style="1" customWidth="1"/>
    <col min="4656" max="4656" width="7" style="1" customWidth="1"/>
    <col min="4657" max="4660" width="11.42578125" style="1"/>
    <col min="4661" max="4661" width="4.5703125" style="1" customWidth="1"/>
    <col min="4662" max="4664" width="11.42578125" style="1"/>
    <col min="4665" max="4665" width="12.5703125" style="1" customWidth="1"/>
    <col min="4666" max="4671" width="11.42578125" style="1"/>
    <col min="4672" max="4672" width="21" style="1" customWidth="1"/>
    <col min="4673" max="4673" width="19.85546875" style="1" customWidth="1"/>
    <col min="4674" max="4674" width="18.42578125" style="1" customWidth="1"/>
    <col min="4675" max="4675" width="20.140625" style="1" customWidth="1"/>
    <col min="4676" max="4676" width="20.5703125" style="1" customWidth="1"/>
    <col min="4677" max="4677" width="7.140625" style="1" customWidth="1"/>
    <col min="4678" max="4678" width="20" style="1" customWidth="1"/>
    <col min="4679" max="4679" width="19.28515625" style="1" customWidth="1"/>
    <col min="4680" max="4680" width="16" style="1" customWidth="1"/>
    <col min="4681" max="4681" width="22.28515625" style="1" customWidth="1"/>
    <col min="4682" max="4682" width="22" style="1" customWidth="1"/>
    <col min="4683" max="4866" width="11.42578125" style="1"/>
    <col min="4867" max="4867" width="4.42578125" style="1" customWidth="1"/>
    <col min="4868" max="4868" width="11.42578125" style="1"/>
    <col min="4869" max="4869" width="8.28515625" style="1" customWidth="1"/>
    <col min="4870" max="4870" width="9.7109375" style="1" customWidth="1"/>
    <col min="4871" max="4871" width="11.140625" style="1" customWidth="1"/>
    <col min="4872" max="4872" width="8.42578125" style="1" customWidth="1"/>
    <col min="4873" max="4873" width="10.140625" style="1" customWidth="1"/>
    <col min="4874" max="4874" width="10.5703125" style="1" customWidth="1"/>
    <col min="4875" max="4875" width="7.28515625" style="1" customWidth="1"/>
    <col min="4876" max="4876" width="8.85546875" style="1" customWidth="1"/>
    <col min="4877" max="4877" width="13" style="1" customWidth="1"/>
    <col min="4878" max="4879" width="6.5703125" style="1" customWidth="1"/>
    <col min="4880" max="4880" width="8.5703125" style="1" customWidth="1"/>
    <col min="4881" max="4881" width="8.140625" style="1" customWidth="1"/>
    <col min="4882" max="4882" width="11.85546875" style="1" customWidth="1"/>
    <col min="4883" max="4883" width="6.85546875" style="1" customWidth="1"/>
    <col min="4884" max="4884" width="6.5703125" style="1" customWidth="1"/>
    <col min="4885" max="4885" width="7.140625" style="1" customWidth="1"/>
    <col min="4886" max="4887" width="7.7109375" style="1" customWidth="1"/>
    <col min="4888" max="4888" width="7.140625" style="1" customWidth="1"/>
    <col min="4889" max="4889" width="6.7109375" style="1" customWidth="1"/>
    <col min="4890" max="4890" width="5.42578125" style="1" customWidth="1"/>
    <col min="4891" max="4891" width="22.85546875" style="1" customWidth="1"/>
    <col min="4892" max="4892" width="21.85546875" style="1" customWidth="1"/>
    <col min="4893" max="4893" width="9.42578125" style="1" customWidth="1"/>
    <col min="4894" max="4894" width="11.7109375" style="1" customWidth="1"/>
    <col min="4895" max="4895" width="9.28515625" style="1" customWidth="1"/>
    <col min="4896" max="4896" width="10.5703125" style="1" customWidth="1"/>
    <col min="4897" max="4897" width="18.85546875" style="1" customWidth="1"/>
    <col min="4898" max="4899" width="11.7109375" style="1" customWidth="1"/>
    <col min="4900" max="4900" width="13.85546875" style="1" customWidth="1"/>
    <col min="4901" max="4901" width="19" style="1" customWidth="1"/>
    <col min="4902" max="4902" width="16.7109375" style="1" customWidth="1"/>
    <col min="4903" max="4903" width="11.42578125" style="1"/>
    <col min="4904" max="4904" width="13" style="1" customWidth="1"/>
    <col min="4905" max="4906" width="11.42578125" style="1"/>
    <col min="4907" max="4907" width="9.140625" style="1" customWidth="1"/>
    <col min="4908" max="4908" width="11.42578125" style="1"/>
    <col min="4909" max="4909" width="12.42578125" style="1" customWidth="1"/>
    <col min="4910" max="4911" width="10.7109375" style="1" customWidth="1"/>
    <col min="4912" max="4912" width="7" style="1" customWidth="1"/>
    <col min="4913" max="4916" width="11.42578125" style="1"/>
    <col min="4917" max="4917" width="4.5703125" style="1" customWidth="1"/>
    <col min="4918" max="4920" width="11.42578125" style="1"/>
    <col min="4921" max="4921" width="12.5703125" style="1" customWidth="1"/>
    <col min="4922" max="4927" width="11.42578125" style="1"/>
    <col min="4928" max="4928" width="21" style="1" customWidth="1"/>
    <col min="4929" max="4929" width="19.85546875" style="1" customWidth="1"/>
    <col min="4930" max="4930" width="18.42578125" style="1" customWidth="1"/>
    <col min="4931" max="4931" width="20.140625" style="1" customWidth="1"/>
    <col min="4932" max="4932" width="20.5703125" style="1" customWidth="1"/>
    <col min="4933" max="4933" width="7.140625" style="1" customWidth="1"/>
    <col min="4934" max="4934" width="20" style="1" customWidth="1"/>
    <col min="4935" max="4935" width="19.28515625" style="1" customWidth="1"/>
    <col min="4936" max="4936" width="16" style="1" customWidth="1"/>
    <col min="4937" max="4937" width="22.28515625" style="1" customWidth="1"/>
    <col min="4938" max="4938" width="22" style="1" customWidth="1"/>
    <col min="4939" max="5122" width="11.42578125" style="1"/>
    <col min="5123" max="5123" width="4.42578125" style="1" customWidth="1"/>
    <col min="5124" max="5124" width="11.42578125" style="1"/>
    <col min="5125" max="5125" width="8.28515625" style="1" customWidth="1"/>
    <col min="5126" max="5126" width="9.7109375" style="1" customWidth="1"/>
    <col min="5127" max="5127" width="11.140625" style="1" customWidth="1"/>
    <col min="5128" max="5128" width="8.42578125" style="1" customWidth="1"/>
    <col min="5129" max="5129" width="10.140625" style="1" customWidth="1"/>
    <col min="5130" max="5130" width="10.5703125" style="1" customWidth="1"/>
    <col min="5131" max="5131" width="7.28515625" style="1" customWidth="1"/>
    <col min="5132" max="5132" width="8.85546875" style="1" customWidth="1"/>
    <col min="5133" max="5133" width="13" style="1" customWidth="1"/>
    <col min="5134" max="5135" width="6.5703125" style="1" customWidth="1"/>
    <col min="5136" max="5136" width="8.5703125" style="1" customWidth="1"/>
    <col min="5137" max="5137" width="8.140625" style="1" customWidth="1"/>
    <col min="5138" max="5138" width="11.85546875" style="1" customWidth="1"/>
    <col min="5139" max="5139" width="6.85546875" style="1" customWidth="1"/>
    <col min="5140" max="5140" width="6.5703125" style="1" customWidth="1"/>
    <col min="5141" max="5141" width="7.140625" style="1" customWidth="1"/>
    <col min="5142" max="5143" width="7.7109375" style="1" customWidth="1"/>
    <col min="5144" max="5144" width="7.140625" style="1" customWidth="1"/>
    <col min="5145" max="5145" width="6.7109375" style="1" customWidth="1"/>
    <col min="5146" max="5146" width="5.42578125" style="1" customWidth="1"/>
    <col min="5147" max="5147" width="22.85546875" style="1" customWidth="1"/>
    <col min="5148" max="5148" width="21.85546875" style="1" customWidth="1"/>
    <col min="5149" max="5149" width="9.42578125" style="1" customWidth="1"/>
    <col min="5150" max="5150" width="11.7109375" style="1" customWidth="1"/>
    <col min="5151" max="5151" width="9.28515625" style="1" customWidth="1"/>
    <col min="5152" max="5152" width="10.5703125" style="1" customWidth="1"/>
    <col min="5153" max="5153" width="18.85546875" style="1" customWidth="1"/>
    <col min="5154" max="5155" width="11.7109375" style="1" customWidth="1"/>
    <col min="5156" max="5156" width="13.85546875" style="1" customWidth="1"/>
    <col min="5157" max="5157" width="19" style="1" customWidth="1"/>
    <col min="5158" max="5158" width="16.7109375" style="1" customWidth="1"/>
    <col min="5159" max="5159" width="11.42578125" style="1"/>
    <col min="5160" max="5160" width="13" style="1" customWidth="1"/>
    <col min="5161" max="5162" width="11.42578125" style="1"/>
    <col min="5163" max="5163" width="9.140625" style="1" customWidth="1"/>
    <col min="5164" max="5164" width="11.42578125" style="1"/>
    <col min="5165" max="5165" width="12.42578125" style="1" customWidth="1"/>
    <col min="5166" max="5167" width="10.7109375" style="1" customWidth="1"/>
    <col min="5168" max="5168" width="7" style="1" customWidth="1"/>
    <col min="5169" max="5172" width="11.42578125" style="1"/>
    <col min="5173" max="5173" width="4.5703125" style="1" customWidth="1"/>
    <col min="5174" max="5176" width="11.42578125" style="1"/>
    <col min="5177" max="5177" width="12.5703125" style="1" customWidth="1"/>
    <col min="5178" max="5183" width="11.42578125" style="1"/>
    <col min="5184" max="5184" width="21" style="1" customWidth="1"/>
    <col min="5185" max="5185" width="19.85546875" style="1" customWidth="1"/>
    <col min="5186" max="5186" width="18.42578125" style="1" customWidth="1"/>
    <col min="5187" max="5187" width="20.140625" style="1" customWidth="1"/>
    <col min="5188" max="5188" width="20.5703125" style="1" customWidth="1"/>
    <col min="5189" max="5189" width="7.140625" style="1" customWidth="1"/>
    <col min="5190" max="5190" width="20" style="1" customWidth="1"/>
    <col min="5191" max="5191" width="19.28515625" style="1" customWidth="1"/>
    <col min="5192" max="5192" width="16" style="1" customWidth="1"/>
    <col min="5193" max="5193" width="22.28515625" style="1" customWidth="1"/>
    <col min="5194" max="5194" width="22" style="1" customWidth="1"/>
    <col min="5195" max="5378" width="11.42578125" style="1"/>
    <col min="5379" max="5379" width="4.42578125" style="1" customWidth="1"/>
    <col min="5380" max="5380" width="11.42578125" style="1"/>
    <col min="5381" max="5381" width="8.28515625" style="1" customWidth="1"/>
    <col min="5382" max="5382" width="9.7109375" style="1" customWidth="1"/>
    <col min="5383" max="5383" width="11.140625" style="1" customWidth="1"/>
    <col min="5384" max="5384" width="8.42578125" style="1" customWidth="1"/>
    <col min="5385" max="5385" width="10.140625" style="1" customWidth="1"/>
    <col min="5386" max="5386" width="10.5703125" style="1" customWidth="1"/>
    <col min="5387" max="5387" width="7.28515625" style="1" customWidth="1"/>
    <col min="5388" max="5388" width="8.85546875" style="1" customWidth="1"/>
    <col min="5389" max="5389" width="13" style="1" customWidth="1"/>
    <col min="5390" max="5391" width="6.5703125" style="1" customWidth="1"/>
    <col min="5392" max="5392" width="8.5703125" style="1" customWidth="1"/>
    <col min="5393" max="5393" width="8.140625" style="1" customWidth="1"/>
    <col min="5394" max="5394" width="11.85546875" style="1" customWidth="1"/>
    <col min="5395" max="5395" width="6.85546875" style="1" customWidth="1"/>
    <col min="5396" max="5396" width="6.5703125" style="1" customWidth="1"/>
    <col min="5397" max="5397" width="7.140625" style="1" customWidth="1"/>
    <col min="5398" max="5399" width="7.7109375" style="1" customWidth="1"/>
    <col min="5400" max="5400" width="7.140625" style="1" customWidth="1"/>
    <col min="5401" max="5401" width="6.7109375" style="1" customWidth="1"/>
    <col min="5402" max="5402" width="5.42578125" style="1" customWidth="1"/>
    <col min="5403" max="5403" width="22.85546875" style="1" customWidth="1"/>
    <col min="5404" max="5404" width="21.85546875" style="1" customWidth="1"/>
    <col min="5405" max="5405" width="9.42578125" style="1" customWidth="1"/>
    <col min="5406" max="5406" width="11.7109375" style="1" customWidth="1"/>
    <col min="5407" max="5407" width="9.28515625" style="1" customWidth="1"/>
    <col min="5408" max="5408" width="10.5703125" style="1" customWidth="1"/>
    <col min="5409" max="5409" width="18.85546875" style="1" customWidth="1"/>
    <col min="5410" max="5411" width="11.7109375" style="1" customWidth="1"/>
    <col min="5412" max="5412" width="13.85546875" style="1" customWidth="1"/>
    <col min="5413" max="5413" width="19" style="1" customWidth="1"/>
    <col min="5414" max="5414" width="16.7109375" style="1" customWidth="1"/>
    <col min="5415" max="5415" width="11.42578125" style="1"/>
    <col min="5416" max="5416" width="13" style="1" customWidth="1"/>
    <col min="5417" max="5418" width="11.42578125" style="1"/>
    <col min="5419" max="5419" width="9.140625" style="1" customWidth="1"/>
    <col min="5420" max="5420" width="11.42578125" style="1"/>
    <col min="5421" max="5421" width="12.42578125" style="1" customWidth="1"/>
    <col min="5422" max="5423" width="10.7109375" style="1" customWidth="1"/>
    <col min="5424" max="5424" width="7" style="1" customWidth="1"/>
    <col min="5425" max="5428" width="11.42578125" style="1"/>
    <col min="5429" max="5429" width="4.5703125" style="1" customWidth="1"/>
    <col min="5430" max="5432" width="11.42578125" style="1"/>
    <col min="5433" max="5433" width="12.5703125" style="1" customWidth="1"/>
    <col min="5434" max="5439" width="11.42578125" style="1"/>
    <col min="5440" max="5440" width="21" style="1" customWidth="1"/>
    <col min="5441" max="5441" width="19.85546875" style="1" customWidth="1"/>
    <col min="5442" max="5442" width="18.42578125" style="1" customWidth="1"/>
    <col min="5443" max="5443" width="20.140625" style="1" customWidth="1"/>
    <col min="5444" max="5444" width="20.5703125" style="1" customWidth="1"/>
    <col min="5445" max="5445" width="7.140625" style="1" customWidth="1"/>
    <col min="5446" max="5446" width="20" style="1" customWidth="1"/>
    <col min="5447" max="5447" width="19.28515625" style="1" customWidth="1"/>
    <col min="5448" max="5448" width="16" style="1" customWidth="1"/>
    <col min="5449" max="5449" width="22.28515625" style="1" customWidth="1"/>
    <col min="5450" max="5450" width="22" style="1" customWidth="1"/>
    <col min="5451" max="5634" width="11.42578125" style="1"/>
    <col min="5635" max="5635" width="4.42578125" style="1" customWidth="1"/>
    <col min="5636" max="5636" width="11.42578125" style="1"/>
    <col min="5637" max="5637" width="8.28515625" style="1" customWidth="1"/>
    <col min="5638" max="5638" width="9.7109375" style="1" customWidth="1"/>
    <col min="5639" max="5639" width="11.140625" style="1" customWidth="1"/>
    <col min="5640" max="5640" width="8.42578125" style="1" customWidth="1"/>
    <col min="5641" max="5641" width="10.140625" style="1" customWidth="1"/>
    <col min="5642" max="5642" width="10.5703125" style="1" customWidth="1"/>
    <col min="5643" max="5643" width="7.28515625" style="1" customWidth="1"/>
    <col min="5644" max="5644" width="8.85546875" style="1" customWidth="1"/>
    <col min="5645" max="5645" width="13" style="1" customWidth="1"/>
    <col min="5646" max="5647" width="6.5703125" style="1" customWidth="1"/>
    <col min="5648" max="5648" width="8.5703125" style="1" customWidth="1"/>
    <col min="5649" max="5649" width="8.140625" style="1" customWidth="1"/>
    <col min="5650" max="5650" width="11.85546875" style="1" customWidth="1"/>
    <col min="5651" max="5651" width="6.85546875" style="1" customWidth="1"/>
    <col min="5652" max="5652" width="6.5703125" style="1" customWidth="1"/>
    <col min="5653" max="5653" width="7.140625" style="1" customWidth="1"/>
    <col min="5654" max="5655" width="7.7109375" style="1" customWidth="1"/>
    <col min="5656" max="5656" width="7.140625" style="1" customWidth="1"/>
    <col min="5657" max="5657" width="6.7109375" style="1" customWidth="1"/>
    <col min="5658" max="5658" width="5.42578125" style="1" customWidth="1"/>
    <col min="5659" max="5659" width="22.85546875" style="1" customWidth="1"/>
    <col min="5660" max="5660" width="21.85546875" style="1" customWidth="1"/>
    <col min="5661" max="5661" width="9.42578125" style="1" customWidth="1"/>
    <col min="5662" max="5662" width="11.7109375" style="1" customWidth="1"/>
    <col min="5663" max="5663" width="9.28515625" style="1" customWidth="1"/>
    <col min="5664" max="5664" width="10.5703125" style="1" customWidth="1"/>
    <col min="5665" max="5665" width="18.85546875" style="1" customWidth="1"/>
    <col min="5666" max="5667" width="11.7109375" style="1" customWidth="1"/>
    <col min="5668" max="5668" width="13.85546875" style="1" customWidth="1"/>
    <col min="5669" max="5669" width="19" style="1" customWidth="1"/>
    <col min="5670" max="5670" width="16.7109375" style="1" customWidth="1"/>
    <col min="5671" max="5671" width="11.42578125" style="1"/>
    <col min="5672" max="5672" width="13" style="1" customWidth="1"/>
    <col min="5673" max="5674" width="11.42578125" style="1"/>
    <col min="5675" max="5675" width="9.140625" style="1" customWidth="1"/>
    <col min="5676" max="5676" width="11.42578125" style="1"/>
    <col min="5677" max="5677" width="12.42578125" style="1" customWidth="1"/>
    <col min="5678" max="5679" width="10.7109375" style="1" customWidth="1"/>
    <col min="5680" max="5680" width="7" style="1" customWidth="1"/>
    <col min="5681" max="5684" width="11.42578125" style="1"/>
    <col min="5685" max="5685" width="4.5703125" style="1" customWidth="1"/>
    <col min="5686" max="5688" width="11.42578125" style="1"/>
    <col min="5689" max="5689" width="12.5703125" style="1" customWidth="1"/>
    <col min="5690" max="5695" width="11.42578125" style="1"/>
    <col min="5696" max="5696" width="21" style="1" customWidth="1"/>
    <col min="5697" max="5697" width="19.85546875" style="1" customWidth="1"/>
    <col min="5698" max="5698" width="18.42578125" style="1" customWidth="1"/>
    <col min="5699" max="5699" width="20.140625" style="1" customWidth="1"/>
    <col min="5700" max="5700" width="20.5703125" style="1" customWidth="1"/>
    <col min="5701" max="5701" width="7.140625" style="1" customWidth="1"/>
    <col min="5702" max="5702" width="20" style="1" customWidth="1"/>
    <col min="5703" max="5703" width="19.28515625" style="1" customWidth="1"/>
    <col min="5704" max="5704" width="16" style="1" customWidth="1"/>
    <col min="5705" max="5705" width="22.28515625" style="1" customWidth="1"/>
    <col min="5706" max="5706" width="22" style="1" customWidth="1"/>
    <col min="5707" max="5890" width="11.42578125" style="1"/>
    <col min="5891" max="5891" width="4.42578125" style="1" customWidth="1"/>
    <col min="5892" max="5892" width="11.42578125" style="1"/>
    <col min="5893" max="5893" width="8.28515625" style="1" customWidth="1"/>
    <col min="5894" max="5894" width="9.7109375" style="1" customWidth="1"/>
    <col min="5895" max="5895" width="11.140625" style="1" customWidth="1"/>
    <col min="5896" max="5896" width="8.42578125" style="1" customWidth="1"/>
    <col min="5897" max="5897" width="10.140625" style="1" customWidth="1"/>
    <col min="5898" max="5898" width="10.5703125" style="1" customWidth="1"/>
    <col min="5899" max="5899" width="7.28515625" style="1" customWidth="1"/>
    <col min="5900" max="5900" width="8.85546875" style="1" customWidth="1"/>
    <col min="5901" max="5901" width="13" style="1" customWidth="1"/>
    <col min="5902" max="5903" width="6.5703125" style="1" customWidth="1"/>
    <col min="5904" max="5904" width="8.5703125" style="1" customWidth="1"/>
    <col min="5905" max="5905" width="8.140625" style="1" customWidth="1"/>
    <col min="5906" max="5906" width="11.85546875" style="1" customWidth="1"/>
    <col min="5907" max="5907" width="6.85546875" style="1" customWidth="1"/>
    <col min="5908" max="5908" width="6.5703125" style="1" customWidth="1"/>
    <col min="5909" max="5909" width="7.140625" style="1" customWidth="1"/>
    <col min="5910" max="5911" width="7.7109375" style="1" customWidth="1"/>
    <col min="5912" max="5912" width="7.140625" style="1" customWidth="1"/>
    <col min="5913" max="5913" width="6.7109375" style="1" customWidth="1"/>
    <col min="5914" max="5914" width="5.42578125" style="1" customWidth="1"/>
    <col min="5915" max="5915" width="22.85546875" style="1" customWidth="1"/>
    <col min="5916" max="5916" width="21.85546875" style="1" customWidth="1"/>
    <col min="5917" max="5917" width="9.42578125" style="1" customWidth="1"/>
    <col min="5918" max="5918" width="11.7109375" style="1" customWidth="1"/>
    <col min="5919" max="5919" width="9.28515625" style="1" customWidth="1"/>
    <col min="5920" max="5920" width="10.5703125" style="1" customWidth="1"/>
    <col min="5921" max="5921" width="18.85546875" style="1" customWidth="1"/>
    <col min="5922" max="5923" width="11.7109375" style="1" customWidth="1"/>
    <col min="5924" max="5924" width="13.85546875" style="1" customWidth="1"/>
    <col min="5925" max="5925" width="19" style="1" customWidth="1"/>
    <col min="5926" max="5926" width="16.7109375" style="1" customWidth="1"/>
    <col min="5927" max="5927" width="11.42578125" style="1"/>
    <col min="5928" max="5928" width="13" style="1" customWidth="1"/>
    <col min="5929" max="5930" width="11.42578125" style="1"/>
    <col min="5931" max="5931" width="9.140625" style="1" customWidth="1"/>
    <col min="5932" max="5932" width="11.42578125" style="1"/>
    <col min="5933" max="5933" width="12.42578125" style="1" customWidth="1"/>
    <col min="5934" max="5935" width="10.7109375" style="1" customWidth="1"/>
    <col min="5936" max="5936" width="7" style="1" customWidth="1"/>
    <col min="5937" max="5940" width="11.42578125" style="1"/>
    <col min="5941" max="5941" width="4.5703125" style="1" customWidth="1"/>
    <col min="5942" max="5944" width="11.42578125" style="1"/>
    <col min="5945" max="5945" width="12.5703125" style="1" customWidth="1"/>
    <col min="5946" max="5951" width="11.42578125" style="1"/>
    <col min="5952" max="5952" width="21" style="1" customWidth="1"/>
    <col min="5953" max="5953" width="19.85546875" style="1" customWidth="1"/>
    <col min="5954" max="5954" width="18.42578125" style="1" customWidth="1"/>
    <col min="5955" max="5955" width="20.140625" style="1" customWidth="1"/>
    <col min="5956" max="5956" width="20.5703125" style="1" customWidth="1"/>
    <col min="5957" max="5957" width="7.140625" style="1" customWidth="1"/>
    <col min="5958" max="5958" width="20" style="1" customWidth="1"/>
    <col min="5959" max="5959" width="19.28515625" style="1" customWidth="1"/>
    <col min="5960" max="5960" width="16" style="1" customWidth="1"/>
    <col min="5961" max="5961" width="22.28515625" style="1" customWidth="1"/>
    <col min="5962" max="5962" width="22" style="1" customWidth="1"/>
    <col min="5963" max="6146" width="11.42578125" style="1"/>
    <col min="6147" max="6147" width="4.42578125" style="1" customWidth="1"/>
    <col min="6148" max="6148" width="11.42578125" style="1"/>
    <col min="6149" max="6149" width="8.28515625" style="1" customWidth="1"/>
    <col min="6150" max="6150" width="9.7109375" style="1" customWidth="1"/>
    <col min="6151" max="6151" width="11.140625" style="1" customWidth="1"/>
    <col min="6152" max="6152" width="8.42578125" style="1" customWidth="1"/>
    <col min="6153" max="6153" width="10.140625" style="1" customWidth="1"/>
    <col min="6154" max="6154" width="10.5703125" style="1" customWidth="1"/>
    <col min="6155" max="6155" width="7.28515625" style="1" customWidth="1"/>
    <col min="6156" max="6156" width="8.85546875" style="1" customWidth="1"/>
    <col min="6157" max="6157" width="13" style="1" customWidth="1"/>
    <col min="6158" max="6159" width="6.5703125" style="1" customWidth="1"/>
    <col min="6160" max="6160" width="8.5703125" style="1" customWidth="1"/>
    <col min="6161" max="6161" width="8.140625" style="1" customWidth="1"/>
    <col min="6162" max="6162" width="11.85546875" style="1" customWidth="1"/>
    <col min="6163" max="6163" width="6.85546875" style="1" customWidth="1"/>
    <col min="6164" max="6164" width="6.5703125" style="1" customWidth="1"/>
    <col min="6165" max="6165" width="7.140625" style="1" customWidth="1"/>
    <col min="6166" max="6167" width="7.7109375" style="1" customWidth="1"/>
    <col min="6168" max="6168" width="7.140625" style="1" customWidth="1"/>
    <col min="6169" max="6169" width="6.7109375" style="1" customWidth="1"/>
    <col min="6170" max="6170" width="5.42578125" style="1" customWidth="1"/>
    <col min="6171" max="6171" width="22.85546875" style="1" customWidth="1"/>
    <col min="6172" max="6172" width="21.85546875" style="1" customWidth="1"/>
    <col min="6173" max="6173" width="9.42578125" style="1" customWidth="1"/>
    <col min="6174" max="6174" width="11.7109375" style="1" customWidth="1"/>
    <col min="6175" max="6175" width="9.28515625" style="1" customWidth="1"/>
    <col min="6176" max="6176" width="10.5703125" style="1" customWidth="1"/>
    <col min="6177" max="6177" width="18.85546875" style="1" customWidth="1"/>
    <col min="6178" max="6179" width="11.7109375" style="1" customWidth="1"/>
    <col min="6180" max="6180" width="13.85546875" style="1" customWidth="1"/>
    <col min="6181" max="6181" width="19" style="1" customWidth="1"/>
    <col min="6182" max="6182" width="16.7109375" style="1" customWidth="1"/>
    <col min="6183" max="6183" width="11.42578125" style="1"/>
    <col min="6184" max="6184" width="13" style="1" customWidth="1"/>
    <col min="6185" max="6186" width="11.42578125" style="1"/>
    <col min="6187" max="6187" width="9.140625" style="1" customWidth="1"/>
    <col min="6188" max="6188" width="11.42578125" style="1"/>
    <col min="6189" max="6189" width="12.42578125" style="1" customWidth="1"/>
    <col min="6190" max="6191" width="10.7109375" style="1" customWidth="1"/>
    <col min="6192" max="6192" width="7" style="1" customWidth="1"/>
    <col min="6193" max="6196" width="11.42578125" style="1"/>
    <col min="6197" max="6197" width="4.5703125" style="1" customWidth="1"/>
    <col min="6198" max="6200" width="11.42578125" style="1"/>
    <col min="6201" max="6201" width="12.5703125" style="1" customWidth="1"/>
    <col min="6202" max="6207" width="11.42578125" style="1"/>
    <col min="6208" max="6208" width="21" style="1" customWidth="1"/>
    <col min="6209" max="6209" width="19.85546875" style="1" customWidth="1"/>
    <col min="6210" max="6210" width="18.42578125" style="1" customWidth="1"/>
    <col min="6211" max="6211" width="20.140625" style="1" customWidth="1"/>
    <col min="6212" max="6212" width="20.5703125" style="1" customWidth="1"/>
    <col min="6213" max="6213" width="7.140625" style="1" customWidth="1"/>
    <col min="6214" max="6214" width="20" style="1" customWidth="1"/>
    <col min="6215" max="6215" width="19.28515625" style="1" customWidth="1"/>
    <col min="6216" max="6216" width="16" style="1" customWidth="1"/>
    <col min="6217" max="6217" width="22.28515625" style="1" customWidth="1"/>
    <col min="6218" max="6218" width="22" style="1" customWidth="1"/>
    <col min="6219" max="6402" width="11.42578125" style="1"/>
    <col min="6403" max="6403" width="4.42578125" style="1" customWidth="1"/>
    <col min="6404" max="6404" width="11.42578125" style="1"/>
    <col min="6405" max="6405" width="8.28515625" style="1" customWidth="1"/>
    <col min="6406" max="6406" width="9.7109375" style="1" customWidth="1"/>
    <col min="6407" max="6407" width="11.140625" style="1" customWidth="1"/>
    <col min="6408" max="6408" width="8.42578125" style="1" customWidth="1"/>
    <col min="6409" max="6409" width="10.140625" style="1" customWidth="1"/>
    <col min="6410" max="6410" width="10.5703125" style="1" customWidth="1"/>
    <col min="6411" max="6411" width="7.28515625" style="1" customWidth="1"/>
    <col min="6412" max="6412" width="8.85546875" style="1" customWidth="1"/>
    <col min="6413" max="6413" width="13" style="1" customWidth="1"/>
    <col min="6414" max="6415" width="6.5703125" style="1" customWidth="1"/>
    <col min="6416" max="6416" width="8.5703125" style="1" customWidth="1"/>
    <col min="6417" max="6417" width="8.140625" style="1" customWidth="1"/>
    <col min="6418" max="6418" width="11.85546875" style="1" customWidth="1"/>
    <col min="6419" max="6419" width="6.85546875" style="1" customWidth="1"/>
    <col min="6420" max="6420" width="6.5703125" style="1" customWidth="1"/>
    <col min="6421" max="6421" width="7.140625" style="1" customWidth="1"/>
    <col min="6422" max="6423" width="7.7109375" style="1" customWidth="1"/>
    <col min="6424" max="6424" width="7.140625" style="1" customWidth="1"/>
    <col min="6425" max="6425" width="6.7109375" style="1" customWidth="1"/>
    <col min="6426" max="6426" width="5.42578125" style="1" customWidth="1"/>
    <col min="6427" max="6427" width="22.85546875" style="1" customWidth="1"/>
    <col min="6428" max="6428" width="21.85546875" style="1" customWidth="1"/>
    <col min="6429" max="6429" width="9.42578125" style="1" customWidth="1"/>
    <col min="6430" max="6430" width="11.7109375" style="1" customWidth="1"/>
    <col min="6431" max="6431" width="9.28515625" style="1" customWidth="1"/>
    <col min="6432" max="6432" width="10.5703125" style="1" customWidth="1"/>
    <col min="6433" max="6433" width="18.85546875" style="1" customWidth="1"/>
    <col min="6434" max="6435" width="11.7109375" style="1" customWidth="1"/>
    <col min="6436" max="6436" width="13.85546875" style="1" customWidth="1"/>
    <col min="6437" max="6437" width="19" style="1" customWidth="1"/>
    <col min="6438" max="6438" width="16.7109375" style="1" customWidth="1"/>
    <col min="6439" max="6439" width="11.42578125" style="1"/>
    <col min="6440" max="6440" width="13" style="1" customWidth="1"/>
    <col min="6441" max="6442" width="11.42578125" style="1"/>
    <col min="6443" max="6443" width="9.140625" style="1" customWidth="1"/>
    <col min="6444" max="6444" width="11.42578125" style="1"/>
    <col min="6445" max="6445" width="12.42578125" style="1" customWidth="1"/>
    <col min="6446" max="6447" width="10.7109375" style="1" customWidth="1"/>
    <col min="6448" max="6448" width="7" style="1" customWidth="1"/>
    <col min="6449" max="6452" width="11.42578125" style="1"/>
    <col min="6453" max="6453" width="4.5703125" style="1" customWidth="1"/>
    <col min="6454" max="6456" width="11.42578125" style="1"/>
    <col min="6457" max="6457" width="12.5703125" style="1" customWidth="1"/>
    <col min="6458" max="6463" width="11.42578125" style="1"/>
    <col min="6464" max="6464" width="21" style="1" customWidth="1"/>
    <col min="6465" max="6465" width="19.85546875" style="1" customWidth="1"/>
    <col min="6466" max="6466" width="18.42578125" style="1" customWidth="1"/>
    <col min="6467" max="6467" width="20.140625" style="1" customWidth="1"/>
    <col min="6468" max="6468" width="20.5703125" style="1" customWidth="1"/>
    <col min="6469" max="6469" width="7.140625" style="1" customWidth="1"/>
    <col min="6470" max="6470" width="20" style="1" customWidth="1"/>
    <col min="6471" max="6471" width="19.28515625" style="1" customWidth="1"/>
    <col min="6472" max="6472" width="16" style="1" customWidth="1"/>
    <col min="6473" max="6473" width="22.28515625" style="1" customWidth="1"/>
    <col min="6474" max="6474" width="22" style="1" customWidth="1"/>
    <col min="6475" max="6658" width="11.42578125" style="1"/>
    <col min="6659" max="6659" width="4.42578125" style="1" customWidth="1"/>
    <col min="6660" max="6660" width="11.42578125" style="1"/>
    <col min="6661" max="6661" width="8.28515625" style="1" customWidth="1"/>
    <col min="6662" max="6662" width="9.7109375" style="1" customWidth="1"/>
    <col min="6663" max="6663" width="11.140625" style="1" customWidth="1"/>
    <col min="6664" max="6664" width="8.42578125" style="1" customWidth="1"/>
    <col min="6665" max="6665" width="10.140625" style="1" customWidth="1"/>
    <col min="6666" max="6666" width="10.5703125" style="1" customWidth="1"/>
    <col min="6667" max="6667" width="7.28515625" style="1" customWidth="1"/>
    <col min="6668" max="6668" width="8.85546875" style="1" customWidth="1"/>
    <col min="6669" max="6669" width="13" style="1" customWidth="1"/>
    <col min="6670" max="6671" width="6.5703125" style="1" customWidth="1"/>
    <col min="6672" max="6672" width="8.5703125" style="1" customWidth="1"/>
    <col min="6673" max="6673" width="8.140625" style="1" customWidth="1"/>
    <col min="6674" max="6674" width="11.85546875" style="1" customWidth="1"/>
    <col min="6675" max="6675" width="6.85546875" style="1" customWidth="1"/>
    <col min="6676" max="6676" width="6.5703125" style="1" customWidth="1"/>
    <col min="6677" max="6677" width="7.140625" style="1" customWidth="1"/>
    <col min="6678" max="6679" width="7.7109375" style="1" customWidth="1"/>
    <col min="6680" max="6680" width="7.140625" style="1" customWidth="1"/>
    <col min="6681" max="6681" width="6.7109375" style="1" customWidth="1"/>
    <col min="6682" max="6682" width="5.42578125" style="1" customWidth="1"/>
    <col min="6683" max="6683" width="22.85546875" style="1" customWidth="1"/>
    <col min="6684" max="6684" width="21.85546875" style="1" customWidth="1"/>
    <col min="6685" max="6685" width="9.42578125" style="1" customWidth="1"/>
    <col min="6686" max="6686" width="11.7109375" style="1" customWidth="1"/>
    <col min="6687" max="6687" width="9.28515625" style="1" customWidth="1"/>
    <col min="6688" max="6688" width="10.5703125" style="1" customWidth="1"/>
    <col min="6689" max="6689" width="18.85546875" style="1" customWidth="1"/>
    <col min="6690" max="6691" width="11.7109375" style="1" customWidth="1"/>
    <col min="6692" max="6692" width="13.85546875" style="1" customWidth="1"/>
    <col min="6693" max="6693" width="19" style="1" customWidth="1"/>
    <col min="6694" max="6694" width="16.7109375" style="1" customWidth="1"/>
    <col min="6695" max="6695" width="11.42578125" style="1"/>
    <col min="6696" max="6696" width="13" style="1" customWidth="1"/>
    <col min="6697" max="6698" width="11.42578125" style="1"/>
    <col min="6699" max="6699" width="9.140625" style="1" customWidth="1"/>
    <col min="6700" max="6700" width="11.42578125" style="1"/>
    <col min="6701" max="6701" width="12.42578125" style="1" customWidth="1"/>
    <col min="6702" max="6703" width="10.7109375" style="1" customWidth="1"/>
    <col min="6704" max="6704" width="7" style="1" customWidth="1"/>
    <col min="6705" max="6708" width="11.42578125" style="1"/>
    <col min="6709" max="6709" width="4.5703125" style="1" customWidth="1"/>
    <col min="6710" max="6712" width="11.42578125" style="1"/>
    <col min="6713" max="6713" width="12.5703125" style="1" customWidth="1"/>
    <col min="6714" max="6719" width="11.42578125" style="1"/>
    <col min="6720" max="6720" width="21" style="1" customWidth="1"/>
    <col min="6721" max="6721" width="19.85546875" style="1" customWidth="1"/>
    <col min="6722" max="6722" width="18.42578125" style="1" customWidth="1"/>
    <col min="6723" max="6723" width="20.140625" style="1" customWidth="1"/>
    <col min="6724" max="6724" width="20.5703125" style="1" customWidth="1"/>
    <col min="6725" max="6725" width="7.140625" style="1" customWidth="1"/>
    <col min="6726" max="6726" width="20" style="1" customWidth="1"/>
    <col min="6727" max="6727" width="19.28515625" style="1" customWidth="1"/>
    <col min="6728" max="6728" width="16" style="1" customWidth="1"/>
    <col min="6729" max="6729" width="22.28515625" style="1" customWidth="1"/>
    <col min="6730" max="6730" width="22" style="1" customWidth="1"/>
    <col min="6731" max="6914" width="11.42578125" style="1"/>
    <col min="6915" max="6915" width="4.42578125" style="1" customWidth="1"/>
    <col min="6916" max="6916" width="11.42578125" style="1"/>
    <col min="6917" max="6917" width="8.28515625" style="1" customWidth="1"/>
    <col min="6918" max="6918" width="9.7109375" style="1" customWidth="1"/>
    <col min="6919" max="6919" width="11.140625" style="1" customWidth="1"/>
    <col min="6920" max="6920" width="8.42578125" style="1" customWidth="1"/>
    <col min="6921" max="6921" width="10.140625" style="1" customWidth="1"/>
    <col min="6922" max="6922" width="10.5703125" style="1" customWidth="1"/>
    <col min="6923" max="6923" width="7.28515625" style="1" customWidth="1"/>
    <col min="6924" max="6924" width="8.85546875" style="1" customWidth="1"/>
    <col min="6925" max="6925" width="13" style="1" customWidth="1"/>
    <col min="6926" max="6927" width="6.5703125" style="1" customWidth="1"/>
    <col min="6928" max="6928" width="8.5703125" style="1" customWidth="1"/>
    <col min="6929" max="6929" width="8.140625" style="1" customWidth="1"/>
    <col min="6930" max="6930" width="11.85546875" style="1" customWidth="1"/>
    <col min="6931" max="6931" width="6.85546875" style="1" customWidth="1"/>
    <col min="6932" max="6932" width="6.5703125" style="1" customWidth="1"/>
    <col min="6933" max="6933" width="7.140625" style="1" customWidth="1"/>
    <col min="6934" max="6935" width="7.7109375" style="1" customWidth="1"/>
    <col min="6936" max="6936" width="7.140625" style="1" customWidth="1"/>
    <col min="6937" max="6937" width="6.7109375" style="1" customWidth="1"/>
    <col min="6938" max="6938" width="5.42578125" style="1" customWidth="1"/>
    <col min="6939" max="6939" width="22.85546875" style="1" customWidth="1"/>
    <col min="6940" max="6940" width="21.85546875" style="1" customWidth="1"/>
    <col min="6941" max="6941" width="9.42578125" style="1" customWidth="1"/>
    <col min="6942" max="6942" width="11.7109375" style="1" customWidth="1"/>
    <col min="6943" max="6943" width="9.28515625" style="1" customWidth="1"/>
    <col min="6944" max="6944" width="10.5703125" style="1" customWidth="1"/>
    <col min="6945" max="6945" width="18.85546875" style="1" customWidth="1"/>
    <col min="6946" max="6947" width="11.7109375" style="1" customWidth="1"/>
    <col min="6948" max="6948" width="13.85546875" style="1" customWidth="1"/>
    <col min="6949" max="6949" width="19" style="1" customWidth="1"/>
    <col min="6950" max="6950" width="16.7109375" style="1" customWidth="1"/>
    <col min="6951" max="6951" width="11.42578125" style="1"/>
    <col min="6952" max="6952" width="13" style="1" customWidth="1"/>
    <col min="6953" max="6954" width="11.42578125" style="1"/>
    <col min="6955" max="6955" width="9.140625" style="1" customWidth="1"/>
    <col min="6956" max="6956" width="11.42578125" style="1"/>
    <col min="6957" max="6957" width="12.42578125" style="1" customWidth="1"/>
    <col min="6958" max="6959" width="10.7109375" style="1" customWidth="1"/>
    <col min="6960" max="6960" width="7" style="1" customWidth="1"/>
    <col min="6961" max="6964" width="11.42578125" style="1"/>
    <col min="6965" max="6965" width="4.5703125" style="1" customWidth="1"/>
    <col min="6966" max="6968" width="11.42578125" style="1"/>
    <col min="6969" max="6969" width="12.5703125" style="1" customWidth="1"/>
    <col min="6970" max="6975" width="11.42578125" style="1"/>
    <col min="6976" max="6976" width="21" style="1" customWidth="1"/>
    <col min="6977" max="6977" width="19.85546875" style="1" customWidth="1"/>
    <col min="6978" max="6978" width="18.42578125" style="1" customWidth="1"/>
    <col min="6979" max="6979" width="20.140625" style="1" customWidth="1"/>
    <col min="6980" max="6980" width="20.5703125" style="1" customWidth="1"/>
    <col min="6981" max="6981" width="7.140625" style="1" customWidth="1"/>
    <col min="6982" max="6982" width="20" style="1" customWidth="1"/>
    <col min="6983" max="6983" width="19.28515625" style="1" customWidth="1"/>
    <col min="6984" max="6984" width="16" style="1" customWidth="1"/>
    <col min="6985" max="6985" width="22.28515625" style="1" customWidth="1"/>
    <col min="6986" max="6986" width="22" style="1" customWidth="1"/>
    <col min="6987" max="7170" width="11.42578125" style="1"/>
    <col min="7171" max="7171" width="4.42578125" style="1" customWidth="1"/>
    <col min="7172" max="7172" width="11.42578125" style="1"/>
    <col min="7173" max="7173" width="8.28515625" style="1" customWidth="1"/>
    <col min="7174" max="7174" width="9.7109375" style="1" customWidth="1"/>
    <col min="7175" max="7175" width="11.140625" style="1" customWidth="1"/>
    <col min="7176" max="7176" width="8.42578125" style="1" customWidth="1"/>
    <col min="7177" max="7177" width="10.140625" style="1" customWidth="1"/>
    <col min="7178" max="7178" width="10.5703125" style="1" customWidth="1"/>
    <col min="7179" max="7179" width="7.28515625" style="1" customWidth="1"/>
    <col min="7180" max="7180" width="8.85546875" style="1" customWidth="1"/>
    <col min="7181" max="7181" width="13" style="1" customWidth="1"/>
    <col min="7182" max="7183" width="6.5703125" style="1" customWidth="1"/>
    <col min="7184" max="7184" width="8.5703125" style="1" customWidth="1"/>
    <col min="7185" max="7185" width="8.140625" style="1" customWidth="1"/>
    <col min="7186" max="7186" width="11.85546875" style="1" customWidth="1"/>
    <col min="7187" max="7187" width="6.85546875" style="1" customWidth="1"/>
    <col min="7188" max="7188" width="6.5703125" style="1" customWidth="1"/>
    <col min="7189" max="7189" width="7.140625" style="1" customWidth="1"/>
    <col min="7190" max="7191" width="7.7109375" style="1" customWidth="1"/>
    <col min="7192" max="7192" width="7.140625" style="1" customWidth="1"/>
    <col min="7193" max="7193" width="6.7109375" style="1" customWidth="1"/>
    <col min="7194" max="7194" width="5.42578125" style="1" customWidth="1"/>
    <col min="7195" max="7195" width="22.85546875" style="1" customWidth="1"/>
    <col min="7196" max="7196" width="21.85546875" style="1" customWidth="1"/>
    <col min="7197" max="7197" width="9.42578125" style="1" customWidth="1"/>
    <col min="7198" max="7198" width="11.7109375" style="1" customWidth="1"/>
    <col min="7199" max="7199" width="9.28515625" style="1" customWidth="1"/>
    <col min="7200" max="7200" width="10.5703125" style="1" customWidth="1"/>
    <col min="7201" max="7201" width="18.85546875" style="1" customWidth="1"/>
    <col min="7202" max="7203" width="11.7109375" style="1" customWidth="1"/>
    <col min="7204" max="7204" width="13.85546875" style="1" customWidth="1"/>
    <col min="7205" max="7205" width="19" style="1" customWidth="1"/>
    <col min="7206" max="7206" width="16.7109375" style="1" customWidth="1"/>
    <col min="7207" max="7207" width="11.42578125" style="1"/>
    <col min="7208" max="7208" width="13" style="1" customWidth="1"/>
    <col min="7209" max="7210" width="11.42578125" style="1"/>
    <col min="7211" max="7211" width="9.140625" style="1" customWidth="1"/>
    <col min="7212" max="7212" width="11.42578125" style="1"/>
    <col min="7213" max="7213" width="12.42578125" style="1" customWidth="1"/>
    <col min="7214" max="7215" width="10.7109375" style="1" customWidth="1"/>
    <col min="7216" max="7216" width="7" style="1" customWidth="1"/>
    <col min="7217" max="7220" width="11.42578125" style="1"/>
    <col min="7221" max="7221" width="4.5703125" style="1" customWidth="1"/>
    <col min="7222" max="7224" width="11.42578125" style="1"/>
    <col min="7225" max="7225" width="12.5703125" style="1" customWidth="1"/>
    <col min="7226" max="7231" width="11.42578125" style="1"/>
    <col min="7232" max="7232" width="21" style="1" customWidth="1"/>
    <col min="7233" max="7233" width="19.85546875" style="1" customWidth="1"/>
    <col min="7234" max="7234" width="18.42578125" style="1" customWidth="1"/>
    <col min="7235" max="7235" width="20.140625" style="1" customWidth="1"/>
    <col min="7236" max="7236" width="20.5703125" style="1" customWidth="1"/>
    <col min="7237" max="7237" width="7.140625" style="1" customWidth="1"/>
    <col min="7238" max="7238" width="20" style="1" customWidth="1"/>
    <col min="7239" max="7239" width="19.28515625" style="1" customWidth="1"/>
    <col min="7240" max="7240" width="16" style="1" customWidth="1"/>
    <col min="7241" max="7241" width="22.28515625" style="1" customWidth="1"/>
    <col min="7242" max="7242" width="22" style="1" customWidth="1"/>
    <col min="7243" max="7426" width="11.42578125" style="1"/>
    <col min="7427" max="7427" width="4.42578125" style="1" customWidth="1"/>
    <col min="7428" max="7428" width="11.42578125" style="1"/>
    <col min="7429" max="7429" width="8.28515625" style="1" customWidth="1"/>
    <col min="7430" max="7430" width="9.7109375" style="1" customWidth="1"/>
    <col min="7431" max="7431" width="11.140625" style="1" customWidth="1"/>
    <col min="7432" max="7432" width="8.42578125" style="1" customWidth="1"/>
    <col min="7433" max="7433" width="10.140625" style="1" customWidth="1"/>
    <col min="7434" max="7434" width="10.5703125" style="1" customWidth="1"/>
    <col min="7435" max="7435" width="7.28515625" style="1" customWidth="1"/>
    <col min="7436" max="7436" width="8.85546875" style="1" customWidth="1"/>
    <col min="7437" max="7437" width="13" style="1" customWidth="1"/>
    <col min="7438" max="7439" width="6.5703125" style="1" customWidth="1"/>
    <col min="7440" max="7440" width="8.5703125" style="1" customWidth="1"/>
    <col min="7441" max="7441" width="8.140625" style="1" customWidth="1"/>
    <col min="7442" max="7442" width="11.85546875" style="1" customWidth="1"/>
    <col min="7443" max="7443" width="6.85546875" style="1" customWidth="1"/>
    <col min="7444" max="7444" width="6.5703125" style="1" customWidth="1"/>
    <col min="7445" max="7445" width="7.140625" style="1" customWidth="1"/>
    <col min="7446" max="7447" width="7.7109375" style="1" customWidth="1"/>
    <col min="7448" max="7448" width="7.140625" style="1" customWidth="1"/>
    <col min="7449" max="7449" width="6.7109375" style="1" customWidth="1"/>
    <col min="7450" max="7450" width="5.42578125" style="1" customWidth="1"/>
    <col min="7451" max="7451" width="22.85546875" style="1" customWidth="1"/>
    <col min="7452" max="7452" width="21.85546875" style="1" customWidth="1"/>
    <col min="7453" max="7453" width="9.42578125" style="1" customWidth="1"/>
    <col min="7454" max="7454" width="11.7109375" style="1" customWidth="1"/>
    <col min="7455" max="7455" width="9.28515625" style="1" customWidth="1"/>
    <col min="7456" max="7456" width="10.5703125" style="1" customWidth="1"/>
    <col min="7457" max="7457" width="18.85546875" style="1" customWidth="1"/>
    <col min="7458" max="7459" width="11.7109375" style="1" customWidth="1"/>
    <col min="7460" max="7460" width="13.85546875" style="1" customWidth="1"/>
    <col min="7461" max="7461" width="19" style="1" customWidth="1"/>
    <col min="7462" max="7462" width="16.7109375" style="1" customWidth="1"/>
    <col min="7463" max="7463" width="11.42578125" style="1"/>
    <col min="7464" max="7464" width="13" style="1" customWidth="1"/>
    <col min="7465" max="7466" width="11.42578125" style="1"/>
    <col min="7467" max="7467" width="9.140625" style="1" customWidth="1"/>
    <col min="7468" max="7468" width="11.42578125" style="1"/>
    <col min="7469" max="7469" width="12.42578125" style="1" customWidth="1"/>
    <col min="7470" max="7471" width="10.7109375" style="1" customWidth="1"/>
    <col min="7472" max="7472" width="7" style="1" customWidth="1"/>
    <col min="7473" max="7476" width="11.42578125" style="1"/>
    <col min="7477" max="7477" width="4.5703125" style="1" customWidth="1"/>
    <col min="7478" max="7480" width="11.42578125" style="1"/>
    <col min="7481" max="7481" width="12.5703125" style="1" customWidth="1"/>
    <col min="7482" max="7487" width="11.42578125" style="1"/>
    <col min="7488" max="7488" width="21" style="1" customWidth="1"/>
    <col min="7489" max="7489" width="19.85546875" style="1" customWidth="1"/>
    <col min="7490" max="7490" width="18.42578125" style="1" customWidth="1"/>
    <col min="7491" max="7491" width="20.140625" style="1" customWidth="1"/>
    <col min="7492" max="7492" width="20.5703125" style="1" customWidth="1"/>
    <col min="7493" max="7493" width="7.140625" style="1" customWidth="1"/>
    <col min="7494" max="7494" width="20" style="1" customWidth="1"/>
    <col min="7495" max="7495" width="19.28515625" style="1" customWidth="1"/>
    <col min="7496" max="7496" width="16" style="1" customWidth="1"/>
    <col min="7497" max="7497" width="22.28515625" style="1" customWidth="1"/>
    <col min="7498" max="7498" width="22" style="1" customWidth="1"/>
    <col min="7499" max="7682" width="11.42578125" style="1"/>
    <col min="7683" max="7683" width="4.42578125" style="1" customWidth="1"/>
    <col min="7684" max="7684" width="11.42578125" style="1"/>
    <col min="7685" max="7685" width="8.28515625" style="1" customWidth="1"/>
    <col min="7686" max="7686" width="9.7109375" style="1" customWidth="1"/>
    <col min="7687" max="7687" width="11.140625" style="1" customWidth="1"/>
    <col min="7688" max="7688" width="8.42578125" style="1" customWidth="1"/>
    <col min="7689" max="7689" width="10.140625" style="1" customWidth="1"/>
    <col min="7690" max="7690" width="10.5703125" style="1" customWidth="1"/>
    <col min="7691" max="7691" width="7.28515625" style="1" customWidth="1"/>
    <col min="7692" max="7692" width="8.85546875" style="1" customWidth="1"/>
    <col min="7693" max="7693" width="13" style="1" customWidth="1"/>
    <col min="7694" max="7695" width="6.5703125" style="1" customWidth="1"/>
    <col min="7696" max="7696" width="8.5703125" style="1" customWidth="1"/>
    <col min="7697" max="7697" width="8.140625" style="1" customWidth="1"/>
    <col min="7698" max="7698" width="11.85546875" style="1" customWidth="1"/>
    <col min="7699" max="7699" width="6.85546875" style="1" customWidth="1"/>
    <col min="7700" max="7700" width="6.5703125" style="1" customWidth="1"/>
    <col min="7701" max="7701" width="7.140625" style="1" customWidth="1"/>
    <col min="7702" max="7703" width="7.7109375" style="1" customWidth="1"/>
    <col min="7704" max="7704" width="7.140625" style="1" customWidth="1"/>
    <col min="7705" max="7705" width="6.7109375" style="1" customWidth="1"/>
    <col min="7706" max="7706" width="5.42578125" style="1" customWidth="1"/>
    <col min="7707" max="7707" width="22.85546875" style="1" customWidth="1"/>
    <col min="7708" max="7708" width="21.85546875" style="1" customWidth="1"/>
    <col min="7709" max="7709" width="9.42578125" style="1" customWidth="1"/>
    <col min="7710" max="7710" width="11.7109375" style="1" customWidth="1"/>
    <col min="7711" max="7711" width="9.28515625" style="1" customWidth="1"/>
    <col min="7712" max="7712" width="10.5703125" style="1" customWidth="1"/>
    <col min="7713" max="7713" width="18.85546875" style="1" customWidth="1"/>
    <col min="7714" max="7715" width="11.7109375" style="1" customWidth="1"/>
    <col min="7716" max="7716" width="13.85546875" style="1" customWidth="1"/>
    <col min="7717" max="7717" width="19" style="1" customWidth="1"/>
    <col min="7718" max="7718" width="16.7109375" style="1" customWidth="1"/>
    <col min="7719" max="7719" width="11.42578125" style="1"/>
    <col min="7720" max="7720" width="13" style="1" customWidth="1"/>
    <col min="7721" max="7722" width="11.42578125" style="1"/>
    <col min="7723" max="7723" width="9.140625" style="1" customWidth="1"/>
    <col min="7724" max="7724" width="11.42578125" style="1"/>
    <col min="7725" max="7725" width="12.42578125" style="1" customWidth="1"/>
    <col min="7726" max="7727" width="10.7109375" style="1" customWidth="1"/>
    <col min="7728" max="7728" width="7" style="1" customWidth="1"/>
    <col min="7729" max="7732" width="11.42578125" style="1"/>
    <col min="7733" max="7733" width="4.5703125" style="1" customWidth="1"/>
    <col min="7734" max="7736" width="11.42578125" style="1"/>
    <col min="7737" max="7737" width="12.5703125" style="1" customWidth="1"/>
    <col min="7738" max="7743" width="11.42578125" style="1"/>
    <col min="7744" max="7744" width="21" style="1" customWidth="1"/>
    <col min="7745" max="7745" width="19.85546875" style="1" customWidth="1"/>
    <col min="7746" max="7746" width="18.42578125" style="1" customWidth="1"/>
    <col min="7747" max="7747" width="20.140625" style="1" customWidth="1"/>
    <col min="7748" max="7748" width="20.5703125" style="1" customWidth="1"/>
    <col min="7749" max="7749" width="7.140625" style="1" customWidth="1"/>
    <col min="7750" max="7750" width="20" style="1" customWidth="1"/>
    <col min="7751" max="7751" width="19.28515625" style="1" customWidth="1"/>
    <col min="7752" max="7752" width="16" style="1" customWidth="1"/>
    <col min="7753" max="7753" width="22.28515625" style="1" customWidth="1"/>
    <col min="7754" max="7754" width="22" style="1" customWidth="1"/>
    <col min="7755" max="7938" width="11.42578125" style="1"/>
    <col min="7939" max="7939" width="4.42578125" style="1" customWidth="1"/>
    <col min="7940" max="7940" width="11.42578125" style="1"/>
    <col min="7941" max="7941" width="8.28515625" style="1" customWidth="1"/>
    <col min="7942" max="7942" width="9.7109375" style="1" customWidth="1"/>
    <col min="7943" max="7943" width="11.140625" style="1" customWidth="1"/>
    <col min="7944" max="7944" width="8.42578125" style="1" customWidth="1"/>
    <col min="7945" max="7945" width="10.140625" style="1" customWidth="1"/>
    <col min="7946" max="7946" width="10.5703125" style="1" customWidth="1"/>
    <col min="7947" max="7947" width="7.28515625" style="1" customWidth="1"/>
    <col min="7948" max="7948" width="8.85546875" style="1" customWidth="1"/>
    <col min="7949" max="7949" width="13" style="1" customWidth="1"/>
    <col min="7950" max="7951" width="6.5703125" style="1" customWidth="1"/>
    <col min="7952" max="7952" width="8.5703125" style="1" customWidth="1"/>
    <col min="7953" max="7953" width="8.140625" style="1" customWidth="1"/>
    <col min="7954" max="7954" width="11.85546875" style="1" customWidth="1"/>
    <col min="7955" max="7955" width="6.85546875" style="1" customWidth="1"/>
    <col min="7956" max="7956" width="6.5703125" style="1" customWidth="1"/>
    <col min="7957" max="7957" width="7.140625" style="1" customWidth="1"/>
    <col min="7958" max="7959" width="7.7109375" style="1" customWidth="1"/>
    <col min="7960" max="7960" width="7.140625" style="1" customWidth="1"/>
    <col min="7961" max="7961" width="6.7109375" style="1" customWidth="1"/>
    <col min="7962" max="7962" width="5.42578125" style="1" customWidth="1"/>
    <col min="7963" max="7963" width="22.85546875" style="1" customWidth="1"/>
    <col min="7964" max="7964" width="21.85546875" style="1" customWidth="1"/>
    <col min="7965" max="7965" width="9.42578125" style="1" customWidth="1"/>
    <col min="7966" max="7966" width="11.7109375" style="1" customWidth="1"/>
    <col min="7967" max="7967" width="9.28515625" style="1" customWidth="1"/>
    <col min="7968" max="7968" width="10.5703125" style="1" customWidth="1"/>
    <col min="7969" max="7969" width="18.85546875" style="1" customWidth="1"/>
    <col min="7970" max="7971" width="11.7109375" style="1" customWidth="1"/>
    <col min="7972" max="7972" width="13.85546875" style="1" customWidth="1"/>
    <col min="7973" max="7973" width="19" style="1" customWidth="1"/>
    <col min="7974" max="7974" width="16.7109375" style="1" customWidth="1"/>
    <col min="7975" max="7975" width="11.42578125" style="1"/>
    <col min="7976" max="7976" width="13" style="1" customWidth="1"/>
    <col min="7977" max="7978" width="11.42578125" style="1"/>
    <col min="7979" max="7979" width="9.140625" style="1" customWidth="1"/>
    <col min="7980" max="7980" width="11.42578125" style="1"/>
    <col min="7981" max="7981" width="12.42578125" style="1" customWidth="1"/>
    <col min="7982" max="7983" width="10.7109375" style="1" customWidth="1"/>
    <col min="7984" max="7984" width="7" style="1" customWidth="1"/>
    <col min="7985" max="7988" width="11.42578125" style="1"/>
    <col min="7989" max="7989" width="4.5703125" style="1" customWidth="1"/>
    <col min="7990" max="7992" width="11.42578125" style="1"/>
    <col min="7993" max="7993" width="12.5703125" style="1" customWidth="1"/>
    <col min="7994" max="7999" width="11.42578125" style="1"/>
    <col min="8000" max="8000" width="21" style="1" customWidth="1"/>
    <col min="8001" max="8001" width="19.85546875" style="1" customWidth="1"/>
    <col min="8002" max="8002" width="18.42578125" style="1" customWidth="1"/>
    <col min="8003" max="8003" width="20.140625" style="1" customWidth="1"/>
    <col min="8004" max="8004" width="20.5703125" style="1" customWidth="1"/>
    <col min="8005" max="8005" width="7.140625" style="1" customWidth="1"/>
    <col min="8006" max="8006" width="20" style="1" customWidth="1"/>
    <col min="8007" max="8007" width="19.28515625" style="1" customWidth="1"/>
    <col min="8008" max="8008" width="16" style="1" customWidth="1"/>
    <col min="8009" max="8009" width="22.28515625" style="1" customWidth="1"/>
    <col min="8010" max="8010" width="22" style="1" customWidth="1"/>
    <col min="8011" max="8194" width="11.42578125" style="1"/>
    <col min="8195" max="8195" width="4.42578125" style="1" customWidth="1"/>
    <col min="8196" max="8196" width="11.42578125" style="1"/>
    <col min="8197" max="8197" width="8.28515625" style="1" customWidth="1"/>
    <col min="8198" max="8198" width="9.7109375" style="1" customWidth="1"/>
    <col min="8199" max="8199" width="11.140625" style="1" customWidth="1"/>
    <col min="8200" max="8200" width="8.42578125" style="1" customWidth="1"/>
    <col min="8201" max="8201" width="10.140625" style="1" customWidth="1"/>
    <col min="8202" max="8202" width="10.5703125" style="1" customWidth="1"/>
    <col min="8203" max="8203" width="7.28515625" style="1" customWidth="1"/>
    <col min="8204" max="8204" width="8.85546875" style="1" customWidth="1"/>
    <col min="8205" max="8205" width="13" style="1" customWidth="1"/>
    <col min="8206" max="8207" width="6.5703125" style="1" customWidth="1"/>
    <col min="8208" max="8208" width="8.5703125" style="1" customWidth="1"/>
    <col min="8209" max="8209" width="8.140625" style="1" customWidth="1"/>
    <col min="8210" max="8210" width="11.85546875" style="1" customWidth="1"/>
    <col min="8211" max="8211" width="6.85546875" style="1" customWidth="1"/>
    <col min="8212" max="8212" width="6.5703125" style="1" customWidth="1"/>
    <col min="8213" max="8213" width="7.140625" style="1" customWidth="1"/>
    <col min="8214" max="8215" width="7.7109375" style="1" customWidth="1"/>
    <col min="8216" max="8216" width="7.140625" style="1" customWidth="1"/>
    <col min="8217" max="8217" width="6.7109375" style="1" customWidth="1"/>
    <col min="8218" max="8218" width="5.42578125" style="1" customWidth="1"/>
    <col min="8219" max="8219" width="22.85546875" style="1" customWidth="1"/>
    <col min="8220" max="8220" width="21.85546875" style="1" customWidth="1"/>
    <col min="8221" max="8221" width="9.42578125" style="1" customWidth="1"/>
    <col min="8222" max="8222" width="11.7109375" style="1" customWidth="1"/>
    <col min="8223" max="8223" width="9.28515625" style="1" customWidth="1"/>
    <col min="8224" max="8224" width="10.5703125" style="1" customWidth="1"/>
    <col min="8225" max="8225" width="18.85546875" style="1" customWidth="1"/>
    <col min="8226" max="8227" width="11.7109375" style="1" customWidth="1"/>
    <col min="8228" max="8228" width="13.85546875" style="1" customWidth="1"/>
    <col min="8229" max="8229" width="19" style="1" customWidth="1"/>
    <col min="8230" max="8230" width="16.7109375" style="1" customWidth="1"/>
    <col min="8231" max="8231" width="11.42578125" style="1"/>
    <col min="8232" max="8232" width="13" style="1" customWidth="1"/>
    <col min="8233" max="8234" width="11.42578125" style="1"/>
    <col min="8235" max="8235" width="9.140625" style="1" customWidth="1"/>
    <col min="8236" max="8236" width="11.42578125" style="1"/>
    <col min="8237" max="8237" width="12.42578125" style="1" customWidth="1"/>
    <col min="8238" max="8239" width="10.7109375" style="1" customWidth="1"/>
    <col min="8240" max="8240" width="7" style="1" customWidth="1"/>
    <col min="8241" max="8244" width="11.42578125" style="1"/>
    <col min="8245" max="8245" width="4.5703125" style="1" customWidth="1"/>
    <col min="8246" max="8248" width="11.42578125" style="1"/>
    <col min="8249" max="8249" width="12.5703125" style="1" customWidth="1"/>
    <col min="8250" max="8255" width="11.42578125" style="1"/>
    <col min="8256" max="8256" width="21" style="1" customWidth="1"/>
    <col min="8257" max="8257" width="19.85546875" style="1" customWidth="1"/>
    <col min="8258" max="8258" width="18.42578125" style="1" customWidth="1"/>
    <col min="8259" max="8259" width="20.140625" style="1" customWidth="1"/>
    <col min="8260" max="8260" width="20.5703125" style="1" customWidth="1"/>
    <col min="8261" max="8261" width="7.140625" style="1" customWidth="1"/>
    <col min="8262" max="8262" width="20" style="1" customWidth="1"/>
    <col min="8263" max="8263" width="19.28515625" style="1" customWidth="1"/>
    <col min="8264" max="8264" width="16" style="1" customWidth="1"/>
    <col min="8265" max="8265" width="22.28515625" style="1" customWidth="1"/>
    <col min="8266" max="8266" width="22" style="1" customWidth="1"/>
    <col min="8267" max="8450" width="11.42578125" style="1"/>
    <col min="8451" max="8451" width="4.42578125" style="1" customWidth="1"/>
    <col min="8452" max="8452" width="11.42578125" style="1"/>
    <col min="8453" max="8453" width="8.28515625" style="1" customWidth="1"/>
    <col min="8454" max="8454" width="9.7109375" style="1" customWidth="1"/>
    <col min="8455" max="8455" width="11.140625" style="1" customWidth="1"/>
    <col min="8456" max="8456" width="8.42578125" style="1" customWidth="1"/>
    <col min="8457" max="8457" width="10.140625" style="1" customWidth="1"/>
    <col min="8458" max="8458" width="10.5703125" style="1" customWidth="1"/>
    <col min="8459" max="8459" width="7.28515625" style="1" customWidth="1"/>
    <col min="8460" max="8460" width="8.85546875" style="1" customWidth="1"/>
    <col min="8461" max="8461" width="13" style="1" customWidth="1"/>
    <col min="8462" max="8463" width="6.5703125" style="1" customWidth="1"/>
    <col min="8464" max="8464" width="8.5703125" style="1" customWidth="1"/>
    <col min="8465" max="8465" width="8.140625" style="1" customWidth="1"/>
    <col min="8466" max="8466" width="11.85546875" style="1" customWidth="1"/>
    <col min="8467" max="8467" width="6.85546875" style="1" customWidth="1"/>
    <col min="8468" max="8468" width="6.5703125" style="1" customWidth="1"/>
    <col min="8469" max="8469" width="7.140625" style="1" customWidth="1"/>
    <col min="8470" max="8471" width="7.7109375" style="1" customWidth="1"/>
    <col min="8472" max="8472" width="7.140625" style="1" customWidth="1"/>
    <col min="8473" max="8473" width="6.7109375" style="1" customWidth="1"/>
    <col min="8474" max="8474" width="5.42578125" style="1" customWidth="1"/>
    <col min="8475" max="8475" width="22.85546875" style="1" customWidth="1"/>
    <col min="8476" max="8476" width="21.85546875" style="1" customWidth="1"/>
    <col min="8477" max="8477" width="9.42578125" style="1" customWidth="1"/>
    <col min="8478" max="8478" width="11.7109375" style="1" customWidth="1"/>
    <col min="8479" max="8479" width="9.28515625" style="1" customWidth="1"/>
    <col min="8480" max="8480" width="10.5703125" style="1" customWidth="1"/>
    <col min="8481" max="8481" width="18.85546875" style="1" customWidth="1"/>
    <col min="8482" max="8483" width="11.7109375" style="1" customWidth="1"/>
    <col min="8484" max="8484" width="13.85546875" style="1" customWidth="1"/>
    <col min="8485" max="8485" width="19" style="1" customWidth="1"/>
    <col min="8486" max="8486" width="16.7109375" style="1" customWidth="1"/>
    <col min="8487" max="8487" width="11.42578125" style="1"/>
    <col min="8488" max="8488" width="13" style="1" customWidth="1"/>
    <col min="8489" max="8490" width="11.42578125" style="1"/>
    <col min="8491" max="8491" width="9.140625" style="1" customWidth="1"/>
    <col min="8492" max="8492" width="11.42578125" style="1"/>
    <col min="8493" max="8493" width="12.42578125" style="1" customWidth="1"/>
    <col min="8494" max="8495" width="10.7109375" style="1" customWidth="1"/>
    <col min="8496" max="8496" width="7" style="1" customWidth="1"/>
    <col min="8497" max="8500" width="11.42578125" style="1"/>
    <col min="8501" max="8501" width="4.5703125" style="1" customWidth="1"/>
    <col min="8502" max="8504" width="11.42578125" style="1"/>
    <col min="8505" max="8505" width="12.5703125" style="1" customWidth="1"/>
    <col min="8506" max="8511" width="11.42578125" style="1"/>
    <col min="8512" max="8512" width="21" style="1" customWidth="1"/>
    <col min="8513" max="8513" width="19.85546875" style="1" customWidth="1"/>
    <col min="8514" max="8514" width="18.42578125" style="1" customWidth="1"/>
    <col min="8515" max="8515" width="20.140625" style="1" customWidth="1"/>
    <col min="8516" max="8516" width="20.5703125" style="1" customWidth="1"/>
    <col min="8517" max="8517" width="7.140625" style="1" customWidth="1"/>
    <col min="8518" max="8518" width="20" style="1" customWidth="1"/>
    <col min="8519" max="8519" width="19.28515625" style="1" customWidth="1"/>
    <col min="8520" max="8520" width="16" style="1" customWidth="1"/>
    <col min="8521" max="8521" width="22.28515625" style="1" customWidth="1"/>
    <col min="8522" max="8522" width="22" style="1" customWidth="1"/>
    <col min="8523" max="8706" width="11.42578125" style="1"/>
    <col min="8707" max="8707" width="4.42578125" style="1" customWidth="1"/>
    <col min="8708" max="8708" width="11.42578125" style="1"/>
    <col min="8709" max="8709" width="8.28515625" style="1" customWidth="1"/>
    <col min="8710" max="8710" width="9.7109375" style="1" customWidth="1"/>
    <col min="8711" max="8711" width="11.140625" style="1" customWidth="1"/>
    <col min="8712" max="8712" width="8.42578125" style="1" customWidth="1"/>
    <col min="8713" max="8713" width="10.140625" style="1" customWidth="1"/>
    <col min="8714" max="8714" width="10.5703125" style="1" customWidth="1"/>
    <col min="8715" max="8715" width="7.28515625" style="1" customWidth="1"/>
    <col min="8716" max="8716" width="8.85546875" style="1" customWidth="1"/>
    <col min="8717" max="8717" width="13" style="1" customWidth="1"/>
    <col min="8718" max="8719" width="6.5703125" style="1" customWidth="1"/>
    <col min="8720" max="8720" width="8.5703125" style="1" customWidth="1"/>
    <col min="8721" max="8721" width="8.140625" style="1" customWidth="1"/>
    <col min="8722" max="8722" width="11.85546875" style="1" customWidth="1"/>
    <col min="8723" max="8723" width="6.85546875" style="1" customWidth="1"/>
    <col min="8724" max="8724" width="6.5703125" style="1" customWidth="1"/>
    <col min="8725" max="8725" width="7.140625" style="1" customWidth="1"/>
    <col min="8726" max="8727" width="7.7109375" style="1" customWidth="1"/>
    <col min="8728" max="8728" width="7.140625" style="1" customWidth="1"/>
    <col min="8729" max="8729" width="6.7109375" style="1" customWidth="1"/>
    <col min="8730" max="8730" width="5.42578125" style="1" customWidth="1"/>
    <col min="8731" max="8731" width="22.85546875" style="1" customWidth="1"/>
    <col min="8732" max="8732" width="21.85546875" style="1" customWidth="1"/>
    <col min="8733" max="8733" width="9.42578125" style="1" customWidth="1"/>
    <col min="8734" max="8734" width="11.7109375" style="1" customWidth="1"/>
    <col min="8735" max="8735" width="9.28515625" style="1" customWidth="1"/>
    <col min="8736" max="8736" width="10.5703125" style="1" customWidth="1"/>
    <col min="8737" max="8737" width="18.85546875" style="1" customWidth="1"/>
    <col min="8738" max="8739" width="11.7109375" style="1" customWidth="1"/>
    <col min="8740" max="8740" width="13.85546875" style="1" customWidth="1"/>
    <col min="8741" max="8741" width="19" style="1" customWidth="1"/>
    <col min="8742" max="8742" width="16.7109375" style="1" customWidth="1"/>
    <col min="8743" max="8743" width="11.42578125" style="1"/>
    <col min="8744" max="8744" width="13" style="1" customWidth="1"/>
    <col min="8745" max="8746" width="11.42578125" style="1"/>
    <col min="8747" max="8747" width="9.140625" style="1" customWidth="1"/>
    <col min="8748" max="8748" width="11.42578125" style="1"/>
    <col min="8749" max="8749" width="12.42578125" style="1" customWidth="1"/>
    <col min="8750" max="8751" width="10.7109375" style="1" customWidth="1"/>
    <col min="8752" max="8752" width="7" style="1" customWidth="1"/>
    <col min="8753" max="8756" width="11.42578125" style="1"/>
    <col min="8757" max="8757" width="4.5703125" style="1" customWidth="1"/>
    <col min="8758" max="8760" width="11.42578125" style="1"/>
    <col min="8761" max="8761" width="12.5703125" style="1" customWidth="1"/>
    <col min="8762" max="8767" width="11.42578125" style="1"/>
    <col min="8768" max="8768" width="21" style="1" customWidth="1"/>
    <col min="8769" max="8769" width="19.85546875" style="1" customWidth="1"/>
    <col min="8770" max="8770" width="18.42578125" style="1" customWidth="1"/>
    <col min="8771" max="8771" width="20.140625" style="1" customWidth="1"/>
    <col min="8772" max="8772" width="20.5703125" style="1" customWidth="1"/>
    <col min="8773" max="8773" width="7.140625" style="1" customWidth="1"/>
    <col min="8774" max="8774" width="20" style="1" customWidth="1"/>
    <col min="8775" max="8775" width="19.28515625" style="1" customWidth="1"/>
    <col min="8776" max="8776" width="16" style="1" customWidth="1"/>
    <col min="8777" max="8777" width="22.28515625" style="1" customWidth="1"/>
    <col min="8778" max="8778" width="22" style="1" customWidth="1"/>
    <col min="8779" max="8962" width="11.42578125" style="1"/>
    <col min="8963" max="8963" width="4.42578125" style="1" customWidth="1"/>
    <col min="8964" max="8964" width="11.42578125" style="1"/>
    <col min="8965" max="8965" width="8.28515625" style="1" customWidth="1"/>
    <col min="8966" max="8966" width="9.7109375" style="1" customWidth="1"/>
    <col min="8967" max="8967" width="11.140625" style="1" customWidth="1"/>
    <col min="8968" max="8968" width="8.42578125" style="1" customWidth="1"/>
    <col min="8969" max="8969" width="10.140625" style="1" customWidth="1"/>
    <col min="8970" max="8970" width="10.5703125" style="1" customWidth="1"/>
    <col min="8971" max="8971" width="7.28515625" style="1" customWidth="1"/>
    <col min="8972" max="8972" width="8.85546875" style="1" customWidth="1"/>
    <col min="8973" max="8973" width="13" style="1" customWidth="1"/>
    <col min="8974" max="8975" width="6.5703125" style="1" customWidth="1"/>
    <col min="8976" max="8976" width="8.5703125" style="1" customWidth="1"/>
    <col min="8977" max="8977" width="8.140625" style="1" customWidth="1"/>
    <col min="8978" max="8978" width="11.85546875" style="1" customWidth="1"/>
    <col min="8979" max="8979" width="6.85546875" style="1" customWidth="1"/>
    <col min="8980" max="8980" width="6.5703125" style="1" customWidth="1"/>
    <col min="8981" max="8981" width="7.140625" style="1" customWidth="1"/>
    <col min="8982" max="8983" width="7.7109375" style="1" customWidth="1"/>
    <col min="8984" max="8984" width="7.140625" style="1" customWidth="1"/>
    <col min="8985" max="8985" width="6.7109375" style="1" customWidth="1"/>
    <col min="8986" max="8986" width="5.42578125" style="1" customWidth="1"/>
    <col min="8987" max="8987" width="22.85546875" style="1" customWidth="1"/>
    <col min="8988" max="8988" width="21.85546875" style="1" customWidth="1"/>
    <col min="8989" max="8989" width="9.42578125" style="1" customWidth="1"/>
    <col min="8990" max="8990" width="11.7109375" style="1" customWidth="1"/>
    <col min="8991" max="8991" width="9.28515625" style="1" customWidth="1"/>
    <col min="8992" max="8992" width="10.5703125" style="1" customWidth="1"/>
    <col min="8993" max="8993" width="18.85546875" style="1" customWidth="1"/>
    <col min="8994" max="8995" width="11.7109375" style="1" customWidth="1"/>
    <col min="8996" max="8996" width="13.85546875" style="1" customWidth="1"/>
    <col min="8997" max="8997" width="19" style="1" customWidth="1"/>
    <col min="8998" max="8998" width="16.7109375" style="1" customWidth="1"/>
    <col min="8999" max="8999" width="11.42578125" style="1"/>
    <col min="9000" max="9000" width="13" style="1" customWidth="1"/>
    <col min="9001" max="9002" width="11.42578125" style="1"/>
    <col min="9003" max="9003" width="9.140625" style="1" customWidth="1"/>
    <col min="9004" max="9004" width="11.42578125" style="1"/>
    <col min="9005" max="9005" width="12.42578125" style="1" customWidth="1"/>
    <col min="9006" max="9007" width="10.7109375" style="1" customWidth="1"/>
    <col min="9008" max="9008" width="7" style="1" customWidth="1"/>
    <col min="9009" max="9012" width="11.42578125" style="1"/>
    <col min="9013" max="9013" width="4.5703125" style="1" customWidth="1"/>
    <col min="9014" max="9016" width="11.42578125" style="1"/>
    <col min="9017" max="9017" width="12.5703125" style="1" customWidth="1"/>
    <col min="9018" max="9023" width="11.42578125" style="1"/>
    <col min="9024" max="9024" width="21" style="1" customWidth="1"/>
    <col min="9025" max="9025" width="19.85546875" style="1" customWidth="1"/>
    <col min="9026" max="9026" width="18.42578125" style="1" customWidth="1"/>
    <col min="9027" max="9027" width="20.140625" style="1" customWidth="1"/>
    <col min="9028" max="9028" width="20.5703125" style="1" customWidth="1"/>
    <col min="9029" max="9029" width="7.140625" style="1" customWidth="1"/>
    <col min="9030" max="9030" width="20" style="1" customWidth="1"/>
    <col min="9031" max="9031" width="19.28515625" style="1" customWidth="1"/>
    <col min="9032" max="9032" width="16" style="1" customWidth="1"/>
    <col min="9033" max="9033" width="22.28515625" style="1" customWidth="1"/>
    <col min="9034" max="9034" width="22" style="1" customWidth="1"/>
    <col min="9035" max="9218" width="11.42578125" style="1"/>
    <col min="9219" max="9219" width="4.42578125" style="1" customWidth="1"/>
    <col min="9220" max="9220" width="11.42578125" style="1"/>
    <col min="9221" max="9221" width="8.28515625" style="1" customWidth="1"/>
    <col min="9222" max="9222" width="9.7109375" style="1" customWidth="1"/>
    <col min="9223" max="9223" width="11.140625" style="1" customWidth="1"/>
    <col min="9224" max="9224" width="8.42578125" style="1" customWidth="1"/>
    <col min="9225" max="9225" width="10.140625" style="1" customWidth="1"/>
    <col min="9226" max="9226" width="10.5703125" style="1" customWidth="1"/>
    <col min="9227" max="9227" width="7.28515625" style="1" customWidth="1"/>
    <col min="9228" max="9228" width="8.85546875" style="1" customWidth="1"/>
    <col min="9229" max="9229" width="13" style="1" customWidth="1"/>
    <col min="9230" max="9231" width="6.5703125" style="1" customWidth="1"/>
    <col min="9232" max="9232" width="8.5703125" style="1" customWidth="1"/>
    <col min="9233" max="9233" width="8.140625" style="1" customWidth="1"/>
    <col min="9234" max="9234" width="11.85546875" style="1" customWidth="1"/>
    <col min="9235" max="9235" width="6.85546875" style="1" customWidth="1"/>
    <col min="9236" max="9236" width="6.5703125" style="1" customWidth="1"/>
    <col min="9237" max="9237" width="7.140625" style="1" customWidth="1"/>
    <col min="9238" max="9239" width="7.7109375" style="1" customWidth="1"/>
    <col min="9240" max="9240" width="7.140625" style="1" customWidth="1"/>
    <col min="9241" max="9241" width="6.7109375" style="1" customWidth="1"/>
    <col min="9242" max="9242" width="5.42578125" style="1" customWidth="1"/>
    <col min="9243" max="9243" width="22.85546875" style="1" customWidth="1"/>
    <col min="9244" max="9244" width="21.85546875" style="1" customWidth="1"/>
    <col min="9245" max="9245" width="9.42578125" style="1" customWidth="1"/>
    <col min="9246" max="9246" width="11.7109375" style="1" customWidth="1"/>
    <col min="9247" max="9247" width="9.28515625" style="1" customWidth="1"/>
    <col min="9248" max="9248" width="10.5703125" style="1" customWidth="1"/>
    <col min="9249" max="9249" width="18.85546875" style="1" customWidth="1"/>
    <col min="9250" max="9251" width="11.7109375" style="1" customWidth="1"/>
    <col min="9252" max="9252" width="13.85546875" style="1" customWidth="1"/>
    <col min="9253" max="9253" width="19" style="1" customWidth="1"/>
    <col min="9254" max="9254" width="16.7109375" style="1" customWidth="1"/>
    <col min="9255" max="9255" width="11.42578125" style="1"/>
    <col min="9256" max="9256" width="13" style="1" customWidth="1"/>
    <col min="9257" max="9258" width="11.42578125" style="1"/>
    <col min="9259" max="9259" width="9.140625" style="1" customWidth="1"/>
    <col min="9260" max="9260" width="11.42578125" style="1"/>
    <col min="9261" max="9261" width="12.42578125" style="1" customWidth="1"/>
    <col min="9262" max="9263" width="10.7109375" style="1" customWidth="1"/>
    <col min="9264" max="9264" width="7" style="1" customWidth="1"/>
    <col min="9265" max="9268" width="11.42578125" style="1"/>
    <col min="9269" max="9269" width="4.5703125" style="1" customWidth="1"/>
    <col min="9270" max="9272" width="11.42578125" style="1"/>
    <col min="9273" max="9273" width="12.5703125" style="1" customWidth="1"/>
    <col min="9274" max="9279" width="11.42578125" style="1"/>
    <col min="9280" max="9280" width="21" style="1" customWidth="1"/>
    <col min="9281" max="9281" width="19.85546875" style="1" customWidth="1"/>
    <col min="9282" max="9282" width="18.42578125" style="1" customWidth="1"/>
    <col min="9283" max="9283" width="20.140625" style="1" customWidth="1"/>
    <col min="9284" max="9284" width="20.5703125" style="1" customWidth="1"/>
    <col min="9285" max="9285" width="7.140625" style="1" customWidth="1"/>
    <col min="9286" max="9286" width="20" style="1" customWidth="1"/>
    <col min="9287" max="9287" width="19.28515625" style="1" customWidth="1"/>
    <col min="9288" max="9288" width="16" style="1" customWidth="1"/>
    <col min="9289" max="9289" width="22.28515625" style="1" customWidth="1"/>
    <col min="9290" max="9290" width="22" style="1" customWidth="1"/>
    <col min="9291" max="9474" width="11.42578125" style="1"/>
    <col min="9475" max="9475" width="4.42578125" style="1" customWidth="1"/>
    <col min="9476" max="9476" width="11.42578125" style="1"/>
    <col min="9477" max="9477" width="8.28515625" style="1" customWidth="1"/>
    <col min="9478" max="9478" width="9.7109375" style="1" customWidth="1"/>
    <col min="9479" max="9479" width="11.140625" style="1" customWidth="1"/>
    <col min="9480" max="9480" width="8.42578125" style="1" customWidth="1"/>
    <col min="9481" max="9481" width="10.140625" style="1" customWidth="1"/>
    <col min="9482" max="9482" width="10.5703125" style="1" customWidth="1"/>
    <col min="9483" max="9483" width="7.28515625" style="1" customWidth="1"/>
    <col min="9484" max="9484" width="8.85546875" style="1" customWidth="1"/>
    <col min="9485" max="9485" width="13" style="1" customWidth="1"/>
    <col min="9486" max="9487" width="6.5703125" style="1" customWidth="1"/>
    <col min="9488" max="9488" width="8.5703125" style="1" customWidth="1"/>
    <col min="9489" max="9489" width="8.140625" style="1" customWidth="1"/>
    <col min="9490" max="9490" width="11.85546875" style="1" customWidth="1"/>
    <col min="9491" max="9491" width="6.85546875" style="1" customWidth="1"/>
    <col min="9492" max="9492" width="6.5703125" style="1" customWidth="1"/>
    <col min="9493" max="9493" width="7.140625" style="1" customWidth="1"/>
    <col min="9494" max="9495" width="7.7109375" style="1" customWidth="1"/>
    <col min="9496" max="9496" width="7.140625" style="1" customWidth="1"/>
    <col min="9497" max="9497" width="6.7109375" style="1" customWidth="1"/>
    <col min="9498" max="9498" width="5.42578125" style="1" customWidth="1"/>
    <col min="9499" max="9499" width="22.85546875" style="1" customWidth="1"/>
    <col min="9500" max="9500" width="21.85546875" style="1" customWidth="1"/>
    <col min="9501" max="9501" width="9.42578125" style="1" customWidth="1"/>
    <col min="9502" max="9502" width="11.7109375" style="1" customWidth="1"/>
    <col min="9503" max="9503" width="9.28515625" style="1" customWidth="1"/>
    <col min="9504" max="9504" width="10.5703125" style="1" customWidth="1"/>
    <col min="9505" max="9505" width="18.85546875" style="1" customWidth="1"/>
    <col min="9506" max="9507" width="11.7109375" style="1" customWidth="1"/>
    <col min="9508" max="9508" width="13.85546875" style="1" customWidth="1"/>
    <col min="9509" max="9509" width="19" style="1" customWidth="1"/>
    <col min="9510" max="9510" width="16.7109375" style="1" customWidth="1"/>
    <col min="9511" max="9511" width="11.42578125" style="1"/>
    <col min="9512" max="9512" width="13" style="1" customWidth="1"/>
    <col min="9513" max="9514" width="11.42578125" style="1"/>
    <col min="9515" max="9515" width="9.140625" style="1" customWidth="1"/>
    <col min="9516" max="9516" width="11.42578125" style="1"/>
    <col min="9517" max="9517" width="12.42578125" style="1" customWidth="1"/>
    <col min="9518" max="9519" width="10.7109375" style="1" customWidth="1"/>
    <col min="9520" max="9520" width="7" style="1" customWidth="1"/>
    <col min="9521" max="9524" width="11.42578125" style="1"/>
    <col min="9525" max="9525" width="4.5703125" style="1" customWidth="1"/>
    <col min="9526" max="9528" width="11.42578125" style="1"/>
    <col min="9529" max="9529" width="12.5703125" style="1" customWidth="1"/>
    <col min="9530" max="9535" width="11.42578125" style="1"/>
    <col min="9536" max="9536" width="21" style="1" customWidth="1"/>
    <col min="9537" max="9537" width="19.85546875" style="1" customWidth="1"/>
    <col min="9538" max="9538" width="18.42578125" style="1" customWidth="1"/>
    <col min="9539" max="9539" width="20.140625" style="1" customWidth="1"/>
    <col min="9540" max="9540" width="20.5703125" style="1" customWidth="1"/>
    <col min="9541" max="9541" width="7.140625" style="1" customWidth="1"/>
    <col min="9542" max="9542" width="20" style="1" customWidth="1"/>
    <col min="9543" max="9543" width="19.28515625" style="1" customWidth="1"/>
    <col min="9544" max="9544" width="16" style="1" customWidth="1"/>
    <col min="9545" max="9545" width="22.28515625" style="1" customWidth="1"/>
    <col min="9546" max="9546" width="22" style="1" customWidth="1"/>
    <col min="9547" max="9730" width="11.42578125" style="1"/>
    <col min="9731" max="9731" width="4.42578125" style="1" customWidth="1"/>
    <col min="9732" max="9732" width="11.42578125" style="1"/>
    <col min="9733" max="9733" width="8.28515625" style="1" customWidth="1"/>
    <col min="9734" max="9734" width="9.7109375" style="1" customWidth="1"/>
    <col min="9735" max="9735" width="11.140625" style="1" customWidth="1"/>
    <col min="9736" max="9736" width="8.42578125" style="1" customWidth="1"/>
    <col min="9737" max="9737" width="10.140625" style="1" customWidth="1"/>
    <col min="9738" max="9738" width="10.5703125" style="1" customWidth="1"/>
    <col min="9739" max="9739" width="7.28515625" style="1" customWidth="1"/>
    <col min="9740" max="9740" width="8.85546875" style="1" customWidth="1"/>
    <col min="9741" max="9741" width="13" style="1" customWidth="1"/>
    <col min="9742" max="9743" width="6.5703125" style="1" customWidth="1"/>
    <col min="9744" max="9744" width="8.5703125" style="1" customWidth="1"/>
    <col min="9745" max="9745" width="8.140625" style="1" customWidth="1"/>
    <col min="9746" max="9746" width="11.85546875" style="1" customWidth="1"/>
    <col min="9747" max="9747" width="6.85546875" style="1" customWidth="1"/>
    <col min="9748" max="9748" width="6.5703125" style="1" customWidth="1"/>
    <col min="9749" max="9749" width="7.140625" style="1" customWidth="1"/>
    <col min="9750" max="9751" width="7.7109375" style="1" customWidth="1"/>
    <col min="9752" max="9752" width="7.140625" style="1" customWidth="1"/>
    <col min="9753" max="9753" width="6.7109375" style="1" customWidth="1"/>
    <col min="9754" max="9754" width="5.42578125" style="1" customWidth="1"/>
    <col min="9755" max="9755" width="22.85546875" style="1" customWidth="1"/>
    <col min="9756" max="9756" width="21.85546875" style="1" customWidth="1"/>
    <col min="9757" max="9757" width="9.42578125" style="1" customWidth="1"/>
    <col min="9758" max="9758" width="11.7109375" style="1" customWidth="1"/>
    <col min="9759" max="9759" width="9.28515625" style="1" customWidth="1"/>
    <col min="9760" max="9760" width="10.5703125" style="1" customWidth="1"/>
    <col min="9761" max="9761" width="18.85546875" style="1" customWidth="1"/>
    <col min="9762" max="9763" width="11.7109375" style="1" customWidth="1"/>
    <col min="9764" max="9764" width="13.85546875" style="1" customWidth="1"/>
    <col min="9765" max="9765" width="19" style="1" customWidth="1"/>
    <col min="9766" max="9766" width="16.7109375" style="1" customWidth="1"/>
    <col min="9767" max="9767" width="11.42578125" style="1"/>
    <col min="9768" max="9768" width="13" style="1" customWidth="1"/>
    <col min="9769" max="9770" width="11.42578125" style="1"/>
    <col min="9771" max="9771" width="9.140625" style="1" customWidth="1"/>
    <col min="9772" max="9772" width="11.42578125" style="1"/>
    <col min="9773" max="9773" width="12.42578125" style="1" customWidth="1"/>
    <col min="9774" max="9775" width="10.7109375" style="1" customWidth="1"/>
    <col min="9776" max="9776" width="7" style="1" customWidth="1"/>
    <col min="9777" max="9780" width="11.42578125" style="1"/>
    <col min="9781" max="9781" width="4.5703125" style="1" customWidth="1"/>
    <col min="9782" max="9784" width="11.42578125" style="1"/>
    <col min="9785" max="9785" width="12.5703125" style="1" customWidth="1"/>
    <col min="9786" max="9791" width="11.42578125" style="1"/>
    <col min="9792" max="9792" width="21" style="1" customWidth="1"/>
    <col min="9793" max="9793" width="19.85546875" style="1" customWidth="1"/>
    <col min="9794" max="9794" width="18.42578125" style="1" customWidth="1"/>
    <col min="9795" max="9795" width="20.140625" style="1" customWidth="1"/>
    <col min="9796" max="9796" width="20.5703125" style="1" customWidth="1"/>
    <col min="9797" max="9797" width="7.140625" style="1" customWidth="1"/>
    <col min="9798" max="9798" width="20" style="1" customWidth="1"/>
    <col min="9799" max="9799" width="19.28515625" style="1" customWidth="1"/>
    <col min="9800" max="9800" width="16" style="1" customWidth="1"/>
    <col min="9801" max="9801" width="22.28515625" style="1" customWidth="1"/>
    <col min="9802" max="9802" width="22" style="1" customWidth="1"/>
    <col min="9803" max="9986" width="11.42578125" style="1"/>
    <col min="9987" max="9987" width="4.42578125" style="1" customWidth="1"/>
    <col min="9988" max="9988" width="11.42578125" style="1"/>
    <col min="9989" max="9989" width="8.28515625" style="1" customWidth="1"/>
    <col min="9990" max="9990" width="9.7109375" style="1" customWidth="1"/>
    <col min="9991" max="9991" width="11.140625" style="1" customWidth="1"/>
    <col min="9992" max="9992" width="8.42578125" style="1" customWidth="1"/>
    <col min="9993" max="9993" width="10.140625" style="1" customWidth="1"/>
    <col min="9994" max="9994" width="10.5703125" style="1" customWidth="1"/>
    <col min="9995" max="9995" width="7.28515625" style="1" customWidth="1"/>
    <col min="9996" max="9996" width="8.85546875" style="1" customWidth="1"/>
    <col min="9997" max="9997" width="13" style="1" customWidth="1"/>
    <col min="9998" max="9999" width="6.5703125" style="1" customWidth="1"/>
    <col min="10000" max="10000" width="8.5703125" style="1" customWidth="1"/>
    <col min="10001" max="10001" width="8.140625" style="1" customWidth="1"/>
    <col min="10002" max="10002" width="11.85546875" style="1" customWidth="1"/>
    <col min="10003" max="10003" width="6.85546875" style="1" customWidth="1"/>
    <col min="10004" max="10004" width="6.5703125" style="1" customWidth="1"/>
    <col min="10005" max="10005" width="7.140625" style="1" customWidth="1"/>
    <col min="10006" max="10007" width="7.7109375" style="1" customWidth="1"/>
    <col min="10008" max="10008" width="7.140625" style="1" customWidth="1"/>
    <col min="10009" max="10009" width="6.7109375" style="1" customWidth="1"/>
    <col min="10010" max="10010" width="5.42578125" style="1" customWidth="1"/>
    <col min="10011" max="10011" width="22.85546875" style="1" customWidth="1"/>
    <col min="10012" max="10012" width="21.85546875" style="1" customWidth="1"/>
    <col min="10013" max="10013" width="9.42578125" style="1" customWidth="1"/>
    <col min="10014" max="10014" width="11.7109375" style="1" customWidth="1"/>
    <col min="10015" max="10015" width="9.28515625" style="1" customWidth="1"/>
    <col min="10016" max="10016" width="10.5703125" style="1" customWidth="1"/>
    <col min="10017" max="10017" width="18.85546875" style="1" customWidth="1"/>
    <col min="10018" max="10019" width="11.7109375" style="1" customWidth="1"/>
    <col min="10020" max="10020" width="13.85546875" style="1" customWidth="1"/>
    <col min="10021" max="10021" width="19" style="1" customWidth="1"/>
    <col min="10022" max="10022" width="16.7109375" style="1" customWidth="1"/>
    <col min="10023" max="10023" width="11.42578125" style="1"/>
    <col min="10024" max="10024" width="13" style="1" customWidth="1"/>
    <col min="10025" max="10026" width="11.42578125" style="1"/>
    <col min="10027" max="10027" width="9.140625" style="1" customWidth="1"/>
    <col min="10028" max="10028" width="11.42578125" style="1"/>
    <col min="10029" max="10029" width="12.42578125" style="1" customWidth="1"/>
    <col min="10030" max="10031" width="10.7109375" style="1" customWidth="1"/>
    <col min="10032" max="10032" width="7" style="1" customWidth="1"/>
    <col min="10033" max="10036" width="11.42578125" style="1"/>
    <col min="10037" max="10037" width="4.5703125" style="1" customWidth="1"/>
    <col min="10038" max="10040" width="11.42578125" style="1"/>
    <col min="10041" max="10041" width="12.5703125" style="1" customWidth="1"/>
    <col min="10042" max="10047" width="11.42578125" style="1"/>
    <col min="10048" max="10048" width="21" style="1" customWidth="1"/>
    <col min="10049" max="10049" width="19.85546875" style="1" customWidth="1"/>
    <col min="10050" max="10050" width="18.42578125" style="1" customWidth="1"/>
    <col min="10051" max="10051" width="20.140625" style="1" customWidth="1"/>
    <col min="10052" max="10052" width="20.5703125" style="1" customWidth="1"/>
    <col min="10053" max="10053" width="7.140625" style="1" customWidth="1"/>
    <col min="10054" max="10054" width="20" style="1" customWidth="1"/>
    <col min="10055" max="10055" width="19.28515625" style="1" customWidth="1"/>
    <col min="10056" max="10056" width="16" style="1" customWidth="1"/>
    <col min="10057" max="10057" width="22.28515625" style="1" customWidth="1"/>
    <col min="10058" max="10058" width="22" style="1" customWidth="1"/>
    <col min="10059" max="10242" width="11.42578125" style="1"/>
    <col min="10243" max="10243" width="4.42578125" style="1" customWidth="1"/>
    <col min="10244" max="10244" width="11.42578125" style="1"/>
    <col min="10245" max="10245" width="8.28515625" style="1" customWidth="1"/>
    <col min="10246" max="10246" width="9.7109375" style="1" customWidth="1"/>
    <col min="10247" max="10247" width="11.140625" style="1" customWidth="1"/>
    <col min="10248" max="10248" width="8.42578125" style="1" customWidth="1"/>
    <col min="10249" max="10249" width="10.140625" style="1" customWidth="1"/>
    <col min="10250" max="10250" width="10.5703125" style="1" customWidth="1"/>
    <col min="10251" max="10251" width="7.28515625" style="1" customWidth="1"/>
    <col min="10252" max="10252" width="8.85546875" style="1" customWidth="1"/>
    <col min="10253" max="10253" width="13" style="1" customWidth="1"/>
    <col min="10254" max="10255" width="6.5703125" style="1" customWidth="1"/>
    <col min="10256" max="10256" width="8.5703125" style="1" customWidth="1"/>
    <col min="10257" max="10257" width="8.140625" style="1" customWidth="1"/>
    <col min="10258" max="10258" width="11.85546875" style="1" customWidth="1"/>
    <col min="10259" max="10259" width="6.85546875" style="1" customWidth="1"/>
    <col min="10260" max="10260" width="6.5703125" style="1" customWidth="1"/>
    <col min="10261" max="10261" width="7.140625" style="1" customWidth="1"/>
    <col min="10262" max="10263" width="7.7109375" style="1" customWidth="1"/>
    <col min="10264" max="10264" width="7.140625" style="1" customWidth="1"/>
    <col min="10265" max="10265" width="6.7109375" style="1" customWidth="1"/>
    <col min="10266" max="10266" width="5.42578125" style="1" customWidth="1"/>
    <col min="10267" max="10267" width="22.85546875" style="1" customWidth="1"/>
    <col min="10268" max="10268" width="21.85546875" style="1" customWidth="1"/>
    <col min="10269" max="10269" width="9.42578125" style="1" customWidth="1"/>
    <col min="10270" max="10270" width="11.7109375" style="1" customWidth="1"/>
    <col min="10271" max="10271" width="9.28515625" style="1" customWidth="1"/>
    <col min="10272" max="10272" width="10.5703125" style="1" customWidth="1"/>
    <col min="10273" max="10273" width="18.85546875" style="1" customWidth="1"/>
    <col min="10274" max="10275" width="11.7109375" style="1" customWidth="1"/>
    <col min="10276" max="10276" width="13.85546875" style="1" customWidth="1"/>
    <col min="10277" max="10277" width="19" style="1" customWidth="1"/>
    <col min="10278" max="10278" width="16.7109375" style="1" customWidth="1"/>
    <col min="10279" max="10279" width="11.42578125" style="1"/>
    <col min="10280" max="10280" width="13" style="1" customWidth="1"/>
    <col min="10281" max="10282" width="11.42578125" style="1"/>
    <col min="10283" max="10283" width="9.140625" style="1" customWidth="1"/>
    <col min="10284" max="10284" width="11.42578125" style="1"/>
    <col min="10285" max="10285" width="12.42578125" style="1" customWidth="1"/>
    <col min="10286" max="10287" width="10.7109375" style="1" customWidth="1"/>
    <col min="10288" max="10288" width="7" style="1" customWidth="1"/>
    <col min="10289" max="10292" width="11.42578125" style="1"/>
    <col min="10293" max="10293" width="4.5703125" style="1" customWidth="1"/>
    <col min="10294" max="10296" width="11.42578125" style="1"/>
    <col min="10297" max="10297" width="12.5703125" style="1" customWidth="1"/>
    <col min="10298" max="10303" width="11.42578125" style="1"/>
    <col min="10304" max="10304" width="21" style="1" customWidth="1"/>
    <col min="10305" max="10305" width="19.85546875" style="1" customWidth="1"/>
    <col min="10306" max="10306" width="18.42578125" style="1" customWidth="1"/>
    <col min="10307" max="10307" width="20.140625" style="1" customWidth="1"/>
    <col min="10308" max="10308" width="20.5703125" style="1" customWidth="1"/>
    <col min="10309" max="10309" width="7.140625" style="1" customWidth="1"/>
    <col min="10310" max="10310" width="20" style="1" customWidth="1"/>
    <col min="10311" max="10311" width="19.28515625" style="1" customWidth="1"/>
    <col min="10312" max="10312" width="16" style="1" customWidth="1"/>
    <col min="10313" max="10313" width="22.28515625" style="1" customWidth="1"/>
    <col min="10314" max="10314" width="22" style="1" customWidth="1"/>
    <col min="10315" max="10498" width="11.42578125" style="1"/>
    <col min="10499" max="10499" width="4.42578125" style="1" customWidth="1"/>
    <col min="10500" max="10500" width="11.42578125" style="1"/>
    <col min="10501" max="10501" width="8.28515625" style="1" customWidth="1"/>
    <col min="10502" max="10502" width="9.7109375" style="1" customWidth="1"/>
    <col min="10503" max="10503" width="11.140625" style="1" customWidth="1"/>
    <col min="10504" max="10504" width="8.42578125" style="1" customWidth="1"/>
    <col min="10505" max="10505" width="10.140625" style="1" customWidth="1"/>
    <col min="10506" max="10506" width="10.5703125" style="1" customWidth="1"/>
    <col min="10507" max="10507" width="7.28515625" style="1" customWidth="1"/>
    <col min="10508" max="10508" width="8.85546875" style="1" customWidth="1"/>
    <col min="10509" max="10509" width="13" style="1" customWidth="1"/>
    <col min="10510" max="10511" width="6.5703125" style="1" customWidth="1"/>
    <col min="10512" max="10512" width="8.5703125" style="1" customWidth="1"/>
    <col min="10513" max="10513" width="8.140625" style="1" customWidth="1"/>
    <col min="10514" max="10514" width="11.85546875" style="1" customWidth="1"/>
    <col min="10515" max="10515" width="6.85546875" style="1" customWidth="1"/>
    <col min="10516" max="10516" width="6.5703125" style="1" customWidth="1"/>
    <col min="10517" max="10517" width="7.140625" style="1" customWidth="1"/>
    <col min="10518" max="10519" width="7.7109375" style="1" customWidth="1"/>
    <col min="10520" max="10520" width="7.140625" style="1" customWidth="1"/>
    <col min="10521" max="10521" width="6.7109375" style="1" customWidth="1"/>
    <col min="10522" max="10522" width="5.42578125" style="1" customWidth="1"/>
    <col min="10523" max="10523" width="22.85546875" style="1" customWidth="1"/>
    <col min="10524" max="10524" width="21.85546875" style="1" customWidth="1"/>
    <col min="10525" max="10525" width="9.42578125" style="1" customWidth="1"/>
    <col min="10526" max="10526" width="11.7109375" style="1" customWidth="1"/>
    <col min="10527" max="10527" width="9.28515625" style="1" customWidth="1"/>
    <col min="10528" max="10528" width="10.5703125" style="1" customWidth="1"/>
    <col min="10529" max="10529" width="18.85546875" style="1" customWidth="1"/>
    <col min="10530" max="10531" width="11.7109375" style="1" customWidth="1"/>
    <col min="10532" max="10532" width="13.85546875" style="1" customWidth="1"/>
    <col min="10533" max="10533" width="19" style="1" customWidth="1"/>
    <col min="10534" max="10534" width="16.7109375" style="1" customWidth="1"/>
    <col min="10535" max="10535" width="11.42578125" style="1"/>
    <col min="10536" max="10536" width="13" style="1" customWidth="1"/>
    <col min="10537" max="10538" width="11.42578125" style="1"/>
    <col min="10539" max="10539" width="9.140625" style="1" customWidth="1"/>
    <col min="10540" max="10540" width="11.42578125" style="1"/>
    <col min="10541" max="10541" width="12.42578125" style="1" customWidth="1"/>
    <col min="10542" max="10543" width="10.7109375" style="1" customWidth="1"/>
    <col min="10544" max="10544" width="7" style="1" customWidth="1"/>
    <col min="10545" max="10548" width="11.42578125" style="1"/>
    <col min="10549" max="10549" width="4.5703125" style="1" customWidth="1"/>
    <col min="10550" max="10552" width="11.42578125" style="1"/>
    <col min="10553" max="10553" width="12.5703125" style="1" customWidth="1"/>
    <col min="10554" max="10559" width="11.42578125" style="1"/>
    <col min="10560" max="10560" width="21" style="1" customWidth="1"/>
    <col min="10561" max="10561" width="19.85546875" style="1" customWidth="1"/>
    <col min="10562" max="10562" width="18.42578125" style="1" customWidth="1"/>
    <col min="10563" max="10563" width="20.140625" style="1" customWidth="1"/>
    <col min="10564" max="10564" width="20.5703125" style="1" customWidth="1"/>
    <col min="10565" max="10565" width="7.140625" style="1" customWidth="1"/>
    <col min="10566" max="10566" width="20" style="1" customWidth="1"/>
    <col min="10567" max="10567" width="19.28515625" style="1" customWidth="1"/>
    <col min="10568" max="10568" width="16" style="1" customWidth="1"/>
    <col min="10569" max="10569" width="22.28515625" style="1" customWidth="1"/>
    <col min="10570" max="10570" width="22" style="1" customWidth="1"/>
    <col min="10571" max="10754" width="11.42578125" style="1"/>
    <col min="10755" max="10755" width="4.42578125" style="1" customWidth="1"/>
    <col min="10756" max="10756" width="11.42578125" style="1"/>
    <col min="10757" max="10757" width="8.28515625" style="1" customWidth="1"/>
    <col min="10758" max="10758" width="9.7109375" style="1" customWidth="1"/>
    <col min="10759" max="10759" width="11.140625" style="1" customWidth="1"/>
    <col min="10760" max="10760" width="8.42578125" style="1" customWidth="1"/>
    <col min="10761" max="10761" width="10.140625" style="1" customWidth="1"/>
    <col min="10762" max="10762" width="10.5703125" style="1" customWidth="1"/>
    <col min="10763" max="10763" width="7.28515625" style="1" customWidth="1"/>
    <col min="10764" max="10764" width="8.85546875" style="1" customWidth="1"/>
    <col min="10765" max="10765" width="13" style="1" customWidth="1"/>
    <col min="10766" max="10767" width="6.5703125" style="1" customWidth="1"/>
    <col min="10768" max="10768" width="8.5703125" style="1" customWidth="1"/>
    <col min="10769" max="10769" width="8.140625" style="1" customWidth="1"/>
    <col min="10770" max="10770" width="11.85546875" style="1" customWidth="1"/>
    <col min="10771" max="10771" width="6.85546875" style="1" customWidth="1"/>
    <col min="10772" max="10772" width="6.5703125" style="1" customWidth="1"/>
    <col min="10773" max="10773" width="7.140625" style="1" customWidth="1"/>
    <col min="10774" max="10775" width="7.7109375" style="1" customWidth="1"/>
    <col min="10776" max="10776" width="7.140625" style="1" customWidth="1"/>
    <col min="10777" max="10777" width="6.7109375" style="1" customWidth="1"/>
    <col min="10778" max="10778" width="5.42578125" style="1" customWidth="1"/>
    <col min="10779" max="10779" width="22.85546875" style="1" customWidth="1"/>
    <col min="10780" max="10780" width="21.85546875" style="1" customWidth="1"/>
    <col min="10781" max="10781" width="9.42578125" style="1" customWidth="1"/>
    <col min="10782" max="10782" width="11.7109375" style="1" customWidth="1"/>
    <col min="10783" max="10783" width="9.28515625" style="1" customWidth="1"/>
    <col min="10784" max="10784" width="10.5703125" style="1" customWidth="1"/>
    <col min="10785" max="10785" width="18.85546875" style="1" customWidth="1"/>
    <col min="10786" max="10787" width="11.7109375" style="1" customWidth="1"/>
    <col min="10788" max="10788" width="13.85546875" style="1" customWidth="1"/>
    <col min="10789" max="10789" width="19" style="1" customWidth="1"/>
    <col min="10790" max="10790" width="16.7109375" style="1" customWidth="1"/>
    <col min="10791" max="10791" width="11.42578125" style="1"/>
    <col min="10792" max="10792" width="13" style="1" customWidth="1"/>
    <col min="10793" max="10794" width="11.42578125" style="1"/>
    <col min="10795" max="10795" width="9.140625" style="1" customWidth="1"/>
    <col min="10796" max="10796" width="11.42578125" style="1"/>
    <col min="10797" max="10797" width="12.42578125" style="1" customWidth="1"/>
    <col min="10798" max="10799" width="10.7109375" style="1" customWidth="1"/>
    <col min="10800" max="10800" width="7" style="1" customWidth="1"/>
    <col min="10801" max="10804" width="11.42578125" style="1"/>
    <col min="10805" max="10805" width="4.5703125" style="1" customWidth="1"/>
    <col min="10806" max="10808" width="11.42578125" style="1"/>
    <col min="10809" max="10809" width="12.5703125" style="1" customWidth="1"/>
    <col min="10810" max="10815" width="11.42578125" style="1"/>
    <col min="10816" max="10816" width="21" style="1" customWidth="1"/>
    <col min="10817" max="10817" width="19.85546875" style="1" customWidth="1"/>
    <col min="10818" max="10818" width="18.42578125" style="1" customWidth="1"/>
    <col min="10819" max="10819" width="20.140625" style="1" customWidth="1"/>
    <col min="10820" max="10820" width="20.5703125" style="1" customWidth="1"/>
    <col min="10821" max="10821" width="7.140625" style="1" customWidth="1"/>
    <col min="10822" max="10822" width="20" style="1" customWidth="1"/>
    <col min="10823" max="10823" width="19.28515625" style="1" customWidth="1"/>
    <col min="10824" max="10824" width="16" style="1" customWidth="1"/>
    <col min="10825" max="10825" width="22.28515625" style="1" customWidth="1"/>
    <col min="10826" max="10826" width="22" style="1" customWidth="1"/>
    <col min="10827" max="11010" width="11.42578125" style="1"/>
    <col min="11011" max="11011" width="4.42578125" style="1" customWidth="1"/>
    <col min="11012" max="11012" width="11.42578125" style="1"/>
    <col min="11013" max="11013" width="8.28515625" style="1" customWidth="1"/>
    <col min="11014" max="11014" width="9.7109375" style="1" customWidth="1"/>
    <col min="11015" max="11015" width="11.140625" style="1" customWidth="1"/>
    <col min="11016" max="11016" width="8.42578125" style="1" customWidth="1"/>
    <col min="11017" max="11017" width="10.140625" style="1" customWidth="1"/>
    <col min="11018" max="11018" width="10.5703125" style="1" customWidth="1"/>
    <col min="11019" max="11019" width="7.28515625" style="1" customWidth="1"/>
    <col min="11020" max="11020" width="8.85546875" style="1" customWidth="1"/>
    <col min="11021" max="11021" width="13" style="1" customWidth="1"/>
    <col min="11022" max="11023" width="6.5703125" style="1" customWidth="1"/>
    <col min="11024" max="11024" width="8.5703125" style="1" customWidth="1"/>
    <col min="11025" max="11025" width="8.140625" style="1" customWidth="1"/>
    <col min="11026" max="11026" width="11.85546875" style="1" customWidth="1"/>
    <col min="11027" max="11027" width="6.85546875" style="1" customWidth="1"/>
    <col min="11028" max="11028" width="6.5703125" style="1" customWidth="1"/>
    <col min="11029" max="11029" width="7.140625" style="1" customWidth="1"/>
    <col min="11030" max="11031" width="7.7109375" style="1" customWidth="1"/>
    <col min="11032" max="11032" width="7.140625" style="1" customWidth="1"/>
    <col min="11033" max="11033" width="6.7109375" style="1" customWidth="1"/>
    <col min="11034" max="11034" width="5.42578125" style="1" customWidth="1"/>
    <col min="11035" max="11035" width="22.85546875" style="1" customWidth="1"/>
    <col min="11036" max="11036" width="21.85546875" style="1" customWidth="1"/>
    <col min="11037" max="11037" width="9.42578125" style="1" customWidth="1"/>
    <col min="11038" max="11038" width="11.7109375" style="1" customWidth="1"/>
    <col min="11039" max="11039" width="9.28515625" style="1" customWidth="1"/>
    <col min="11040" max="11040" width="10.5703125" style="1" customWidth="1"/>
    <col min="11041" max="11041" width="18.85546875" style="1" customWidth="1"/>
    <col min="11042" max="11043" width="11.7109375" style="1" customWidth="1"/>
    <col min="11044" max="11044" width="13.85546875" style="1" customWidth="1"/>
    <col min="11045" max="11045" width="19" style="1" customWidth="1"/>
    <col min="11046" max="11046" width="16.7109375" style="1" customWidth="1"/>
    <col min="11047" max="11047" width="11.42578125" style="1"/>
    <col min="11048" max="11048" width="13" style="1" customWidth="1"/>
    <col min="11049" max="11050" width="11.42578125" style="1"/>
    <col min="11051" max="11051" width="9.140625" style="1" customWidth="1"/>
    <col min="11052" max="11052" width="11.42578125" style="1"/>
    <col min="11053" max="11053" width="12.42578125" style="1" customWidth="1"/>
    <col min="11054" max="11055" width="10.7109375" style="1" customWidth="1"/>
    <col min="11056" max="11056" width="7" style="1" customWidth="1"/>
    <col min="11057" max="11060" width="11.42578125" style="1"/>
    <col min="11061" max="11061" width="4.5703125" style="1" customWidth="1"/>
    <col min="11062" max="11064" width="11.42578125" style="1"/>
    <col min="11065" max="11065" width="12.5703125" style="1" customWidth="1"/>
    <col min="11066" max="11071" width="11.42578125" style="1"/>
    <col min="11072" max="11072" width="21" style="1" customWidth="1"/>
    <col min="11073" max="11073" width="19.85546875" style="1" customWidth="1"/>
    <col min="11074" max="11074" width="18.42578125" style="1" customWidth="1"/>
    <col min="11075" max="11075" width="20.140625" style="1" customWidth="1"/>
    <col min="11076" max="11076" width="20.5703125" style="1" customWidth="1"/>
    <col min="11077" max="11077" width="7.140625" style="1" customWidth="1"/>
    <col min="11078" max="11078" width="20" style="1" customWidth="1"/>
    <col min="11079" max="11079" width="19.28515625" style="1" customWidth="1"/>
    <col min="11080" max="11080" width="16" style="1" customWidth="1"/>
    <col min="11081" max="11081" width="22.28515625" style="1" customWidth="1"/>
    <col min="11082" max="11082" width="22" style="1" customWidth="1"/>
    <col min="11083" max="11266" width="11.42578125" style="1"/>
    <col min="11267" max="11267" width="4.42578125" style="1" customWidth="1"/>
    <col min="11268" max="11268" width="11.42578125" style="1"/>
    <col min="11269" max="11269" width="8.28515625" style="1" customWidth="1"/>
    <col min="11270" max="11270" width="9.7109375" style="1" customWidth="1"/>
    <col min="11271" max="11271" width="11.140625" style="1" customWidth="1"/>
    <col min="11272" max="11272" width="8.42578125" style="1" customWidth="1"/>
    <col min="11273" max="11273" width="10.140625" style="1" customWidth="1"/>
    <col min="11274" max="11274" width="10.5703125" style="1" customWidth="1"/>
    <col min="11275" max="11275" width="7.28515625" style="1" customWidth="1"/>
    <col min="11276" max="11276" width="8.85546875" style="1" customWidth="1"/>
    <col min="11277" max="11277" width="13" style="1" customWidth="1"/>
    <col min="11278" max="11279" width="6.5703125" style="1" customWidth="1"/>
    <col min="11280" max="11280" width="8.5703125" style="1" customWidth="1"/>
    <col min="11281" max="11281" width="8.140625" style="1" customWidth="1"/>
    <col min="11282" max="11282" width="11.85546875" style="1" customWidth="1"/>
    <col min="11283" max="11283" width="6.85546875" style="1" customWidth="1"/>
    <col min="11284" max="11284" width="6.5703125" style="1" customWidth="1"/>
    <col min="11285" max="11285" width="7.140625" style="1" customWidth="1"/>
    <col min="11286" max="11287" width="7.7109375" style="1" customWidth="1"/>
    <col min="11288" max="11288" width="7.140625" style="1" customWidth="1"/>
    <col min="11289" max="11289" width="6.7109375" style="1" customWidth="1"/>
    <col min="11290" max="11290" width="5.42578125" style="1" customWidth="1"/>
    <col min="11291" max="11291" width="22.85546875" style="1" customWidth="1"/>
    <col min="11292" max="11292" width="21.85546875" style="1" customWidth="1"/>
    <col min="11293" max="11293" width="9.42578125" style="1" customWidth="1"/>
    <col min="11294" max="11294" width="11.7109375" style="1" customWidth="1"/>
    <col min="11295" max="11295" width="9.28515625" style="1" customWidth="1"/>
    <col min="11296" max="11296" width="10.5703125" style="1" customWidth="1"/>
    <col min="11297" max="11297" width="18.85546875" style="1" customWidth="1"/>
    <col min="11298" max="11299" width="11.7109375" style="1" customWidth="1"/>
    <col min="11300" max="11300" width="13.85546875" style="1" customWidth="1"/>
    <col min="11301" max="11301" width="19" style="1" customWidth="1"/>
    <col min="11302" max="11302" width="16.7109375" style="1" customWidth="1"/>
    <col min="11303" max="11303" width="11.42578125" style="1"/>
    <col min="11304" max="11304" width="13" style="1" customWidth="1"/>
    <col min="11305" max="11306" width="11.42578125" style="1"/>
    <col min="11307" max="11307" width="9.140625" style="1" customWidth="1"/>
    <col min="11308" max="11308" width="11.42578125" style="1"/>
    <col min="11309" max="11309" width="12.42578125" style="1" customWidth="1"/>
    <col min="11310" max="11311" width="10.7109375" style="1" customWidth="1"/>
    <col min="11312" max="11312" width="7" style="1" customWidth="1"/>
    <col min="11313" max="11316" width="11.42578125" style="1"/>
    <col min="11317" max="11317" width="4.5703125" style="1" customWidth="1"/>
    <col min="11318" max="11320" width="11.42578125" style="1"/>
    <col min="11321" max="11321" width="12.5703125" style="1" customWidth="1"/>
    <col min="11322" max="11327" width="11.42578125" style="1"/>
    <col min="11328" max="11328" width="21" style="1" customWidth="1"/>
    <col min="11329" max="11329" width="19.85546875" style="1" customWidth="1"/>
    <col min="11330" max="11330" width="18.42578125" style="1" customWidth="1"/>
    <col min="11331" max="11331" width="20.140625" style="1" customWidth="1"/>
    <col min="11332" max="11332" width="20.5703125" style="1" customWidth="1"/>
    <col min="11333" max="11333" width="7.140625" style="1" customWidth="1"/>
    <col min="11334" max="11334" width="20" style="1" customWidth="1"/>
    <col min="11335" max="11335" width="19.28515625" style="1" customWidth="1"/>
    <col min="11336" max="11336" width="16" style="1" customWidth="1"/>
    <col min="11337" max="11337" width="22.28515625" style="1" customWidth="1"/>
    <col min="11338" max="11338" width="22" style="1" customWidth="1"/>
    <col min="11339" max="11522" width="11.42578125" style="1"/>
    <col min="11523" max="11523" width="4.42578125" style="1" customWidth="1"/>
    <col min="11524" max="11524" width="11.42578125" style="1"/>
    <col min="11525" max="11525" width="8.28515625" style="1" customWidth="1"/>
    <col min="11526" max="11526" width="9.7109375" style="1" customWidth="1"/>
    <col min="11527" max="11527" width="11.140625" style="1" customWidth="1"/>
    <col min="11528" max="11528" width="8.42578125" style="1" customWidth="1"/>
    <col min="11529" max="11529" width="10.140625" style="1" customWidth="1"/>
    <col min="11530" max="11530" width="10.5703125" style="1" customWidth="1"/>
    <col min="11531" max="11531" width="7.28515625" style="1" customWidth="1"/>
    <col min="11532" max="11532" width="8.85546875" style="1" customWidth="1"/>
    <col min="11533" max="11533" width="13" style="1" customWidth="1"/>
    <col min="11534" max="11535" width="6.5703125" style="1" customWidth="1"/>
    <col min="11536" max="11536" width="8.5703125" style="1" customWidth="1"/>
    <col min="11537" max="11537" width="8.140625" style="1" customWidth="1"/>
    <col min="11538" max="11538" width="11.85546875" style="1" customWidth="1"/>
    <col min="11539" max="11539" width="6.85546875" style="1" customWidth="1"/>
    <col min="11540" max="11540" width="6.5703125" style="1" customWidth="1"/>
    <col min="11541" max="11541" width="7.140625" style="1" customWidth="1"/>
    <col min="11542" max="11543" width="7.7109375" style="1" customWidth="1"/>
    <col min="11544" max="11544" width="7.140625" style="1" customWidth="1"/>
    <col min="11545" max="11545" width="6.7109375" style="1" customWidth="1"/>
    <col min="11546" max="11546" width="5.42578125" style="1" customWidth="1"/>
    <col min="11547" max="11547" width="22.85546875" style="1" customWidth="1"/>
    <col min="11548" max="11548" width="21.85546875" style="1" customWidth="1"/>
    <col min="11549" max="11549" width="9.42578125" style="1" customWidth="1"/>
    <col min="11550" max="11550" width="11.7109375" style="1" customWidth="1"/>
    <col min="11551" max="11551" width="9.28515625" style="1" customWidth="1"/>
    <col min="11552" max="11552" width="10.5703125" style="1" customWidth="1"/>
    <col min="11553" max="11553" width="18.85546875" style="1" customWidth="1"/>
    <col min="11554" max="11555" width="11.7109375" style="1" customWidth="1"/>
    <col min="11556" max="11556" width="13.85546875" style="1" customWidth="1"/>
    <col min="11557" max="11557" width="19" style="1" customWidth="1"/>
    <col min="11558" max="11558" width="16.7109375" style="1" customWidth="1"/>
    <col min="11559" max="11559" width="11.42578125" style="1"/>
    <col min="11560" max="11560" width="13" style="1" customWidth="1"/>
    <col min="11561" max="11562" width="11.42578125" style="1"/>
    <col min="11563" max="11563" width="9.140625" style="1" customWidth="1"/>
    <col min="11564" max="11564" width="11.42578125" style="1"/>
    <col min="11565" max="11565" width="12.42578125" style="1" customWidth="1"/>
    <col min="11566" max="11567" width="10.7109375" style="1" customWidth="1"/>
    <col min="11568" max="11568" width="7" style="1" customWidth="1"/>
    <col min="11569" max="11572" width="11.42578125" style="1"/>
    <col min="11573" max="11573" width="4.5703125" style="1" customWidth="1"/>
    <col min="11574" max="11576" width="11.42578125" style="1"/>
    <col min="11577" max="11577" width="12.5703125" style="1" customWidth="1"/>
    <col min="11578" max="11583" width="11.42578125" style="1"/>
    <col min="11584" max="11584" width="21" style="1" customWidth="1"/>
    <col min="11585" max="11585" width="19.85546875" style="1" customWidth="1"/>
    <col min="11586" max="11586" width="18.42578125" style="1" customWidth="1"/>
    <col min="11587" max="11587" width="20.140625" style="1" customWidth="1"/>
    <col min="11588" max="11588" width="20.5703125" style="1" customWidth="1"/>
    <col min="11589" max="11589" width="7.140625" style="1" customWidth="1"/>
    <col min="11590" max="11590" width="20" style="1" customWidth="1"/>
    <col min="11591" max="11591" width="19.28515625" style="1" customWidth="1"/>
    <col min="11592" max="11592" width="16" style="1" customWidth="1"/>
    <col min="11593" max="11593" width="22.28515625" style="1" customWidth="1"/>
    <col min="11594" max="11594" width="22" style="1" customWidth="1"/>
    <col min="11595" max="11778" width="11.42578125" style="1"/>
    <col min="11779" max="11779" width="4.42578125" style="1" customWidth="1"/>
    <col min="11780" max="11780" width="11.42578125" style="1"/>
    <col min="11781" max="11781" width="8.28515625" style="1" customWidth="1"/>
    <col min="11782" max="11782" width="9.7109375" style="1" customWidth="1"/>
    <col min="11783" max="11783" width="11.140625" style="1" customWidth="1"/>
    <col min="11784" max="11784" width="8.42578125" style="1" customWidth="1"/>
    <col min="11785" max="11785" width="10.140625" style="1" customWidth="1"/>
    <col min="11786" max="11786" width="10.5703125" style="1" customWidth="1"/>
    <col min="11787" max="11787" width="7.28515625" style="1" customWidth="1"/>
    <col min="11788" max="11788" width="8.85546875" style="1" customWidth="1"/>
    <col min="11789" max="11789" width="13" style="1" customWidth="1"/>
    <col min="11790" max="11791" width="6.5703125" style="1" customWidth="1"/>
    <col min="11792" max="11792" width="8.5703125" style="1" customWidth="1"/>
    <col min="11793" max="11793" width="8.140625" style="1" customWidth="1"/>
    <col min="11794" max="11794" width="11.85546875" style="1" customWidth="1"/>
    <col min="11795" max="11795" width="6.85546875" style="1" customWidth="1"/>
    <col min="11796" max="11796" width="6.5703125" style="1" customWidth="1"/>
    <col min="11797" max="11797" width="7.140625" style="1" customWidth="1"/>
    <col min="11798" max="11799" width="7.7109375" style="1" customWidth="1"/>
    <col min="11800" max="11800" width="7.140625" style="1" customWidth="1"/>
    <col min="11801" max="11801" width="6.7109375" style="1" customWidth="1"/>
    <col min="11802" max="11802" width="5.42578125" style="1" customWidth="1"/>
    <col min="11803" max="11803" width="22.85546875" style="1" customWidth="1"/>
    <col min="11804" max="11804" width="21.85546875" style="1" customWidth="1"/>
    <col min="11805" max="11805" width="9.42578125" style="1" customWidth="1"/>
    <col min="11806" max="11806" width="11.7109375" style="1" customWidth="1"/>
    <col min="11807" max="11807" width="9.28515625" style="1" customWidth="1"/>
    <col min="11808" max="11808" width="10.5703125" style="1" customWidth="1"/>
    <col min="11809" max="11809" width="18.85546875" style="1" customWidth="1"/>
    <col min="11810" max="11811" width="11.7109375" style="1" customWidth="1"/>
    <col min="11812" max="11812" width="13.85546875" style="1" customWidth="1"/>
    <col min="11813" max="11813" width="19" style="1" customWidth="1"/>
    <col min="11814" max="11814" width="16.7109375" style="1" customWidth="1"/>
    <col min="11815" max="11815" width="11.42578125" style="1"/>
    <col min="11816" max="11816" width="13" style="1" customWidth="1"/>
    <col min="11817" max="11818" width="11.42578125" style="1"/>
    <col min="11819" max="11819" width="9.140625" style="1" customWidth="1"/>
    <col min="11820" max="11820" width="11.42578125" style="1"/>
    <col min="11821" max="11821" width="12.42578125" style="1" customWidth="1"/>
    <col min="11822" max="11823" width="10.7109375" style="1" customWidth="1"/>
    <col min="11824" max="11824" width="7" style="1" customWidth="1"/>
    <col min="11825" max="11828" width="11.42578125" style="1"/>
    <col min="11829" max="11829" width="4.5703125" style="1" customWidth="1"/>
    <col min="11830" max="11832" width="11.42578125" style="1"/>
    <col min="11833" max="11833" width="12.5703125" style="1" customWidth="1"/>
    <col min="11834" max="11839" width="11.42578125" style="1"/>
    <col min="11840" max="11840" width="21" style="1" customWidth="1"/>
    <col min="11841" max="11841" width="19.85546875" style="1" customWidth="1"/>
    <col min="11842" max="11842" width="18.42578125" style="1" customWidth="1"/>
    <col min="11843" max="11843" width="20.140625" style="1" customWidth="1"/>
    <col min="11844" max="11844" width="20.5703125" style="1" customWidth="1"/>
    <col min="11845" max="11845" width="7.140625" style="1" customWidth="1"/>
    <col min="11846" max="11846" width="20" style="1" customWidth="1"/>
    <col min="11847" max="11847" width="19.28515625" style="1" customWidth="1"/>
    <col min="11848" max="11848" width="16" style="1" customWidth="1"/>
    <col min="11849" max="11849" width="22.28515625" style="1" customWidth="1"/>
    <col min="11850" max="11850" width="22" style="1" customWidth="1"/>
    <col min="11851" max="12034" width="11.42578125" style="1"/>
    <col min="12035" max="12035" width="4.42578125" style="1" customWidth="1"/>
    <col min="12036" max="12036" width="11.42578125" style="1"/>
    <col min="12037" max="12037" width="8.28515625" style="1" customWidth="1"/>
    <col min="12038" max="12038" width="9.7109375" style="1" customWidth="1"/>
    <col min="12039" max="12039" width="11.140625" style="1" customWidth="1"/>
    <col min="12040" max="12040" width="8.42578125" style="1" customWidth="1"/>
    <col min="12041" max="12041" width="10.140625" style="1" customWidth="1"/>
    <col min="12042" max="12042" width="10.5703125" style="1" customWidth="1"/>
    <col min="12043" max="12043" width="7.28515625" style="1" customWidth="1"/>
    <col min="12044" max="12044" width="8.85546875" style="1" customWidth="1"/>
    <col min="12045" max="12045" width="13" style="1" customWidth="1"/>
    <col min="12046" max="12047" width="6.5703125" style="1" customWidth="1"/>
    <col min="12048" max="12048" width="8.5703125" style="1" customWidth="1"/>
    <col min="12049" max="12049" width="8.140625" style="1" customWidth="1"/>
    <col min="12050" max="12050" width="11.85546875" style="1" customWidth="1"/>
    <col min="12051" max="12051" width="6.85546875" style="1" customWidth="1"/>
    <col min="12052" max="12052" width="6.5703125" style="1" customWidth="1"/>
    <col min="12053" max="12053" width="7.140625" style="1" customWidth="1"/>
    <col min="12054" max="12055" width="7.7109375" style="1" customWidth="1"/>
    <col min="12056" max="12056" width="7.140625" style="1" customWidth="1"/>
    <col min="12057" max="12057" width="6.7109375" style="1" customWidth="1"/>
    <col min="12058" max="12058" width="5.42578125" style="1" customWidth="1"/>
    <col min="12059" max="12059" width="22.85546875" style="1" customWidth="1"/>
    <col min="12060" max="12060" width="21.85546875" style="1" customWidth="1"/>
    <col min="12061" max="12061" width="9.42578125" style="1" customWidth="1"/>
    <col min="12062" max="12062" width="11.7109375" style="1" customWidth="1"/>
    <col min="12063" max="12063" width="9.28515625" style="1" customWidth="1"/>
    <col min="12064" max="12064" width="10.5703125" style="1" customWidth="1"/>
    <col min="12065" max="12065" width="18.85546875" style="1" customWidth="1"/>
    <col min="12066" max="12067" width="11.7109375" style="1" customWidth="1"/>
    <col min="12068" max="12068" width="13.85546875" style="1" customWidth="1"/>
    <col min="12069" max="12069" width="19" style="1" customWidth="1"/>
    <col min="12070" max="12070" width="16.7109375" style="1" customWidth="1"/>
    <col min="12071" max="12071" width="11.42578125" style="1"/>
    <col min="12072" max="12072" width="13" style="1" customWidth="1"/>
    <col min="12073" max="12074" width="11.42578125" style="1"/>
    <col min="12075" max="12075" width="9.140625" style="1" customWidth="1"/>
    <col min="12076" max="12076" width="11.42578125" style="1"/>
    <col min="12077" max="12077" width="12.42578125" style="1" customWidth="1"/>
    <col min="12078" max="12079" width="10.7109375" style="1" customWidth="1"/>
    <col min="12080" max="12080" width="7" style="1" customWidth="1"/>
    <col min="12081" max="12084" width="11.42578125" style="1"/>
    <col min="12085" max="12085" width="4.5703125" style="1" customWidth="1"/>
    <col min="12086" max="12088" width="11.42578125" style="1"/>
    <col min="12089" max="12089" width="12.5703125" style="1" customWidth="1"/>
    <col min="12090" max="12095" width="11.42578125" style="1"/>
    <col min="12096" max="12096" width="21" style="1" customWidth="1"/>
    <col min="12097" max="12097" width="19.85546875" style="1" customWidth="1"/>
    <col min="12098" max="12098" width="18.42578125" style="1" customWidth="1"/>
    <col min="12099" max="12099" width="20.140625" style="1" customWidth="1"/>
    <col min="12100" max="12100" width="20.5703125" style="1" customWidth="1"/>
    <col min="12101" max="12101" width="7.140625" style="1" customWidth="1"/>
    <col min="12102" max="12102" width="20" style="1" customWidth="1"/>
    <col min="12103" max="12103" width="19.28515625" style="1" customWidth="1"/>
    <col min="12104" max="12104" width="16" style="1" customWidth="1"/>
    <col min="12105" max="12105" width="22.28515625" style="1" customWidth="1"/>
    <col min="12106" max="12106" width="22" style="1" customWidth="1"/>
    <col min="12107" max="12290" width="11.42578125" style="1"/>
    <col min="12291" max="12291" width="4.42578125" style="1" customWidth="1"/>
    <col min="12292" max="12292" width="11.42578125" style="1"/>
    <col min="12293" max="12293" width="8.28515625" style="1" customWidth="1"/>
    <col min="12294" max="12294" width="9.7109375" style="1" customWidth="1"/>
    <col min="12295" max="12295" width="11.140625" style="1" customWidth="1"/>
    <col min="12296" max="12296" width="8.42578125" style="1" customWidth="1"/>
    <col min="12297" max="12297" width="10.140625" style="1" customWidth="1"/>
    <col min="12298" max="12298" width="10.5703125" style="1" customWidth="1"/>
    <col min="12299" max="12299" width="7.28515625" style="1" customWidth="1"/>
    <col min="12300" max="12300" width="8.85546875" style="1" customWidth="1"/>
    <col min="12301" max="12301" width="13" style="1" customWidth="1"/>
    <col min="12302" max="12303" width="6.5703125" style="1" customWidth="1"/>
    <col min="12304" max="12304" width="8.5703125" style="1" customWidth="1"/>
    <col min="12305" max="12305" width="8.140625" style="1" customWidth="1"/>
    <col min="12306" max="12306" width="11.85546875" style="1" customWidth="1"/>
    <col min="12307" max="12307" width="6.85546875" style="1" customWidth="1"/>
    <col min="12308" max="12308" width="6.5703125" style="1" customWidth="1"/>
    <col min="12309" max="12309" width="7.140625" style="1" customWidth="1"/>
    <col min="12310" max="12311" width="7.7109375" style="1" customWidth="1"/>
    <col min="12312" max="12312" width="7.140625" style="1" customWidth="1"/>
    <col min="12313" max="12313" width="6.7109375" style="1" customWidth="1"/>
    <col min="12314" max="12314" width="5.42578125" style="1" customWidth="1"/>
    <col min="12315" max="12315" width="22.85546875" style="1" customWidth="1"/>
    <col min="12316" max="12316" width="21.85546875" style="1" customWidth="1"/>
    <col min="12317" max="12317" width="9.42578125" style="1" customWidth="1"/>
    <col min="12318" max="12318" width="11.7109375" style="1" customWidth="1"/>
    <col min="12319" max="12319" width="9.28515625" style="1" customWidth="1"/>
    <col min="12320" max="12320" width="10.5703125" style="1" customWidth="1"/>
    <col min="12321" max="12321" width="18.85546875" style="1" customWidth="1"/>
    <col min="12322" max="12323" width="11.7109375" style="1" customWidth="1"/>
    <col min="12324" max="12324" width="13.85546875" style="1" customWidth="1"/>
    <col min="12325" max="12325" width="19" style="1" customWidth="1"/>
    <col min="12326" max="12326" width="16.7109375" style="1" customWidth="1"/>
    <col min="12327" max="12327" width="11.42578125" style="1"/>
    <col min="12328" max="12328" width="13" style="1" customWidth="1"/>
    <col min="12329" max="12330" width="11.42578125" style="1"/>
    <col min="12331" max="12331" width="9.140625" style="1" customWidth="1"/>
    <col min="12332" max="12332" width="11.42578125" style="1"/>
    <col min="12333" max="12333" width="12.42578125" style="1" customWidth="1"/>
    <col min="12334" max="12335" width="10.7109375" style="1" customWidth="1"/>
    <col min="12336" max="12336" width="7" style="1" customWidth="1"/>
    <col min="12337" max="12340" width="11.42578125" style="1"/>
    <col min="12341" max="12341" width="4.5703125" style="1" customWidth="1"/>
    <col min="12342" max="12344" width="11.42578125" style="1"/>
    <col min="12345" max="12345" width="12.5703125" style="1" customWidth="1"/>
    <col min="12346" max="12351" width="11.42578125" style="1"/>
    <col min="12352" max="12352" width="21" style="1" customWidth="1"/>
    <col min="12353" max="12353" width="19.85546875" style="1" customWidth="1"/>
    <col min="12354" max="12354" width="18.42578125" style="1" customWidth="1"/>
    <col min="12355" max="12355" width="20.140625" style="1" customWidth="1"/>
    <col min="12356" max="12356" width="20.5703125" style="1" customWidth="1"/>
    <col min="12357" max="12357" width="7.140625" style="1" customWidth="1"/>
    <col min="12358" max="12358" width="20" style="1" customWidth="1"/>
    <col min="12359" max="12359" width="19.28515625" style="1" customWidth="1"/>
    <col min="12360" max="12360" width="16" style="1" customWidth="1"/>
    <col min="12361" max="12361" width="22.28515625" style="1" customWidth="1"/>
    <col min="12362" max="12362" width="22" style="1" customWidth="1"/>
    <col min="12363" max="12546" width="11.42578125" style="1"/>
    <col min="12547" max="12547" width="4.42578125" style="1" customWidth="1"/>
    <col min="12548" max="12548" width="11.42578125" style="1"/>
    <col min="12549" max="12549" width="8.28515625" style="1" customWidth="1"/>
    <col min="12550" max="12550" width="9.7109375" style="1" customWidth="1"/>
    <col min="12551" max="12551" width="11.140625" style="1" customWidth="1"/>
    <col min="12552" max="12552" width="8.42578125" style="1" customWidth="1"/>
    <col min="12553" max="12553" width="10.140625" style="1" customWidth="1"/>
    <col min="12554" max="12554" width="10.5703125" style="1" customWidth="1"/>
    <col min="12555" max="12555" width="7.28515625" style="1" customWidth="1"/>
    <col min="12556" max="12556" width="8.85546875" style="1" customWidth="1"/>
    <col min="12557" max="12557" width="13" style="1" customWidth="1"/>
    <col min="12558" max="12559" width="6.5703125" style="1" customWidth="1"/>
    <col min="12560" max="12560" width="8.5703125" style="1" customWidth="1"/>
    <col min="12561" max="12561" width="8.140625" style="1" customWidth="1"/>
    <col min="12562" max="12562" width="11.85546875" style="1" customWidth="1"/>
    <col min="12563" max="12563" width="6.85546875" style="1" customWidth="1"/>
    <col min="12564" max="12564" width="6.5703125" style="1" customWidth="1"/>
    <col min="12565" max="12565" width="7.140625" style="1" customWidth="1"/>
    <col min="12566" max="12567" width="7.7109375" style="1" customWidth="1"/>
    <col min="12568" max="12568" width="7.140625" style="1" customWidth="1"/>
    <col min="12569" max="12569" width="6.7109375" style="1" customWidth="1"/>
    <col min="12570" max="12570" width="5.42578125" style="1" customWidth="1"/>
    <col min="12571" max="12571" width="22.85546875" style="1" customWidth="1"/>
    <col min="12572" max="12572" width="21.85546875" style="1" customWidth="1"/>
    <col min="12573" max="12573" width="9.42578125" style="1" customWidth="1"/>
    <col min="12574" max="12574" width="11.7109375" style="1" customWidth="1"/>
    <col min="12575" max="12575" width="9.28515625" style="1" customWidth="1"/>
    <col min="12576" max="12576" width="10.5703125" style="1" customWidth="1"/>
    <col min="12577" max="12577" width="18.85546875" style="1" customWidth="1"/>
    <col min="12578" max="12579" width="11.7109375" style="1" customWidth="1"/>
    <col min="12580" max="12580" width="13.85546875" style="1" customWidth="1"/>
    <col min="12581" max="12581" width="19" style="1" customWidth="1"/>
    <col min="12582" max="12582" width="16.7109375" style="1" customWidth="1"/>
    <col min="12583" max="12583" width="11.42578125" style="1"/>
    <col min="12584" max="12584" width="13" style="1" customWidth="1"/>
    <col min="12585" max="12586" width="11.42578125" style="1"/>
    <col min="12587" max="12587" width="9.140625" style="1" customWidth="1"/>
    <col min="12588" max="12588" width="11.42578125" style="1"/>
    <col min="12589" max="12589" width="12.42578125" style="1" customWidth="1"/>
    <col min="12590" max="12591" width="10.7109375" style="1" customWidth="1"/>
    <col min="12592" max="12592" width="7" style="1" customWidth="1"/>
    <col min="12593" max="12596" width="11.42578125" style="1"/>
    <col min="12597" max="12597" width="4.5703125" style="1" customWidth="1"/>
    <col min="12598" max="12600" width="11.42578125" style="1"/>
    <col min="12601" max="12601" width="12.5703125" style="1" customWidth="1"/>
    <col min="12602" max="12607" width="11.42578125" style="1"/>
    <col min="12608" max="12608" width="21" style="1" customWidth="1"/>
    <col min="12609" max="12609" width="19.85546875" style="1" customWidth="1"/>
    <col min="12610" max="12610" width="18.42578125" style="1" customWidth="1"/>
    <col min="12611" max="12611" width="20.140625" style="1" customWidth="1"/>
    <col min="12612" max="12612" width="20.5703125" style="1" customWidth="1"/>
    <col min="12613" max="12613" width="7.140625" style="1" customWidth="1"/>
    <col min="12614" max="12614" width="20" style="1" customWidth="1"/>
    <col min="12615" max="12615" width="19.28515625" style="1" customWidth="1"/>
    <col min="12616" max="12616" width="16" style="1" customWidth="1"/>
    <col min="12617" max="12617" width="22.28515625" style="1" customWidth="1"/>
    <col min="12618" max="12618" width="22" style="1" customWidth="1"/>
    <col min="12619" max="12802" width="11.42578125" style="1"/>
    <col min="12803" max="12803" width="4.42578125" style="1" customWidth="1"/>
    <col min="12804" max="12804" width="11.42578125" style="1"/>
    <col min="12805" max="12805" width="8.28515625" style="1" customWidth="1"/>
    <col min="12806" max="12806" width="9.7109375" style="1" customWidth="1"/>
    <col min="12807" max="12807" width="11.140625" style="1" customWidth="1"/>
    <col min="12808" max="12808" width="8.42578125" style="1" customWidth="1"/>
    <col min="12809" max="12809" width="10.140625" style="1" customWidth="1"/>
    <col min="12810" max="12810" width="10.5703125" style="1" customWidth="1"/>
    <col min="12811" max="12811" width="7.28515625" style="1" customWidth="1"/>
    <col min="12812" max="12812" width="8.85546875" style="1" customWidth="1"/>
    <col min="12813" max="12813" width="13" style="1" customWidth="1"/>
    <col min="12814" max="12815" width="6.5703125" style="1" customWidth="1"/>
    <col min="12816" max="12816" width="8.5703125" style="1" customWidth="1"/>
    <col min="12817" max="12817" width="8.140625" style="1" customWidth="1"/>
    <col min="12818" max="12818" width="11.85546875" style="1" customWidth="1"/>
    <col min="12819" max="12819" width="6.85546875" style="1" customWidth="1"/>
    <col min="12820" max="12820" width="6.5703125" style="1" customWidth="1"/>
    <col min="12821" max="12821" width="7.140625" style="1" customWidth="1"/>
    <col min="12822" max="12823" width="7.7109375" style="1" customWidth="1"/>
    <col min="12824" max="12824" width="7.140625" style="1" customWidth="1"/>
    <col min="12825" max="12825" width="6.7109375" style="1" customWidth="1"/>
    <col min="12826" max="12826" width="5.42578125" style="1" customWidth="1"/>
    <col min="12827" max="12827" width="22.85546875" style="1" customWidth="1"/>
    <col min="12828" max="12828" width="21.85546875" style="1" customWidth="1"/>
    <col min="12829" max="12829" width="9.42578125" style="1" customWidth="1"/>
    <col min="12830" max="12830" width="11.7109375" style="1" customWidth="1"/>
    <col min="12831" max="12831" width="9.28515625" style="1" customWidth="1"/>
    <col min="12832" max="12832" width="10.5703125" style="1" customWidth="1"/>
    <col min="12833" max="12833" width="18.85546875" style="1" customWidth="1"/>
    <col min="12834" max="12835" width="11.7109375" style="1" customWidth="1"/>
    <col min="12836" max="12836" width="13.85546875" style="1" customWidth="1"/>
    <col min="12837" max="12837" width="19" style="1" customWidth="1"/>
    <col min="12838" max="12838" width="16.7109375" style="1" customWidth="1"/>
    <col min="12839" max="12839" width="11.42578125" style="1"/>
    <col min="12840" max="12840" width="13" style="1" customWidth="1"/>
    <col min="12841" max="12842" width="11.42578125" style="1"/>
    <col min="12843" max="12843" width="9.140625" style="1" customWidth="1"/>
    <col min="12844" max="12844" width="11.42578125" style="1"/>
    <col min="12845" max="12845" width="12.42578125" style="1" customWidth="1"/>
    <col min="12846" max="12847" width="10.7109375" style="1" customWidth="1"/>
    <col min="12848" max="12848" width="7" style="1" customWidth="1"/>
    <col min="12849" max="12852" width="11.42578125" style="1"/>
    <col min="12853" max="12853" width="4.5703125" style="1" customWidth="1"/>
    <col min="12854" max="12856" width="11.42578125" style="1"/>
    <col min="12857" max="12857" width="12.5703125" style="1" customWidth="1"/>
    <col min="12858" max="12863" width="11.42578125" style="1"/>
    <col min="12864" max="12864" width="21" style="1" customWidth="1"/>
    <col min="12865" max="12865" width="19.85546875" style="1" customWidth="1"/>
    <col min="12866" max="12866" width="18.42578125" style="1" customWidth="1"/>
    <col min="12867" max="12867" width="20.140625" style="1" customWidth="1"/>
    <col min="12868" max="12868" width="20.5703125" style="1" customWidth="1"/>
    <col min="12869" max="12869" width="7.140625" style="1" customWidth="1"/>
    <col min="12870" max="12870" width="20" style="1" customWidth="1"/>
    <col min="12871" max="12871" width="19.28515625" style="1" customWidth="1"/>
    <col min="12872" max="12872" width="16" style="1" customWidth="1"/>
    <col min="12873" max="12873" width="22.28515625" style="1" customWidth="1"/>
    <col min="12874" max="12874" width="22" style="1" customWidth="1"/>
    <col min="12875" max="13058" width="11.42578125" style="1"/>
    <col min="13059" max="13059" width="4.42578125" style="1" customWidth="1"/>
    <col min="13060" max="13060" width="11.42578125" style="1"/>
    <col min="13061" max="13061" width="8.28515625" style="1" customWidth="1"/>
    <col min="13062" max="13062" width="9.7109375" style="1" customWidth="1"/>
    <col min="13063" max="13063" width="11.140625" style="1" customWidth="1"/>
    <col min="13064" max="13064" width="8.42578125" style="1" customWidth="1"/>
    <col min="13065" max="13065" width="10.140625" style="1" customWidth="1"/>
    <col min="13066" max="13066" width="10.5703125" style="1" customWidth="1"/>
    <col min="13067" max="13067" width="7.28515625" style="1" customWidth="1"/>
    <col min="13068" max="13068" width="8.85546875" style="1" customWidth="1"/>
    <col min="13069" max="13069" width="13" style="1" customWidth="1"/>
    <col min="13070" max="13071" width="6.5703125" style="1" customWidth="1"/>
    <col min="13072" max="13072" width="8.5703125" style="1" customWidth="1"/>
    <col min="13073" max="13073" width="8.140625" style="1" customWidth="1"/>
    <col min="13074" max="13074" width="11.85546875" style="1" customWidth="1"/>
    <col min="13075" max="13075" width="6.85546875" style="1" customWidth="1"/>
    <col min="13076" max="13076" width="6.5703125" style="1" customWidth="1"/>
    <col min="13077" max="13077" width="7.140625" style="1" customWidth="1"/>
    <col min="13078" max="13079" width="7.7109375" style="1" customWidth="1"/>
    <col min="13080" max="13080" width="7.140625" style="1" customWidth="1"/>
    <col min="13081" max="13081" width="6.7109375" style="1" customWidth="1"/>
    <col min="13082" max="13082" width="5.42578125" style="1" customWidth="1"/>
    <col min="13083" max="13083" width="22.85546875" style="1" customWidth="1"/>
    <col min="13084" max="13084" width="21.85546875" style="1" customWidth="1"/>
    <col min="13085" max="13085" width="9.42578125" style="1" customWidth="1"/>
    <col min="13086" max="13086" width="11.7109375" style="1" customWidth="1"/>
    <col min="13087" max="13087" width="9.28515625" style="1" customWidth="1"/>
    <col min="13088" max="13088" width="10.5703125" style="1" customWidth="1"/>
    <col min="13089" max="13089" width="18.85546875" style="1" customWidth="1"/>
    <col min="13090" max="13091" width="11.7109375" style="1" customWidth="1"/>
    <col min="13092" max="13092" width="13.85546875" style="1" customWidth="1"/>
    <col min="13093" max="13093" width="19" style="1" customWidth="1"/>
    <col min="13094" max="13094" width="16.7109375" style="1" customWidth="1"/>
    <col min="13095" max="13095" width="11.42578125" style="1"/>
    <col min="13096" max="13096" width="13" style="1" customWidth="1"/>
    <col min="13097" max="13098" width="11.42578125" style="1"/>
    <col min="13099" max="13099" width="9.140625" style="1" customWidth="1"/>
    <col min="13100" max="13100" width="11.42578125" style="1"/>
    <col min="13101" max="13101" width="12.42578125" style="1" customWidth="1"/>
    <col min="13102" max="13103" width="10.7109375" style="1" customWidth="1"/>
    <col min="13104" max="13104" width="7" style="1" customWidth="1"/>
    <col min="13105" max="13108" width="11.42578125" style="1"/>
    <col min="13109" max="13109" width="4.5703125" style="1" customWidth="1"/>
    <col min="13110" max="13112" width="11.42578125" style="1"/>
    <col min="13113" max="13113" width="12.5703125" style="1" customWidth="1"/>
    <col min="13114" max="13119" width="11.42578125" style="1"/>
    <col min="13120" max="13120" width="21" style="1" customWidth="1"/>
    <col min="13121" max="13121" width="19.85546875" style="1" customWidth="1"/>
    <col min="13122" max="13122" width="18.42578125" style="1" customWidth="1"/>
    <col min="13123" max="13123" width="20.140625" style="1" customWidth="1"/>
    <col min="13124" max="13124" width="20.5703125" style="1" customWidth="1"/>
    <col min="13125" max="13125" width="7.140625" style="1" customWidth="1"/>
    <col min="13126" max="13126" width="20" style="1" customWidth="1"/>
    <col min="13127" max="13127" width="19.28515625" style="1" customWidth="1"/>
    <col min="13128" max="13128" width="16" style="1" customWidth="1"/>
    <col min="13129" max="13129" width="22.28515625" style="1" customWidth="1"/>
    <col min="13130" max="13130" width="22" style="1" customWidth="1"/>
    <col min="13131" max="13314" width="11.42578125" style="1"/>
    <col min="13315" max="13315" width="4.42578125" style="1" customWidth="1"/>
    <col min="13316" max="13316" width="11.42578125" style="1"/>
    <col min="13317" max="13317" width="8.28515625" style="1" customWidth="1"/>
    <col min="13318" max="13318" width="9.7109375" style="1" customWidth="1"/>
    <col min="13319" max="13319" width="11.140625" style="1" customWidth="1"/>
    <col min="13320" max="13320" width="8.42578125" style="1" customWidth="1"/>
    <col min="13321" max="13321" width="10.140625" style="1" customWidth="1"/>
    <col min="13322" max="13322" width="10.5703125" style="1" customWidth="1"/>
    <col min="13323" max="13323" width="7.28515625" style="1" customWidth="1"/>
    <col min="13324" max="13324" width="8.85546875" style="1" customWidth="1"/>
    <col min="13325" max="13325" width="13" style="1" customWidth="1"/>
    <col min="13326" max="13327" width="6.5703125" style="1" customWidth="1"/>
    <col min="13328" max="13328" width="8.5703125" style="1" customWidth="1"/>
    <col min="13329" max="13329" width="8.140625" style="1" customWidth="1"/>
    <col min="13330" max="13330" width="11.85546875" style="1" customWidth="1"/>
    <col min="13331" max="13331" width="6.85546875" style="1" customWidth="1"/>
    <col min="13332" max="13332" width="6.5703125" style="1" customWidth="1"/>
    <col min="13333" max="13333" width="7.140625" style="1" customWidth="1"/>
    <col min="13334" max="13335" width="7.7109375" style="1" customWidth="1"/>
    <col min="13336" max="13336" width="7.140625" style="1" customWidth="1"/>
    <col min="13337" max="13337" width="6.7109375" style="1" customWidth="1"/>
    <col min="13338" max="13338" width="5.42578125" style="1" customWidth="1"/>
    <col min="13339" max="13339" width="22.85546875" style="1" customWidth="1"/>
    <col min="13340" max="13340" width="21.85546875" style="1" customWidth="1"/>
    <col min="13341" max="13341" width="9.42578125" style="1" customWidth="1"/>
    <col min="13342" max="13342" width="11.7109375" style="1" customWidth="1"/>
    <col min="13343" max="13343" width="9.28515625" style="1" customWidth="1"/>
    <col min="13344" max="13344" width="10.5703125" style="1" customWidth="1"/>
    <col min="13345" max="13345" width="18.85546875" style="1" customWidth="1"/>
    <col min="13346" max="13347" width="11.7109375" style="1" customWidth="1"/>
    <col min="13348" max="13348" width="13.85546875" style="1" customWidth="1"/>
    <col min="13349" max="13349" width="19" style="1" customWidth="1"/>
    <col min="13350" max="13350" width="16.7109375" style="1" customWidth="1"/>
    <col min="13351" max="13351" width="11.42578125" style="1"/>
    <col min="13352" max="13352" width="13" style="1" customWidth="1"/>
    <col min="13353" max="13354" width="11.42578125" style="1"/>
    <col min="13355" max="13355" width="9.140625" style="1" customWidth="1"/>
    <col min="13356" max="13356" width="11.42578125" style="1"/>
    <col min="13357" max="13357" width="12.42578125" style="1" customWidth="1"/>
    <col min="13358" max="13359" width="10.7109375" style="1" customWidth="1"/>
    <col min="13360" max="13360" width="7" style="1" customWidth="1"/>
    <col min="13361" max="13364" width="11.42578125" style="1"/>
    <col min="13365" max="13365" width="4.5703125" style="1" customWidth="1"/>
    <col min="13366" max="13368" width="11.42578125" style="1"/>
    <col min="13369" max="13369" width="12.5703125" style="1" customWidth="1"/>
    <col min="13370" max="13375" width="11.42578125" style="1"/>
    <col min="13376" max="13376" width="21" style="1" customWidth="1"/>
    <col min="13377" max="13377" width="19.85546875" style="1" customWidth="1"/>
    <col min="13378" max="13378" width="18.42578125" style="1" customWidth="1"/>
    <col min="13379" max="13379" width="20.140625" style="1" customWidth="1"/>
    <col min="13380" max="13380" width="20.5703125" style="1" customWidth="1"/>
    <col min="13381" max="13381" width="7.140625" style="1" customWidth="1"/>
    <col min="13382" max="13382" width="20" style="1" customWidth="1"/>
    <col min="13383" max="13383" width="19.28515625" style="1" customWidth="1"/>
    <col min="13384" max="13384" width="16" style="1" customWidth="1"/>
    <col min="13385" max="13385" width="22.28515625" style="1" customWidth="1"/>
    <col min="13386" max="13386" width="22" style="1" customWidth="1"/>
    <col min="13387" max="13570" width="11.42578125" style="1"/>
    <col min="13571" max="13571" width="4.42578125" style="1" customWidth="1"/>
    <col min="13572" max="13572" width="11.42578125" style="1"/>
    <col min="13573" max="13573" width="8.28515625" style="1" customWidth="1"/>
    <col min="13574" max="13574" width="9.7109375" style="1" customWidth="1"/>
    <col min="13575" max="13575" width="11.140625" style="1" customWidth="1"/>
    <col min="13576" max="13576" width="8.42578125" style="1" customWidth="1"/>
    <col min="13577" max="13577" width="10.140625" style="1" customWidth="1"/>
    <col min="13578" max="13578" width="10.5703125" style="1" customWidth="1"/>
    <col min="13579" max="13579" width="7.28515625" style="1" customWidth="1"/>
    <col min="13580" max="13580" width="8.85546875" style="1" customWidth="1"/>
    <col min="13581" max="13581" width="13" style="1" customWidth="1"/>
    <col min="13582" max="13583" width="6.5703125" style="1" customWidth="1"/>
    <col min="13584" max="13584" width="8.5703125" style="1" customWidth="1"/>
    <col min="13585" max="13585" width="8.140625" style="1" customWidth="1"/>
    <col min="13586" max="13586" width="11.85546875" style="1" customWidth="1"/>
    <col min="13587" max="13587" width="6.85546875" style="1" customWidth="1"/>
    <col min="13588" max="13588" width="6.5703125" style="1" customWidth="1"/>
    <col min="13589" max="13589" width="7.140625" style="1" customWidth="1"/>
    <col min="13590" max="13591" width="7.7109375" style="1" customWidth="1"/>
    <col min="13592" max="13592" width="7.140625" style="1" customWidth="1"/>
    <col min="13593" max="13593" width="6.7109375" style="1" customWidth="1"/>
    <col min="13594" max="13594" width="5.42578125" style="1" customWidth="1"/>
    <col min="13595" max="13595" width="22.85546875" style="1" customWidth="1"/>
    <col min="13596" max="13596" width="21.85546875" style="1" customWidth="1"/>
    <col min="13597" max="13597" width="9.42578125" style="1" customWidth="1"/>
    <col min="13598" max="13598" width="11.7109375" style="1" customWidth="1"/>
    <col min="13599" max="13599" width="9.28515625" style="1" customWidth="1"/>
    <col min="13600" max="13600" width="10.5703125" style="1" customWidth="1"/>
    <col min="13601" max="13601" width="18.85546875" style="1" customWidth="1"/>
    <col min="13602" max="13603" width="11.7109375" style="1" customWidth="1"/>
    <col min="13604" max="13604" width="13.85546875" style="1" customWidth="1"/>
    <col min="13605" max="13605" width="19" style="1" customWidth="1"/>
    <col min="13606" max="13606" width="16.7109375" style="1" customWidth="1"/>
    <col min="13607" max="13607" width="11.42578125" style="1"/>
    <col min="13608" max="13608" width="13" style="1" customWidth="1"/>
    <col min="13609" max="13610" width="11.42578125" style="1"/>
    <col min="13611" max="13611" width="9.140625" style="1" customWidth="1"/>
    <col min="13612" max="13612" width="11.42578125" style="1"/>
    <col min="13613" max="13613" width="12.42578125" style="1" customWidth="1"/>
    <col min="13614" max="13615" width="10.7109375" style="1" customWidth="1"/>
    <col min="13616" max="13616" width="7" style="1" customWidth="1"/>
    <col min="13617" max="13620" width="11.42578125" style="1"/>
    <col min="13621" max="13621" width="4.5703125" style="1" customWidth="1"/>
    <col min="13622" max="13624" width="11.42578125" style="1"/>
    <col min="13625" max="13625" width="12.5703125" style="1" customWidth="1"/>
    <col min="13626" max="13631" width="11.42578125" style="1"/>
    <col min="13632" max="13632" width="21" style="1" customWidth="1"/>
    <col min="13633" max="13633" width="19.85546875" style="1" customWidth="1"/>
    <col min="13634" max="13634" width="18.42578125" style="1" customWidth="1"/>
    <col min="13635" max="13635" width="20.140625" style="1" customWidth="1"/>
    <col min="13636" max="13636" width="20.5703125" style="1" customWidth="1"/>
    <col min="13637" max="13637" width="7.140625" style="1" customWidth="1"/>
    <col min="13638" max="13638" width="20" style="1" customWidth="1"/>
    <col min="13639" max="13639" width="19.28515625" style="1" customWidth="1"/>
    <col min="13640" max="13640" width="16" style="1" customWidth="1"/>
    <col min="13641" max="13641" width="22.28515625" style="1" customWidth="1"/>
    <col min="13642" max="13642" width="22" style="1" customWidth="1"/>
    <col min="13643" max="13826" width="11.42578125" style="1"/>
    <col min="13827" max="13827" width="4.42578125" style="1" customWidth="1"/>
    <col min="13828" max="13828" width="11.42578125" style="1"/>
    <col min="13829" max="13829" width="8.28515625" style="1" customWidth="1"/>
    <col min="13830" max="13830" width="9.7109375" style="1" customWidth="1"/>
    <col min="13831" max="13831" width="11.140625" style="1" customWidth="1"/>
    <col min="13832" max="13832" width="8.42578125" style="1" customWidth="1"/>
    <col min="13833" max="13833" width="10.140625" style="1" customWidth="1"/>
    <col min="13834" max="13834" width="10.5703125" style="1" customWidth="1"/>
    <col min="13835" max="13835" width="7.28515625" style="1" customWidth="1"/>
    <col min="13836" max="13836" width="8.85546875" style="1" customWidth="1"/>
    <col min="13837" max="13837" width="13" style="1" customWidth="1"/>
    <col min="13838" max="13839" width="6.5703125" style="1" customWidth="1"/>
    <col min="13840" max="13840" width="8.5703125" style="1" customWidth="1"/>
    <col min="13841" max="13841" width="8.140625" style="1" customWidth="1"/>
    <col min="13842" max="13842" width="11.85546875" style="1" customWidth="1"/>
    <col min="13843" max="13843" width="6.85546875" style="1" customWidth="1"/>
    <col min="13844" max="13844" width="6.5703125" style="1" customWidth="1"/>
    <col min="13845" max="13845" width="7.140625" style="1" customWidth="1"/>
    <col min="13846" max="13847" width="7.7109375" style="1" customWidth="1"/>
    <col min="13848" max="13848" width="7.140625" style="1" customWidth="1"/>
    <col min="13849" max="13849" width="6.7109375" style="1" customWidth="1"/>
    <col min="13850" max="13850" width="5.42578125" style="1" customWidth="1"/>
    <col min="13851" max="13851" width="22.85546875" style="1" customWidth="1"/>
    <col min="13852" max="13852" width="21.85546875" style="1" customWidth="1"/>
    <col min="13853" max="13853" width="9.42578125" style="1" customWidth="1"/>
    <col min="13854" max="13854" width="11.7109375" style="1" customWidth="1"/>
    <col min="13855" max="13855" width="9.28515625" style="1" customWidth="1"/>
    <col min="13856" max="13856" width="10.5703125" style="1" customWidth="1"/>
    <col min="13857" max="13857" width="18.85546875" style="1" customWidth="1"/>
    <col min="13858" max="13859" width="11.7109375" style="1" customWidth="1"/>
    <col min="13860" max="13860" width="13.85546875" style="1" customWidth="1"/>
    <col min="13861" max="13861" width="19" style="1" customWidth="1"/>
    <col min="13862" max="13862" width="16.7109375" style="1" customWidth="1"/>
    <col min="13863" max="13863" width="11.42578125" style="1"/>
    <col min="13864" max="13864" width="13" style="1" customWidth="1"/>
    <col min="13865" max="13866" width="11.42578125" style="1"/>
    <col min="13867" max="13867" width="9.140625" style="1" customWidth="1"/>
    <col min="13868" max="13868" width="11.42578125" style="1"/>
    <col min="13869" max="13869" width="12.42578125" style="1" customWidth="1"/>
    <col min="13870" max="13871" width="10.7109375" style="1" customWidth="1"/>
    <col min="13872" max="13872" width="7" style="1" customWidth="1"/>
    <col min="13873" max="13876" width="11.42578125" style="1"/>
    <col min="13877" max="13877" width="4.5703125" style="1" customWidth="1"/>
    <col min="13878" max="13880" width="11.42578125" style="1"/>
    <col min="13881" max="13881" width="12.5703125" style="1" customWidth="1"/>
    <col min="13882" max="13887" width="11.42578125" style="1"/>
    <col min="13888" max="13888" width="21" style="1" customWidth="1"/>
    <col min="13889" max="13889" width="19.85546875" style="1" customWidth="1"/>
    <col min="13890" max="13890" width="18.42578125" style="1" customWidth="1"/>
    <col min="13891" max="13891" width="20.140625" style="1" customWidth="1"/>
    <col min="13892" max="13892" width="20.5703125" style="1" customWidth="1"/>
    <col min="13893" max="13893" width="7.140625" style="1" customWidth="1"/>
    <col min="13894" max="13894" width="20" style="1" customWidth="1"/>
    <col min="13895" max="13895" width="19.28515625" style="1" customWidth="1"/>
    <col min="13896" max="13896" width="16" style="1" customWidth="1"/>
    <col min="13897" max="13897" width="22.28515625" style="1" customWidth="1"/>
    <col min="13898" max="13898" width="22" style="1" customWidth="1"/>
    <col min="13899" max="14082" width="11.42578125" style="1"/>
    <col min="14083" max="14083" width="4.42578125" style="1" customWidth="1"/>
    <col min="14084" max="14084" width="11.42578125" style="1"/>
    <col min="14085" max="14085" width="8.28515625" style="1" customWidth="1"/>
    <col min="14086" max="14086" width="9.7109375" style="1" customWidth="1"/>
    <col min="14087" max="14087" width="11.140625" style="1" customWidth="1"/>
    <col min="14088" max="14088" width="8.42578125" style="1" customWidth="1"/>
    <col min="14089" max="14089" width="10.140625" style="1" customWidth="1"/>
    <col min="14090" max="14090" width="10.5703125" style="1" customWidth="1"/>
    <col min="14091" max="14091" width="7.28515625" style="1" customWidth="1"/>
    <col min="14092" max="14092" width="8.85546875" style="1" customWidth="1"/>
    <col min="14093" max="14093" width="13" style="1" customWidth="1"/>
    <col min="14094" max="14095" width="6.5703125" style="1" customWidth="1"/>
    <col min="14096" max="14096" width="8.5703125" style="1" customWidth="1"/>
    <col min="14097" max="14097" width="8.140625" style="1" customWidth="1"/>
    <col min="14098" max="14098" width="11.85546875" style="1" customWidth="1"/>
    <col min="14099" max="14099" width="6.85546875" style="1" customWidth="1"/>
    <col min="14100" max="14100" width="6.5703125" style="1" customWidth="1"/>
    <col min="14101" max="14101" width="7.140625" style="1" customWidth="1"/>
    <col min="14102" max="14103" width="7.7109375" style="1" customWidth="1"/>
    <col min="14104" max="14104" width="7.140625" style="1" customWidth="1"/>
    <col min="14105" max="14105" width="6.7109375" style="1" customWidth="1"/>
    <col min="14106" max="14106" width="5.42578125" style="1" customWidth="1"/>
    <col min="14107" max="14107" width="22.85546875" style="1" customWidth="1"/>
    <col min="14108" max="14108" width="21.85546875" style="1" customWidth="1"/>
    <col min="14109" max="14109" width="9.42578125" style="1" customWidth="1"/>
    <col min="14110" max="14110" width="11.7109375" style="1" customWidth="1"/>
    <col min="14111" max="14111" width="9.28515625" style="1" customWidth="1"/>
    <col min="14112" max="14112" width="10.5703125" style="1" customWidth="1"/>
    <col min="14113" max="14113" width="18.85546875" style="1" customWidth="1"/>
    <col min="14114" max="14115" width="11.7109375" style="1" customWidth="1"/>
    <col min="14116" max="14116" width="13.85546875" style="1" customWidth="1"/>
    <col min="14117" max="14117" width="19" style="1" customWidth="1"/>
    <col min="14118" max="14118" width="16.7109375" style="1" customWidth="1"/>
    <col min="14119" max="14119" width="11.42578125" style="1"/>
    <col min="14120" max="14120" width="13" style="1" customWidth="1"/>
    <col min="14121" max="14122" width="11.42578125" style="1"/>
    <col min="14123" max="14123" width="9.140625" style="1" customWidth="1"/>
    <col min="14124" max="14124" width="11.42578125" style="1"/>
    <col min="14125" max="14125" width="12.42578125" style="1" customWidth="1"/>
    <col min="14126" max="14127" width="10.7109375" style="1" customWidth="1"/>
    <col min="14128" max="14128" width="7" style="1" customWidth="1"/>
    <col min="14129" max="14132" width="11.42578125" style="1"/>
    <col min="14133" max="14133" width="4.5703125" style="1" customWidth="1"/>
    <col min="14134" max="14136" width="11.42578125" style="1"/>
    <col min="14137" max="14137" width="12.5703125" style="1" customWidth="1"/>
    <col min="14138" max="14143" width="11.42578125" style="1"/>
    <col min="14144" max="14144" width="21" style="1" customWidth="1"/>
    <col min="14145" max="14145" width="19.85546875" style="1" customWidth="1"/>
    <col min="14146" max="14146" width="18.42578125" style="1" customWidth="1"/>
    <col min="14147" max="14147" width="20.140625" style="1" customWidth="1"/>
    <col min="14148" max="14148" width="20.5703125" style="1" customWidth="1"/>
    <col min="14149" max="14149" width="7.140625" style="1" customWidth="1"/>
    <col min="14150" max="14150" width="20" style="1" customWidth="1"/>
    <col min="14151" max="14151" width="19.28515625" style="1" customWidth="1"/>
    <col min="14152" max="14152" width="16" style="1" customWidth="1"/>
    <col min="14153" max="14153" width="22.28515625" style="1" customWidth="1"/>
    <col min="14154" max="14154" width="22" style="1" customWidth="1"/>
    <col min="14155" max="14338" width="11.42578125" style="1"/>
    <col min="14339" max="14339" width="4.42578125" style="1" customWidth="1"/>
    <col min="14340" max="14340" width="11.42578125" style="1"/>
    <col min="14341" max="14341" width="8.28515625" style="1" customWidth="1"/>
    <col min="14342" max="14342" width="9.7109375" style="1" customWidth="1"/>
    <col min="14343" max="14343" width="11.140625" style="1" customWidth="1"/>
    <col min="14344" max="14344" width="8.42578125" style="1" customWidth="1"/>
    <col min="14345" max="14345" width="10.140625" style="1" customWidth="1"/>
    <col min="14346" max="14346" width="10.5703125" style="1" customWidth="1"/>
    <col min="14347" max="14347" width="7.28515625" style="1" customWidth="1"/>
    <col min="14348" max="14348" width="8.85546875" style="1" customWidth="1"/>
    <col min="14349" max="14349" width="13" style="1" customWidth="1"/>
    <col min="14350" max="14351" width="6.5703125" style="1" customWidth="1"/>
    <col min="14352" max="14352" width="8.5703125" style="1" customWidth="1"/>
    <col min="14353" max="14353" width="8.140625" style="1" customWidth="1"/>
    <col min="14354" max="14354" width="11.85546875" style="1" customWidth="1"/>
    <col min="14355" max="14355" width="6.85546875" style="1" customWidth="1"/>
    <col min="14356" max="14356" width="6.5703125" style="1" customWidth="1"/>
    <col min="14357" max="14357" width="7.140625" style="1" customWidth="1"/>
    <col min="14358" max="14359" width="7.7109375" style="1" customWidth="1"/>
    <col min="14360" max="14360" width="7.140625" style="1" customWidth="1"/>
    <col min="14361" max="14361" width="6.7109375" style="1" customWidth="1"/>
    <col min="14362" max="14362" width="5.42578125" style="1" customWidth="1"/>
    <col min="14363" max="14363" width="22.85546875" style="1" customWidth="1"/>
    <col min="14364" max="14364" width="21.85546875" style="1" customWidth="1"/>
    <col min="14365" max="14365" width="9.42578125" style="1" customWidth="1"/>
    <col min="14366" max="14366" width="11.7109375" style="1" customWidth="1"/>
    <col min="14367" max="14367" width="9.28515625" style="1" customWidth="1"/>
    <col min="14368" max="14368" width="10.5703125" style="1" customWidth="1"/>
    <col min="14369" max="14369" width="18.85546875" style="1" customWidth="1"/>
    <col min="14370" max="14371" width="11.7109375" style="1" customWidth="1"/>
    <col min="14372" max="14372" width="13.85546875" style="1" customWidth="1"/>
    <col min="14373" max="14373" width="19" style="1" customWidth="1"/>
    <col min="14374" max="14374" width="16.7109375" style="1" customWidth="1"/>
    <col min="14375" max="14375" width="11.42578125" style="1"/>
    <col min="14376" max="14376" width="13" style="1" customWidth="1"/>
    <col min="14377" max="14378" width="11.42578125" style="1"/>
    <col min="14379" max="14379" width="9.140625" style="1" customWidth="1"/>
    <col min="14380" max="14380" width="11.42578125" style="1"/>
    <col min="14381" max="14381" width="12.42578125" style="1" customWidth="1"/>
    <col min="14382" max="14383" width="10.7109375" style="1" customWidth="1"/>
    <col min="14384" max="14384" width="7" style="1" customWidth="1"/>
    <col min="14385" max="14388" width="11.42578125" style="1"/>
    <col min="14389" max="14389" width="4.5703125" style="1" customWidth="1"/>
    <col min="14390" max="14392" width="11.42578125" style="1"/>
    <col min="14393" max="14393" width="12.5703125" style="1" customWidth="1"/>
    <col min="14394" max="14399" width="11.42578125" style="1"/>
    <col min="14400" max="14400" width="21" style="1" customWidth="1"/>
    <col min="14401" max="14401" width="19.85546875" style="1" customWidth="1"/>
    <col min="14402" max="14402" width="18.42578125" style="1" customWidth="1"/>
    <col min="14403" max="14403" width="20.140625" style="1" customWidth="1"/>
    <col min="14404" max="14404" width="20.5703125" style="1" customWidth="1"/>
    <col min="14405" max="14405" width="7.140625" style="1" customWidth="1"/>
    <col min="14406" max="14406" width="20" style="1" customWidth="1"/>
    <col min="14407" max="14407" width="19.28515625" style="1" customWidth="1"/>
    <col min="14408" max="14408" width="16" style="1" customWidth="1"/>
    <col min="14409" max="14409" width="22.28515625" style="1" customWidth="1"/>
    <col min="14410" max="14410" width="22" style="1" customWidth="1"/>
    <col min="14411" max="14594" width="11.42578125" style="1"/>
    <col min="14595" max="14595" width="4.42578125" style="1" customWidth="1"/>
    <col min="14596" max="14596" width="11.42578125" style="1"/>
    <col min="14597" max="14597" width="8.28515625" style="1" customWidth="1"/>
    <col min="14598" max="14598" width="9.7109375" style="1" customWidth="1"/>
    <col min="14599" max="14599" width="11.140625" style="1" customWidth="1"/>
    <col min="14600" max="14600" width="8.42578125" style="1" customWidth="1"/>
    <col min="14601" max="14601" width="10.140625" style="1" customWidth="1"/>
    <col min="14602" max="14602" width="10.5703125" style="1" customWidth="1"/>
    <col min="14603" max="14603" width="7.28515625" style="1" customWidth="1"/>
    <col min="14604" max="14604" width="8.85546875" style="1" customWidth="1"/>
    <col min="14605" max="14605" width="13" style="1" customWidth="1"/>
    <col min="14606" max="14607" width="6.5703125" style="1" customWidth="1"/>
    <col min="14608" max="14608" width="8.5703125" style="1" customWidth="1"/>
    <col min="14609" max="14609" width="8.140625" style="1" customWidth="1"/>
    <col min="14610" max="14610" width="11.85546875" style="1" customWidth="1"/>
    <col min="14611" max="14611" width="6.85546875" style="1" customWidth="1"/>
    <col min="14612" max="14612" width="6.5703125" style="1" customWidth="1"/>
    <col min="14613" max="14613" width="7.140625" style="1" customWidth="1"/>
    <col min="14614" max="14615" width="7.7109375" style="1" customWidth="1"/>
    <col min="14616" max="14616" width="7.140625" style="1" customWidth="1"/>
    <col min="14617" max="14617" width="6.7109375" style="1" customWidth="1"/>
    <col min="14618" max="14618" width="5.42578125" style="1" customWidth="1"/>
    <col min="14619" max="14619" width="22.85546875" style="1" customWidth="1"/>
    <col min="14620" max="14620" width="21.85546875" style="1" customWidth="1"/>
    <col min="14621" max="14621" width="9.42578125" style="1" customWidth="1"/>
    <col min="14622" max="14622" width="11.7109375" style="1" customWidth="1"/>
    <col min="14623" max="14623" width="9.28515625" style="1" customWidth="1"/>
    <col min="14624" max="14624" width="10.5703125" style="1" customWidth="1"/>
    <col min="14625" max="14625" width="18.85546875" style="1" customWidth="1"/>
    <col min="14626" max="14627" width="11.7109375" style="1" customWidth="1"/>
    <col min="14628" max="14628" width="13.85546875" style="1" customWidth="1"/>
    <col min="14629" max="14629" width="19" style="1" customWidth="1"/>
    <col min="14630" max="14630" width="16.7109375" style="1" customWidth="1"/>
    <col min="14631" max="14631" width="11.42578125" style="1"/>
    <col min="14632" max="14632" width="13" style="1" customWidth="1"/>
    <col min="14633" max="14634" width="11.42578125" style="1"/>
    <col min="14635" max="14635" width="9.140625" style="1" customWidth="1"/>
    <col min="14636" max="14636" width="11.42578125" style="1"/>
    <col min="14637" max="14637" width="12.42578125" style="1" customWidth="1"/>
    <col min="14638" max="14639" width="10.7109375" style="1" customWidth="1"/>
    <col min="14640" max="14640" width="7" style="1" customWidth="1"/>
    <col min="14641" max="14644" width="11.42578125" style="1"/>
    <col min="14645" max="14645" width="4.5703125" style="1" customWidth="1"/>
    <col min="14646" max="14648" width="11.42578125" style="1"/>
    <col min="14649" max="14649" width="12.5703125" style="1" customWidth="1"/>
    <col min="14650" max="14655" width="11.42578125" style="1"/>
    <col min="14656" max="14656" width="21" style="1" customWidth="1"/>
    <col min="14657" max="14657" width="19.85546875" style="1" customWidth="1"/>
    <col min="14658" max="14658" width="18.42578125" style="1" customWidth="1"/>
    <col min="14659" max="14659" width="20.140625" style="1" customWidth="1"/>
    <col min="14660" max="14660" width="20.5703125" style="1" customWidth="1"/>
    <col min="14661" max="14661" width="7.140625" style="1" customWidth="1"/>
    <col min="14662" max="14662" width="20" style="1" customWidth="1"/>
    <col min="14663" max="14663" width="19.28515625" style="1" customWidth="1"/>
    <col min="14664" max="14664" width="16" style="1" customWidth="1"/>
    <col min="14665" max="14665" width="22.28515625" style="1" customWidth="1"/>
    <col min="14666" max="14666" width="22" style="1" customWidth="1"/>
    <col min="14667" max="14850" width="11.42578125" style="1"/>
    <col min="14851" max="14851" width="4.42578125" style="1" customWidth="1"/>
    <col min="14852" max="14852" width="11.42578125" style="1"/>
    <col min="14853" max="14853" width="8.28515625" style="1" customWidth="1"/>
    <col min="14854" max="14854" width="9.7109375" style="1" customWidth="1"/>
    <col min="14855" max="14855" width="11.140625" style="1" customWidth="1"/>
    <col min="14856" max="14856" width="8.42578125" style="1" customWidth="1"/>
    <col min="14857" max="14857" width="10.140625" style="1" customWidth="1"/>
    <col min="14858" max="14858" width="10.5703125" style="1" customWidth="1"/>
    <col min="14859" max="14859" width="7.28515625" style="1" customWidth="1"/>
    <col min="14860" max="14860" width="8.85546875" style="1" customWidth="1"/>
    <col min="14861" max="14861" width="13" style="1" customWidth="1"/>
    <col min="14862" max="14863" width="6.5703125" style="1" customWidth="1"/>
    <col min="14864" max="14864" width="8.5703125" style="1" customWidth="1"/>
    <col min="14865" max="14865" width="8.140625" style="1" customWidth="1"/>
    <col min="14866" max="14866" width="11.85546875" style="1" customWidth="1"/>
    <col min="14867" max="14867" width="6.85546875" style="1" customWidth="1"/>
    <col min="14868" max="14868" width="6.5703125" style="1" customWidth="1"/>
    <col min="14869" max="14869" width="7.140625" style="1" customWidth="1"/>
    <col min="14870" max="14871" width="7.7109375" style="1" customWidth="1"/>
    <col min="14872" max="14872" width="7.140625" style="1" customWidth="1"/>
    <col min="14873" max="14873" width="6.7109375" style="1" customWidth="1"/>
    <col min="14874" max="14874" width="5.42578125" style="1" customWidth="1"/>
    <col min="14875" max="14875" width="22.85546875" style="1" customWidth="1"/>
    <col min="14876" max="14876" width="21.85546875" style="1" customWidth="1"/>
    <col min="14877" max="14877" width="9.42578125" style="1" customWidth="1"/>
    <col min="14878" max="14878" width="11.7109375" style="1" customWidth="1"/>
    <col min="14879" max="14879" width="9.28515625" style="1" customWidth="1"/>
    <col min="14880" max="14880" width="10.5703125" style="1" customWidth="1"/>
    <col min="14881" max="14881" width="18.85546875" style="1" customWidth="1"/>
    <col min="14882" max="14883" width="11.7109375" style="1" customWidth="1"/>
    <col min="14884" max="14884" width="13.85546875" style="1" customWidth="1"/>
    <col min="14885" max="14885" width="19" style="1" customWidth="1"/>
    <col min="14886" max="14886" width="16.7109375" style="1" customWidth="1"/>
    <col min="14887" max="14887" width="11.42578125" style="1"/>
    <col min="14888" max="14888" width="13" style="1" customWidth="1"/>
    <col min="14889" max="14890" width="11.42578125" style="1"/>
    <col min="14891" max="14891" width="9.140625" style="1" customWidth="1"/>
    <col min="14892" max="14892" width="11.42578125" style="1"/>
    <col min="14893" max="14893" width="12.42578125" style="1" customWidth="1"/>
    <col min="14894" max="14895" width="10.7109375" style="1" customWidth="1"/>
    <col min="14896" max="14896" width="7" style="1" customWidth="1"/>
    <col min="14897" max="14900" width="11.42578125" style="1"/>
    <col min="14901" max="14901" width="4.5703125" style="1" customWidth="1"/>
    <col min="14902" max="14904" width="11.42578125" style="1"/>
    <col min="14905" max="14905" width="12.5703125" style="1" customWidth="1"/>
    <col min="14906" max="14911" width="11.42578125" style="1"/>
    <col min="14912" max="14912" width="21" style="1" customWidth="1"/>
    <col min="14913" max="14913" width="19.85546875" style="1" customWidth="1"/>
    <col min="14914" max="14914" width="18.42578125" style="1" customWidth="1"/>
    <col min="14915" max="14915" width="20.140625" style="1" customWidth="1"/>
    <col min="14916" max="14916" width="20.5703125" style="1" customWidth="1"/>
    <col min="14917" max="14917" width="7.140625" style="1" customWidth="1"/>
    <col min="14918" max="14918" width="20" style="1" customWidth="1"/>
    <col min="14919" max="14919" width="19.28515625" style="1" customWidth="1"/>
    <col min="14920" max="14920" width="16" style="1" customWidth="1"/>
    <col min="14921" max="14921" width="22.28515625" style="1" customWidth="1"/>
    <col min="14922" max="14922" width="22" style="1" customWidth="1"/>
    <col min="14923" max="15106" width="11.42578125" style="1"/>
    <col min="15107" max="15107" width="4.42578125" style="1" customWidth="1"/>
    <col min="15108" max="15108" width="11.42578125" style="1"/>
    <col min="15109" max="15109" width="8.28515625" style="1" customWidth="1"/>
    <col min="15110" max="15110" width="9.7109375" style="1" customWidth="1"/>
    <col min="15111" max="15111" width="11.140625" style="1" customWidth="1"/>
    <col min="15112" max="15112" width="8.42578125" style="1" customWidth="1"/>
    <col min="15113" max="15113" width="10.140625" style="1" customWidth="1"/>
    <col min="15114" max="15114" width="10.5703125" style="1" customWidth="1"/>
    <col min="15115" max="15115" width="7.28515625" style="1" customWidth="1"/>
    <col min="15116" max="15116" width="8.85546875" style="1" customWidth="1"/>
    <col min="15117" max="15117" width="13" style="1" customWidth="1"/>
    <col min="15118" max="15119" width="6.5703125" style="1" customWidth="1"/>
    <col min="15120" max="15120" width="8.5703125" style="1" customWidth="1"/>
    <col min="15121" max="15121" width="8.140625" style="1" customWidth="1"/>
    <col min="15122" max="15122" width="11.85546875" style="1" customWidth="1"/>
    <col min="15123" max="15123" width="6.85546875" style="1" customWidth="1"/>
    <col min="15124" max="15124" width="6.5703125" style="1" customWidth="1"/>
    <col min="15125" max="15125" width="7.140625" style="1" customWidth="1"/>
    <col min="15126" max="15127" width="7.7109375" style="1" customWidth="1"/>
    <col min="15128" max="15128" width="7.140625" style="1" customWidth="1"/>
    <col min="15129" max="15129" width="6.7109375" style="1" customWidth="1"/>
    <col min="15130" max="15130" width="5.42578125" style="1" customWidth="1"/>
    <col min="15131" max="15131" width="22.85546875" style="1" customWidth="1"/>
    <col min="15132" max="15132" width="21.85546875" style="1" customWidth="1"/>
    <col min="15133" max="15133" width="9.42578125" style="1" customWidth="1"/>
    <col min="15134" max="15134" width="11.7109375" style="1" customWidth="1"/>
    <col min="15135" max="15135" width="9.28515625" style="1" customWidth="1"/>
    <col min="15136" max="15136" width="10.5703125" style="1" customWidth="1"/>
    <col min="15137" max="15137" width="18.85546875" style="1" customWidth="1"/>
    <col min="15138" max="15139" width="11.7109375" style="1" customWidth="1"/>
    <col min="15140" max="15140" width="13.85546875" style="1" customWidth="1"/>
    <col min="15141" max="15141" width="19" style="1" customWidth="1"/>
    <col min="15142" max="15142" width="16.7109375" style="1" customWidth="1"/>
    <col min="15143" max="15143" width="11.42578125" style="1"/>
    <col min="15144" max="15144" width="13" style="1" customWidth="1"/>
    <col min="15145" max="15146" width="11.42578125" style="1"/>
    <col min="15147" max="15147" width="9.140625" style="1" customWidth="1"/>
    <col min="15148" max="15148" width="11.42578125" style="1"/>
    <col min="15149" max="15149" width="12.42578125" style="1" customWidth="1"/>
    <col min="15150" max="15151" width="10.7109375" style="1" customWidth="1"/>
    <col min="15152" max="15152" width="7" style="1" customWidth="1"/>
    <col min="15153" max="15156" width="11.42578125" style="1"/>
    <col min="15157" max="15157" width="4.5703125" style="1" customWidth="1"/>
    <col min="15158" max="15160" width="11.42578125" style="1"/>
    <col min="15161" max="15161" width="12.5703125" style="1" customWidth="1"/>
    <col min="15162" max="15167" width="11.42578125" style="1"/>
    <col min="15168" max="15168" width="21" style="1" customWidth="1"/>
    <col min="15169" max="15169" width="19.85546875" style="1" customWidth="1"/>
    <col min="15170" max="15170" width="18.42578125" style="1" customWidth="1"/>
    <col min="15171" max="15171" width="20.140625" style="1" customWidth="1"/>
    <col min="15172" max="15172" width="20.5703125" style="1" customWidth="1"/>
    <col min="15173" max="15173" width="7.140625" style="1" customWidth="1"/>
    <col min="15174" max="15174" width="20" style="1" customWidth="1"/>
    <col min="15175" max="15175" width="19.28515625" style="1" customWidth="1"/>
    <col min="15176" max="15176" width="16" style="1" customWidth="1"/>
    <col min="15177" max="15177" width="22.28515625" style="1" customWidth="1"/>
    <col min="15178" max="15178" width="22" style="1" customWidth="1"/>
    <col min="15179" max="15362" width="11.42578125" style="1"/>
    <col min="15363" max="15363" width="4.42578125" style="1" customWidth="1"/>
    <col min="15364" max="15364" width="11.42578125" style="1"/>
    <col min="15365" max="15365" width="8.28515625" style="1" customWidth="1"/>
    <col min="15366" max="15366" width="9.7109375" style="1" customWidth="1"/>
    <col min="15367" max="15367" width="11.140625" style="1" customWidth="1"/>
    <col min="15368" max="15368" width="8.42578125" style="1" customWidth="1"/>
    <col min="15369" max="15369" width="10.140625" style="1" customWidth="1"/>
    <col min="15370" max="15370" width="10.5703125" style="1" customWidth="1"/>
    <col min="15371" max="15371" width="7.28515625" style="1" customWidth="1"/>
    <col min="15372" max="15372" width="8.85546875" style="1" customWidth="1"/>
    <col min="15373" max="15373" width="13" style="1" customWidth="1"/>
    <col min="15374" max="15375" width="6.5703125" style="1" customWidth="1"/>
    <col min="15376" max="15376" width="8.5703125" style="1" customWidth="1"/>
    <col min="15377" max="15377" width="8.140625" style="1" customWidth="1"/>
    <col min="15378" max="15378" width="11.85546875" style="1" customWidth="1"/>
    <col min="15379" max="15379" width="6.85546875" style="1" customWidth="1"/>
    <col min="15380" max="15380" width="6.5703125" style="1" customWidth="1"/>
    <col min="15381" max="15381" width="7.140625" style="1" customWidth="1"/>
    <col min="15382" max="15383" width="7.7109375" style="1" customWidth="1"/>
    <col min="15384" max="15384" width="7.140625" style="1" customWidth="1"/>
    <col min="15385" max="15385" width="6.7109375" style="1" customWidth="1"/>
    <col min="15386" max="15386" width="5.42578125" style="1" customWidth="1"/>
    <col min="15387" max="15387" width="22.85546875" style="1" customWidth="1"/>
    <col min="15388" max="15388" width="21.85546875" style="1" customWidth="1"/>
    <col min="15389" max="15389" width="9.42578125" style="1" customWidth="1"/>
    <col min="15390" max="15390" width="11.7109375" style="1" customWidth="1"/>
    <col min="15391" max="15391" width="9.28515625" style="1" customWidth="1"/>
    <col min="15392" max="15392" width="10.5703125" style="1" customWidth="1"/>
    <col min="15393" max="15393" width="18.85546875" style="1" customWidth="1"/>
    <col min="15394" max="15395" width="11.7109375" style="1" customWidth="1"/>
    <col min="15396" max="15396" width="13.85546875" style="1" customWidth="1"/>
    <col min="15397" max="15397" width="19" style="1" customWidth="1"/>
    <col min="15398" max="15398" width="16.7109375" style="1" customWidth="1"/>
    <col min="15399" max="15399" width="11.42578125" style="1"/>
    <col min="15400" max="15400" width="13" style="1" customWidth="1"/>
    <col min="15401" max="15402" width="11.42578125" style="1"/>
    <col min="15403" max="15403" width="9.140625" style="1" customWidth="1"/>
    <col min="15404" max="15404" width="11.42578125" style="1"/>
    <col min="15405" max="15405" width="12.42578125" style="1" customWidth="1"/>
    <col min="15406" max="15407" width="10.7109375" style="1" customWidth="1"/>
    <col min="15408" max="15408" width="7" style="1" customWidth="1"/>
    <col min="15409" max="15412" width="11.42578125" style="1"/>
    <col min="15413" max="15413" width="4.5703125" style="1" customWidth="1"/>
    <col min="15414" max="15416" width="11.42578125" style="1"/>
    <col min="15417" max="15417" width="12.5703125" style="1" customWidth="1"/>
    <col min="15418" max="15423" width="11.42578125" style="1"/>
    <col min="15424" max="15424" width="21" style="1" customWidth="1"/>
    <col min="15425" max="15425" width="19.85546875" style="1" customWidth="1"/>
    <col min="15426" max="15426" width="18.42578125" style="1" customWidth="1"/>
    <col min="15427" max="15427" width="20.140625" style="1" customWidth="1"/>
    <col min="15428" max="15428" width="20.5703125" style="1" customWidth="1"/>
    <col min="15429" max="15429" width="7.140625" style="1" customWidth="1"/>
    <col min="15430" max="15430" width="20" style="1" customWidth="1"/>
    <col min="15431" max="15431" width="19.28515625" style="1" customWidth="1"/>
    <col min="15432" max="15432" width="16" style="1" customWidth="1"/>
    <col min="15433" max="15433" width="22.28515625" style="1" customWidth="1"/>
    <col min="15434" max="15434" width="22" style="1" customWidth="1"/>
    <col min="15435" max="15618" width="11.42578125" style="1"/>
    <col min="15619" max="15619" width="4.42578125" style="1" customWidth="1"/>
    <col min="15620" max="15620" width="11.42578125" style="1"/>
    <col min="15621" max="15621" width="8.28515625" style="1" customWidth="1"/>
    <col min="15622" max="15622" width="9.7109375" style="1" customWidth="1"/>
    <col min="15623" max="15623" width="11.140625" style="1" customWidth="1"/>
    <col min="15624" max="15624" width="8.42578125" style="1" customWidth="1"/>
    <col min="15625" max="15625" width="10.140625" style="1" customWidth="1"/>
    <col min="15626" max="15626" width="10.5703125" style="1" customWidth="1"/>
    <col min="15627" max="15627" width="7.28515625" style="1" customWidth="1"/>
    <col min="15628" max="15628" width="8.85546875" style="1" customWidth="1"/>
    <col min="15629" max="15629" width="13" style="1" customWidth="1"/>
    <col min="15630" max="15631" width="6.5703125" style="1" customWidth="1"/>
    <col min="15632" max="15632" width="8.5703125" style="1" customWidth="1"/>
    <col min="15633" max="15633" width="8.140625" style="1" customWidth="1"/>
    <col min="15634" max="15634" width="11.85546875" style="1" customWidth="1"/>
    <col min="15635" max="15635" width="6.85546875" style="1" customWidth="1"/>
    <col min="15636" max="15636" width="6.5703125" style="1" customWidth="1"/>
    <col min="15637" max="15637" width="7.140625" style="1" customWidth="1"/>
    <col min="15638" max="15639" width="7.7109375" style="1" customWidth="1"/>
    <col min="15640" max="15640" width="7.140625" style="1" customWidth="1"/>
    <col min="15641" max="15641" width="6.7109375" style="1" customWidth="1"/>
    <col min="15642" max="15642" width="5.42578125" style="1" customWidth="1"/>
    <col min="15643" max="15643" width="22.85546875" style="1" customWidth="1"/>
    <col min="15644" max="15644" width="21.85546875" style="1" customWidth="1"/>
    <col min="15645" max="15645" width="9.42578125" style="1" customWidth="1"/>
    <col min="15646" max="15646" width="11.7109375" style="1" customWidth="1"/>
    <col min="15647" max="15647" width="9.28515625" style="1" customWidth="1"/>
    <col min="15648" max="15648" width="10.5703125" style="1" customWidth="1"/>
    <col min="15649" max="15649" width="18.85546875" style="1" customWidth="1"/>
    <col min="15650" max="15651" width="11.7109375" style="1" customWidth="1"/>
    <col min="15652" max="15652" width="13.85546875" style="1" customWidth="1"/>
    <col min="15653" max="15653" width="19" style="1" customWidth="1"/>
    <col min="15654" max="15654" width="16.7109375" style="1" customWidth="1"/>
    <col min="15655" max="15655" width="11.42578125" style="1"/>
    <col min="15656" max="15656" width="13" style="1" customWidth="1"/>
    <col min="15657" max="15658" width="11.42578125" style="1"/>
    <col min="15659" max="15659" width="9.140625" style="1" customWidth="1"/>
    <col min="15660" max="15660" width="11.42578125" style="1"/>
    <col min="15661" max="15661" width="12.42578125" style="1" customWidth="1"/>
    <col min="15662" max="15663" width="10.7109375" style="1" customWidth="1"/>
    <col min="15664" max="15664" width="7" style="1" customWidth="1"/>
    <col min="15665" max="15668" width="11.42578125" style="1"/>
    <col min="15669" max="15669" width="4.5703125" style="1" customWidth="1"/>
    <col min="15670" max="15672" width="11.42578125" style="1"/>
    <col min="15673" max="15673" width="12.5703125" style="1" customWidth="1"/>
    <col min="15674" max="15679" width="11.42578125" style="1"/>
    <col min="15680" max="15680" width="21" style="1" customWidth="1"/>
    <col min="15681" max="15681" width="19.85546875" style="1" customWidth="1"/>
    <col min="15682" max="15682" width="18.42578125" style="1" customWidth="1"/>
    <col min="15683" max="15683" width="20.140625" style="1" customWidth="1"/>
    <col min="15684" max="15684" width="20.5703125" style="1" customWidth="1"/>
    <col min="15685" max="15685" width="7.140625" style="1" customWidth="1"/>
    <col min="15686" max="15686" width="20" style="1" customWidth="1"/>
    <col min="15687" max="15687" width="19.28515625" style="1" customWidth="1"/>
    <col min="15688" max="15688" width="16" style="1" customWidth="1"/>
    <col min="15689" max="15689" width="22.28515625" style="1" customWidth="1"/>
    <col min="15690" max="15690" width="22" style="1" customWidth="1"/>
    <col min="15691" max="15874" width="11.42578125" style="1"/>
    <col min="15875" max="15875" width="4.42578125" style="1" customWidth="1"/>
    <col min="15876" max="15876" width="11.42578125" style="1"/>
    <col min="15877" max="15877" width="8.28515625" style="1" customWidth="1"/>
    <col min="15878" max="15878" width="9.7109375" style="1" customWidth="1"/>
    <col min="15879" max="15879" width="11.140625" style="1" customWidth="1"/>
    <col min="15880" max="15880" width="8.42578125" style="1" customWidth="1"/>
    <col min="15881" max="15881" width="10.140625" style="1" customWidth="1"/>
    <col min="15882" max="15882" width="10.5703125" style="1" customWidth="1"/>
    <col min="15883" max="15883" width="7.28515625" style="1" customWidth="1"/>
    <col min="15884" max="15884" width="8.85546875" style="1" customWidth="1"/>
    <col min="15885" max="15885" width="13" style="1" customWidth="1"/>
    <col min="15886" max="15887" width="6.5703125" style="1" customWidth="1"/>
    <col min="15888" max="15888" width="8.5703125" style="1" customWidth="1"/>
    <col min="15889" max="15889" width="8.140625" style="1" customWidth="1"/>
    <col min="15890" max="15890" width="11.85546875" style="1" customWidth="1"/>
    <col min="15891" max="15891" width="6.85546875" style="1" customWidth="1"/>
    <col min="15892" max="15892" width="6.5703125" style="1" customWidth="1"/>
    <col min="15893" max="15893" width="7.140625" style="1" customWidth="1"/>
    <col min="15894" max="15895" width="7.7109375" style="1" customWidth="1"/>
    <col min="15896" max="15896" width="7.140625" style="1" customWidth="1"/>
    <col min="15897" max="15897" width="6.7109375" style="1" customWidth="1"/>
    <col min="15898" max="15898" width="5.42578125" style="1" customWidth="1"/>
    <col min="15899" max="15899" width="22.85546875" style="1" customWidth="1"/>
    <col min="15900" max="15900" width="21.85546875" style="1" customWidth="1"/>
    <col min="15901" max="15901" width="9.42578125" style="1" customWidth="1"/>
    <col min="15902" max="15902" width="11.7109375" style="1" customWidth="1"/>
    <col min="15903" max="15903" width="9.28515625" style="1" customWidth="1"/>
    <col min="15904" max="15904" width="10.5703125" style="1" customWidth="1"/>
    <col min="15905" max="15905" width="18.85546875" style="1" customWidth="1"/>
    <col min="15906" max="15907" width="11.7109375" style="1" customWidth="1"/>
    <col min="15908" max="15908" width="13.85546875" style="1" customWidth="1"/>
    <col min="15909" max="15909" width="19" style="1" customWidth="1"/>
    <col min="15910" max="15910" width="16.7109375" style="1" customWidth="1"/>
    <col min="15911" max="15911" width="11.42578125" style="1"/>
    <col min="15912" max="15912" width="13" style="1" customWidth="1"/>
    <col min="15913" max="15914" width="11.42578125" style="1"/>
    <col min="15915" max="15915" width="9.140625" style="1" customWidth="1"/>
    <col min="15916" max="15916" width="11.42578125" style="1"/>
    <col min="15917" max="15917" width="12.42578125" style="1" customWidth="1"/>
    <col min="15918" max="15919" width="10.7109375" style="1" customWidth="1"/>
    <col min="15920" max="15920" width="7" style="1" customWidth="1"/>
    <col min="15921" max="15924" width="11.42578125" style="1"/>
    <col min="15925" max="15925" width="4.5703125" style="1" customWidth="1"/>
    <col min="15926" max="15928" width="11.42578125" style="1"/>
    <col min="15929" max="15929" width="12.5703125" style="1" customWidth="1"/>
    <col min="15930" max="15935" width="11.42578125" style="1"/>
    <col min="15936" max="15936" width="21" style="1" customWidth="1"/>
    <col min="15937" max="15937" width="19.85546875" style="1" customWidth="1"/>
    <col min="15938" max="15938" width="18.42578125" style="1" customWidth="1"/>
    <col min="15939" max="15939" width="20.140625" style="1" customWidth="1"/>
    <col min="15940" max="15940" width="20.5703125" style="1" customWidth="1"/>
    <col min="15941" max="15941" width="7.140625" style="1" customWidth="1"/>
    <col min="15942" max="15942" width="20" style="1" customWidth="1"/>
    <col min="15943" max="15943" width="19.28515625" style="1" customWidth="1"/>
    <col min="15944" max="15944" width="16" style="1" customWidth="1"/>
    <col min="15945" max="15945" width="22.28515625" style="1" customWidth="1"/>
    <col min="15946" max="15946" width="22" style="1" customWidth="1"/>
    <col min="15947" max="16130" width="11.42578125" style="1"/>
    <col min="16131" max="16131" width="4.42578125" style="1" customWidth="1"/>
    <col min="16132" max="16132" width="11.42578125" style="1"/>
    <col min="16133" max="16133" width="8.28515625" style="1" customWidth="1"/>
    <col min="16134" max="16134" width="9.7109375" style="1" customWidth="1"/>
    <col min="16135" max="16135" width="11.140625" style="1" customWidth="1"/>
    <col min="16136" max="16136" width="8.42578125" style="1" customWidth="1"/>
    <col min="16137" max="16137" width="10.140625" style="1" customWidth="1"/>
    <col min="16138" max="16138" width="10.5703125" style="1" customWidth="1"/>
    <col min="16139" max="16139" width="7.28515625" style="1" customWidth="1"/>
    <col min="16140" max="16140" width="8.85546875" style="1" customWidth="1"/>
    <col min="16141" max="16141" width="13" style="1" customWidth="1"/>
    <col min="16142" max="16143" width="6.5703125" style="1" customWidth="1"/>
    <col min="16144" max="16144" width="8.5703125" style="1" customWidth="1"/>
    <col min="16145" max="16145" width="8.140625" style="1" customWidth="1"/>
    <col min="16146" max="16146" width="11.85546875" style="1" customWidth="1"/>
    <col min="16147" max="16147" width="6.85546875" style="1" customWidth="1"/>
    <col min="16148" max="16148" width="6.5703125" style="1" customWidth="1"/>
    <col min="16149" max="16149" width="7.140625" style="1" customWidth="1"/>
    <col min="16150" max="16151" width="7.7109375" style="1" customWidth="1"/>
    <col min="16152" max="16152" width="7.140625" style="1" customWidth="1"/>
    <col min="16153" max="16153" width="6.7109375" style="1" customWidth="1"/>
    <col min="16154" max="16154" width="5.42578125" style="1" customWidth="1"/>
    <col min="16155" max="16155" width="22.85546875" style="1" customWidth="1"/>
    <col min="16156" max="16156" width="21.85546875" style="1" customWidth="1"/>
    <col min="16157" max="16157" width="9.42578125" style="1" customWidth="1"/>
    <col min="16158" max="16158" width="11.7109375" style="1" customWidth="1"/>
    <col min="16159" max="16159" width="9.28515625" style="1" customWidth="1"/>
    <col min="16160" max="16160" width="10.5703125" style="1" customWidth="1"/>
    <col min="16161" max="16161" width="18.85546875" style="1" customWidth="1"/>
    <col min="16162" max="16163" width="11.7109375" style="1" customWidth="1"/>
    <col min="16164" max="16164" width="13.85546875" style="1" customWidth="1"/>
    <col min="16165" max="16165" width="19" style="1" customWidth="1"/>
    <col min="16166" max="16166" width="16.7109375" style="1" customWidth="1"/>
    <col min="16167" max="16167" width="11.42578125" style="1"/>
    <col min="16168" max="16168" width="13" style="1" customWidth="1"/>
    <col min="16169" max="16170" width="11.42578125" style="1"/>
    <col min="16171" max="16171" width="9.140625" style="1" customWidth="1"/>
    <col min="16172" max="16172" width="11.42578125" style="1"/>
    <col min="16173" max="16173" width="12.42578125" style="1" customWidth="1"/>
    <col min="16174" max="16175" width="10.7109375" style="1" customWidth="1"/>
    <col min="16176" max="16176" width="7" style="1" customWidth="1"/>
    <col min="16177" max="16180" width="11.42578125" style="1"/>
    <col min="16181" max="16181" width="4.5703125" style="1" customWidth="1"/>
    <col min="16182" max="16184" width="11.42578125" style="1"/>
    <col min="16185" max="16185" width="12.5703125" style="1" customWidth="1"/>
    <col min="16186" max="16191" width="11.42578125" style="1"/>
    <col min="16192" max="16192" width="21" style="1" customWidth="1"/>
    <col min="16193" max="16193" width="19.85546875" style="1" customWidth="1"/>
    <col min="16194" max="16194" width="18.42578125" style="1" customWidth="1"/>
    <col min="16195" max="16195" width="20.140625" style="1" customWidth="1"/>
    <col min="16196" max="16196" width="20.5703125" style="1" customWidth="1"/>
    <col min="16197" max="16197" width="7.140625" style="1" customWidth="1"/>
    <col min="16198" max="16198" width="20" style="1" customWidth="1"/>
    <col min="16199" max="16199" width="19.28515625" style="1" customWidth="1"/>
    <col min="16200" max="16200" width="16" style="1" customWidth="1"/>
    <col min="16201" max="16201" width="22.28515625" style="1" customWidth="1"/>
    <col min="16202" max="16202" width="22" style="1" customWidth="1"/>
    <col min="16203" max="16384" width="11.42578125" style="1"/>
  </cols>
  <sheetData>
    <row r="1" spans="1:90">
      <c r="B1" s="1" t="s">
        <v>102</v>
      </c>
      <c r="Y1" s="1"/>
      <c r="AF1" s="1"/>
      <c r="BS1" s="1"/>
      <c r="BT1" s="1"/>
    </row>
    <row r="2" spans="1:90">
      <c r="A2" s="6"/>
      <c r="B2" s="9"/>
      <c r="C2" s="191"/>
      <c r="D2" s="191"/>
      <c r="E2" s="192"/>
      <c r="F2" s="178"/>
      <c r="G2" s="193"/>
      <c r="H2" s="193"/>
      <c r="I2" s="12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126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126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</row>
    <row r="3" spans="1:90" ht="15">
      <c r="A3" s="6"/>
      <c r="B3" s="134" t="s">
        <v>65</v>
      </c>
      <c r="C3" s="191"/>
      <c r="D3" s="191"/>
      <c r="E3" s="192"/>
      <c r="F3" s="178"/>
      <c r="G3" s="193"/>
      <c r="H3" s="193"/>
      <c r="I3" s="126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126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126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</row>
    <row r="4" spans="1:90" ht="44.25" customHeight="1">
      <c r="A4" s="4"/>
      <c r="B4" s="4"/>
      <c r="C4" s="189"/>
      <c r="D4" s="189"/>
      <c r="E4" s="189"/>
      <c r="F4" s="189"/>
      <c r="G4" s="189"/>
      <c r="H4" s="189"/>
      <c r="I4" s="5"/>
      <c r="J4" s="196" t="s">
        <v>62</v>
      </c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8"/>
      <c r="X4" s="133"/>
      <c r="Y4" s="199" t="s">
        <v>63</v>
      </c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1"/>
      <c r="AV4" s="133"/>
      <c r="AW4" s="196" t="s">
        <v>64</v>
      </c>
      <c r="AX4" s="197"/>
      <c r="AY4" s="197"/>
      <c r="AZ4" s="197"/>
      <c r="BA4" s="197"/>
      <c r="BB4" s="197"/>
      <c r="BC4" s="197"/>
      <c r="BD4" s="197"/>
      <c r="BE4" s="197"/>
      <c r="BF4" s="197"/>
      <c r="BG4" s="197"/>
      <c r="BH4" s="197"/>
      <c r="BI4" s="197"/>
      <c r="BJ4" s="197"/>
      <c r="BK4" s="197"/>
      <c r="BL4" s="197"/>
      <c r="BM4" s="197"/>
      <c r="BN4" s="197"/>
      <c r="BO4" s="197"/>
      <c r="BP4" s="197"/>
      <c r="BQ4" s="197"/>
      <c r="BR4" s="197"/>
      <c r="BS4" s="197"/>
      <c r="BT4" s="197"/>
      <c r="BU4" s="197"/>
      <c r="BV4" s="197"/>
      <c r="BW4" s="198"/>
    </row>
    <row r="5" spans="1:90">
      <c r="A5" s="136" t="s">
        <v>69</v>
      </c>
      <c r="B5" s="10" t="s">
        <v>61</v>
      </c>
      <c r="C5" s="202" t="s">
        <v>0</v>
      </c>
      <c r="D5" s="202"/>
      <c r="E5" s="202"/>
      <c r="F5" s="202" t="s">
        <v>1</v>
      </c>
      <c r="G5" s="202"/>
      <c r="H5" s="202"/>
      <c r="I5" s="12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63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63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</row>
    <row r="6" spans="1:90" ht="65.25">
      <c r="A6" s="4"/>
      <c r="B6" s="13" t="s">
        <v>76</v>
      </c>
      <c r="C6" s="182" t="s">
        <v>2</v>
      </c>
      <c r="D6" s="182" t="s">
        <v>3</v>
      </c>
      <c r="E6" s="182" t="s">
        <v>4</v>
      </c>
      <c r="F6" s="182" t="s">
        <v>2</v>
      </c>
      <c r="G6" s="182" t="s">
        <v>3</v>
      </c>
      <c r="H6" s="182" t="s">
        <v>4</v>
      </c>
      <c r="I6" s="123"/>
      <c r="K6" s="12" t="s">
        <v>57</v>
      </c>
      <c r="L6" s="12" t="s">
        <v>56</v>
      </c>
      <c r="M6" s="12" t="s">
        <v>55</v>
      </c>
      <c r="N6" s="14" t="s">
        <v>54</v>
      </c>
      <c r="O6" s="14" t="s">
        <v>5</v>
      </c>
      <c r="P6" s="14" t="s">
        <v>53</v>
      </c>
      <c r="Q6" s="64" t="s">
        <v>6</v>
      </c>
      <c r="R6" s="12" t="s">
        <v>7</v>
      </c>
      <c r="S6" s="15" t="s">
        <v>8</v>
      </c>
      <c r="T6" s="15" t="s">
        <v>9</v>
      </c>
      <c r="U6" s="15" t="s">
        <v>10</v>
      </c>
      <c r="V6" s="66" t="s">
        <v>11</v>
      </c>
      <c r="W6" s="67" t="s">
        <v>12</v>
      </c>
      <c r="X6" s="131"/>
      <c r="Y6" s="16"/>
      <c r="Z6" s="114" t="s">
        <v>13</v>
      </c>
      <c r="AA6" s="14" t="s">
        <v>52</v>
      </c>
      <c r="AB6" s="17" t="s">
        <v>14</v>
      </c>
      <c r="AC6" s="17" t="s">
        <v>15</v>
      </c>
      <c r="AD6" s="17" t="s">
        <v>51</v>
      </c>
      <c r="AE6" s="14" t="s">
        <v>50</v>
      </c>
      <c r="AF6" s="14" t="s">
        <v>47</v>
      </c>
      <c r="AG6" s="98" t="s">
        <v>16</v>
      </c>
      <c r="AH6" s="98" t="s">
        <v>17</v>
      </c>
      <c r="AI6" s="17" t="s">
        <v>48</v>
      </c>
      <c r="AJ6" s="14" t="s">
        <v>49</v>
      </c>
      <c r="AK6" s="14" t="s">
        <v>60</v>
      </c>
      <c r="AL6" s="14" t="s">
        <v>46</v>
      </c>
      <c r="AM6" s="17" t="s">
        <v>18</v>
      </c>
      <c r="AN6" s="68" t="s">
        <v>19</v>
      </c>
      <c r="AO6" s="14" t="s">
        <v>45</v>
      </c>
      <c r="AP6" s="14" t="s">
        <v>20</v>
      </c>
      <c r="AQ6" s="65" t="s">
        <v>8</v>
      </c>
      <c r="AR6" s="15" t="s">
        <v>21</v>
      </c>
      <c r="AS6" s="15" t="s">
        <v>22</v>
      </c>
      <c r="AT6" s="66" t="s">
        <v>11</v>
      </c>
      <c r="AU6" s="67" t="s">
        <v>12</v>
      </c>
      <c r="AV6" s="131"/>
      <c r="AX6" s="113" t="s">
        <v>25</v>
      </c>
      <c r="AY6" s="113" t="s">
        <v>14</v>
      </c>
      <c r="AZ6" s="103" t="s">
        <v>58</v>
      </c>
      <c r="BA6" s="99" t="s">
        <v>59</v>
      </c>
      <c r="BC6" s="17" t="s">
        <v>26</v>
      </c>
      <c r="BD6" s="17" t="s">
        <v>27</v>
      </c>
      <c r="BE6" s="17" t="s">
        <v>28</v>
      </c>
      <c r="BF6" s="17" t="s">
        <v>29</v>
      </c>
      <c r="BG6" s="17" t="s">
        <v>30</v>
      </c>
      <c r="BH6" s="17" t="s">
        <v>31</v>
      </c>
      <c r="BI6" s="17" t="s">
        <v>32</v>
      </c>
      <c r="BJ6" s="17" t="s">
        <v>33</v>
      </c>
      <c r="BK6" s="17" t="s">
        <v>34</v>
      </c>
      <c r="BL6" s="17" t="s">
        <v>35</v>
      </c>
      <c r="BM6" s="69" t="s">
        <v>36</v>
      </c>
      <c r="BN6" s="69" t="s">
        <v>37</v>
      </c>
      <c r="BO6" s="69" t="s">
        <v>38</v>
      </c>
      <c r="BP6" s="69" t="s">
        <v>39</v>
      </c>
      <c r="BQ6" s="69" t="s">
        <v>40</v>
      </c>
      <c r="BR6" s="18"/>
      <c r="BS6" s="15" t="s">
        <v>41</v>
      </c>
      <c r="BT6" s="15" t="s">
        <v>42</v>
      </c>
      <c r="BU6" s="64" t="s">
        <v>105</v>
      </c>
      <c r="BV6" s="66" t="s">
        <v>11</v>
      </c>
      <c r="BW6" s="67" t="s">
        <v>12</v>
      </c>
    </row>
    <row r="7" spans="1:90">
      <c r="A7" s="141"/>
      <c r="B7" s="162" t="s">
        <v>118</v>
      </c>
      <c r="C7" s="183">
        <v>99</v>
      </c>
      <c r="D7" s="184">
        <f t="shared" ref="D7:D19" si="0">E7-C7</f>
        <v>6163</v>
      </c>
      <c r="E7" s="185">
        <v>6262</v>
      </c>
      <c r="F7" s="183">
        <v>242</v>
      </c>
      <c r="G7" s="184">
        <f t="shared" ref="G7:G19" si="1">H7-F7</f>
        <v>12286</v>
      </c>
      <c r="H7" s="185">
        <v>12528</v>
      </c>
      <c r="I7" s="127"/>
      <c r="K7" s="19">
        <f t="shared" ref="K7:K19" si="2">(C7/E7)/(F7/H7)</f>
        <v>0.81844313463604412</v>
      </c>
      <c r="L7" s="20">
        <f t="shared" ref="L7:L18" si="3">(D7/(C7*E7)+(G7/(F7*H7)))</f>
        <v>1.3993726916764215E-2</v>
      </c>
      <c r="M7" s="21">
        <f t="shared" ref="M7:M19" si="4">1/L7</f>
        <v>71.460591302665719</v>
      </c>
      <c r="N7" s="22">
        <f t="shared" ref="N7:N19" si="5">LN(K7)</f>
        <v>-0.2003513596778633</v>
      </c>
      <c r="O7" s="22">
        <f t="shared" ref="O7:O19" si="6">M7*N7</f>
        <v>-14.317226630873169</v>
      </c>
      <c r="P7" s="22">
        <f t="shared" ref="P7:P19" si="7">LN(K7)</f>
        <v>-0.2003513596778633</v>
      </c>
      <c r="Q7" s="116">
        <f t="shared" ref="Q7:Q19" si="8">K7</f>
        <v>0.81844313463604412</v>
      </c>
      <c r="R7" s="23">
        <f t="shared" ref="R7:R19" si="9">SQRT(1/M7)</f>
        <v>0.11829508407691426</v>
      </c>
      <c r="S7" s="135">
        <f t="shared" ref="S7:S19" si="10">-NORMSINV(2.5/100)</f>
        <v>1.9599639845400538</v>
      </c>
      <c r="T7" s="24">
        <f t="shared" ref="T7:T19" si="11">P7-(R7*S7)</f>
        <v>-0.43220546401675286</v>
      </c>
      <c r="U7" s="24">
        <f t="shared" ref="U7:U19" si="12">P7+(R7*S7)</f>
        <v>3.1502744661026261E-2</v>
      </c>
      <c r="V7" s="25">
        <f t="shared" ref="V7:W19" si="13">EXP(T7)</f>
        <v>0.64907600122129849</v>
      </c>
      <c r="W7" s="26">
        <f t="shared" si="13"/>
        <v>1.0320042080934877</v>
      </c>
      <c r="X7" s="93"/>
      <c r="Z7" s="115">
        <f>(N7-P20)^2</f>
        <v>2.6218487870117199E-4</v>
      </c>
      <c r="AA7" s="27">
        <f t="shared" ref="AA7:AA19" si="14">M7*Z7</f>
        <v>1.8735886462603438E-2</v>
      </c>
      <c r="AB7" s="28">
        <v>1</v>
      </c>
      <c r="AC7" s="18"/>
      <c r="AD7" s="18"/>
      <c r="AE7" s="21">
        <f t="shared" ref="AE7:AE19" si="15">M7^2</f>
        <v>5106.6161093266237</v>
      </c>
      <c r="AF7" s="29"/>
      <c r="AG7" s="96">
        <f>AG20</f>
        <v>0.16465627359109944</v>
      </c>
      <c r="AH7" s="96">
        <f>AH20</f>
        <v>0.16465627359109944</v>
      </c>
      <c r="AI7" s="27">
        <f t="shared" ref="AI7:AI19" si="16">1/M7</f>
        <v>1.3993726916764215E-2</v>
      </c>
      <c r="AJ7" s="30">
        <f t="shared" ref="AJ7:AJ19" si="17">1/(AH7+AI7)</f>
        <v>5.597537067770582</v>
      </c>
      <c r="AK7" s="108">
        <f>AJ7/AJ20</f>
        <v>0.12268683549900404</v>
      </c>
      <c r="AL7" s="31">
        <f t="shared" ref="AL7:AL19" si="18">AJ7*N7</f>
        <v>-1.1214741623750761</v>
      </c>
      <c r="AM7" s="59">
        <f t="shared" ref="AM7:AM19" si="19">AL7/AJ7</f>
        <v>-0.2003513596778633</v>
      </c>
      <c r="AN7" s="26">
        <f t="shared" ref="AN7:AN19" si="20">EXP(AM7)</f>
        <v>0.81844313463604412</v>
      </c>
      <c r="AO7" s="60">
        <f t="shared" ref="AO7:AO19" si="21">1/AJ7</f>
        <v>0.17865000050786364</v>
      </c>
      <c r="AP7" s="26">
        <f t="shared" ref="AP7:AP19" si="22">SQRT(AO7)</f>
        <v>0.42267008470894135</v>
      </c>
      <c r="AQ7" s="70">
        <f t="shared" ref="AQ7:AQ19" si="23">-NORMSINV(2.5/100)</f>
        <v>1.9599639845400538</v>
      </c>
      <c r="AR7" s="24">
        <f t="shared" ref="AR7:AR19" si="24">AM7-(AQ7*AP7)</f>
        <v>-1.028769503049882</v>
      </c>
      <c r="AS7" s="24">
        <f t="shared" ref="AS7:AS20" si="25">AM7+(AQ7*AP7)</f>
        <v>0.62806678369415547</v>
      </c>
      <c r="AT7" s="61">
        <f t="shared" ref="AT7:AU19" si="26">EXP(AR7)</f>
        <v>0.35744652693237011</v>
      </c>
      <c r="AU7" s="61">
        <f t="shared" si="26"/>
        <v>1.873984258237348</v>
      </c>
      <c r="AV7" s="123"/>
      <c r="AX7" s="71"/>
      <c r="AY7" s="71">
        <v>1</v>
      </c>
      <c r="AZ7" s="100"/>
      <c r="BA7" s="100"/>
      <c r="BC7" s="18"/>
      <c r="BD7" s="18"/>
      <c r="BE7" s="28"/>
      <c r="BF7" s="28"/>
      <c r="BG7" s="28"/>
      <c r="BH7" s="28"/>
      <c r="BI7" s="28"/>
      <c r="BJ7" s="28"/>
      <c r="BK7" s="28"/>
      <c r="BL7" s="28"/>
      <c r="BM7" s="18"/>
      <c r="BN7" s="18"/>
      <c r="BO7" s="18"/>
      <c r="BP7" s="18"/>
      <c r="BQ7" s="18"/>
      <c r="BR7" s="18"/>
      <c r="BS7" s="72"/>
      <c r="BT7" s="72"/>
      <c r="BU7" s="72"/>
      <c r="BV7" s="18"/>
      <c r="BW7" s="18"/>
    </row>
    <row r="8" spans="1:90">
      <c r="A8" s="141"/>
      <c r="B8" s="162" t="s">
        <v>119</v>
      </c>
      <c r="C8" s="183">
        <v>10</v>
      </c>
      <c r="D8" s="184">
        <f t="shared" si="0"/>
        <v>748</v>
      </c>
      <c r="E8" s="185">
        <v>758</v>
      </c>
      <c r="F8" s="183">
        <v>69</v>
      </c>
      <c r="G8" s="184">
        <f t="shared" si="1"/>
        <v>321</v>
      </c>
      <c r="H8" s="185">
        <v>390</v>
      </c>
      <c r="I8" s="127"/>
      <c r="K8" s="19">
        <f t="shared" si="2"/>
        <v>7.4566938166800503E-2</v>
      </c>
      <c r="L8" s="20">
        <f t="shared" si="3"/>
        <v>0.11060938984536553</v>
      </c>
      <c r="M8" s="21">
        <f t="shared" si="4"/>
        <v>9.0408237618706959</v>
      </c>
      <c r="N8" s="22">
        <f t="shared" si="5"/>
        <v>-2.5960580581218933</v>
      </c>
      <c r="O8" s="22">
        <f t="shared" si="6"/>
        <v>-23.470503379064308</v>
      </c>
      <c r="P8" s="22">
        <f t="shared" si="7"/>
        <v>-2.5960580581218933</v>
      </c>
      <c r="Q8" s="116">
        <f t="shared" si="8"/>
        <v>7.4566938166800503E-2</v>
      </c>
      <c r="R8" s="23">
        <f t="shared" si="9"/>
        <v>0.33257989994190196</v>
      </c>
      <c r="S8" s="135">
        <f t="shared" si="10"/>
        <v>1.9599639845400538</v>
      </c>
      <c r="T8" s="24">
        <f t="shared" si="11"/>
        <v>-3.2479026839899561</v>
      </c>
      <c r="U8" s="24">
        <f t="shared" si="12"/>
        <v>-1.9442134322538307</v>
      </c>
      <c r="V8" s="25">
        <f t="shared" si="13"/>
        <v>3.8855614936956134E-2</v>
      </c>
      <c r="W8" s="26">
        <f t="shared" si="13"/>
        <v>0.14309973671998263</v>
      </c>
      <c r="X8" s="93"/>
      <c r="Z8" s="115">
        <f>(N8-P20)^2</f>
        <v>5.6620896101282527</v>
      </c>
      <c r="AA8" s="27">
        <f t="shared" si="14"/>
        <v>51.189954289088689</v>
      </c>
      <c r="AB8" s="28">
        <v>1</v>
      </c>
      <c r="AC8" s="18"/>
      <c r="AD8" s="18"/>
      <c r="AE8" s="21">
        <f t="shared" si="15"/>
        <v>81.736494293205809</v>
      </c>
      <c r="AF8" s="29"/>
      <c r="AG8" s="96">
        <f>AG20</f>
        <v>0.16465627359109944</v>
      </c>
      <c r="AH8" s="96">
        <f>AH20</f>
        <v>0.16465627359109944</v>
      </c>
      <c r="AI8" s="27">
        <f t="shared" si="16"/>
        <v>0.11060938984536553</v>
      </c>
      <c r="AJ8" s="30">
        <f t="shared" si="17"/>
        <v>3.632854121781206</v>
      </c>
      <c r="AK8" s="108">
        <f>AJ8/AJ20</f>
        <v>7.9624908354267818E-2</v>
      </c>
      <c r="AL8" s="31">
        <f t="shared" si="18"/>
        <v>-9.4311002168314335</v>
      </c>
      <c r="AM8" s="59">
        <f t="shared" si="19"/>
        <v>-2.5960580581218933</v>
      </c>
      <c r="AN8" s="26">
        <f t="shared" si="20"/>
        <v>7.4566938166800503E-2</v>
      </c>
      <c r="AO8" s="60">
        <f t="shared" si="21"/>
        <v>0.27526566343646497</v>
      </c>
      <c r="AP8" s="26">
        <f t="shared" si="22"/>
        <v>0.52465766308752693</v>
      </c>
      <c r="AQ8" s="70">
        <f t="shared" si="23"/>
        <v>1.9599639845400538</v>
      </c>
      <c r="AR8" s="24">
        <f t="shared" si="24"/>
        <v>-3.6243681819863958</v>
      </c>
      <c r="AS8" s="24">
        <f t="shared" si="25"/>
        <v>-1.5677479342573908</v>
      </c>
      <c r="AT8" s="61">
        <f t="shared" si="26"/>
        <v>2.6665940036299206E-2</v>
      </c>
      <c r="AU8" s="61">
        <f t="shared" si="26"/>
        <v>0.20851424176318359</v>
      </c>
      <c r="AV8" s="123"/>
      <c r="AX8" s="71"/>
      <c r="AY8" s="71">
        <v>1</v>
      </c>
      <c r="AZ8" s="100"/>
      <c r="BA8" s="100"/>
      <c r="BC8" s="18"/>
      <c r="BD8" s="18"/>
      <c r="BE8" s="28"/>
      <c r="BF8" s="28"/>
      <c r="BG8" s="28"/>
      <c r="BH8" s="28"/>
      <c r="BI8" s="28"/>
      <c r="BJ8" s="28"/>
      <c r="BK8" s="28"/>
      <c r="BL8" s="28"/>
      <c r="BM8" s="18"/>
      <c r="BN8" s="18"/>
      <c r="BO8" s="18"/>
      <c r="BP8" s="18"/>
      <c r="BQ8" s="18"/>
      <c r="BR8" s="18"/>
      <c r="BS8" s="72"/>
      <c r="BT8" s="72"/>
      <c r="BU8" s="72"/>
      <c r="BV8" s="18"/>
      <c r="BW8" s="18"/>
    </row>
    <row r="9" spans="1:90">
      <c r="A9" s="141"/>
      <c r="B9" s="162" t="s">
        <v>120</v>
      </c>
      <c r="C9" s="183">
        <v>16</v>
      </c>
      <c r="D9" s="184">
        <f t="shared" si="0"/>
        <v>221</v>
      </c>
      <c r="E9" s="185">
        <v>237</v>
      </c>
      <c r="F9" s="183">
        <v>14</v>
      </c>
      <c r="G9" s="184">
        <f t="shared" si="1"/>
        <v>219</v>
      </c>
      <c r="H9" s="185">
        <v>233</v>
      </c>
      <c r="I9" s="127"/>
      <c r="K9" s="19">
        <f t="shared" si="2"/>
        <v>1.1235684147076552</v>
      </c>
      <c r="L9" s="20">
        <f t="shared" si="3"/>
        <v>0.12541731665230879</v>
      </c>
      <c r="M9" s="21">
        <f t="shared" si="4"/>
        <v>7.9733806039900719</v>
      </c>
      <c r="N9" s="22">
        <f t="shared" si="5"/>
        <v>0.11650970505509202</v>
      </c>
      <c r="O9" s="22">
        <f t="shared" si="6"/>
        <v>0.9289762224628747</v>
      </c>
      <c r="P9" s="22">
        <f t="shared" si="7"/>
        <v>0.11650970505509202</v>
      </c>
      <c r="Q9" s="116">
        <f t="shared" si="8"/>
        <v>1.1235684147076552</v>
      </c>
      <c r="R9" s="23">
        <f t="shared" si="9"/>
        <v>0.35414307370370635</v>
      </c>
      <c r="S9" s="135">
        <f t="shared" si="10"/>
        <v>1.9599639845400538</v>
      </c>
      <c r="T9" s="24">
        <f t="shared" si="11"/>
        <v>-0.57759796477848624</v>
      </c>
      <c r="U9" s="24">
        <f t="shared" si="12"/>
        <v>0.81061737488867036</v>
      </c>
      <c r="V9" s="25">
        <f t="shared" si="13"/>
        <v>0.56124487869972417</v>
      </c>
      <c r="W9" s="26">
        <f t="shared" si="13"/>
        <v>2.2492962171046962</v>
      </c>
      <c r="X9" s="93"/>
      <c r="Z9" s="115">
        <f>(N9-P20)^2</f>
        <v>0.11092442650605633</v>
      </c>
      <c r="AA9" s="27">
        <f t="shared" si="14"/>
        <v>0.8844426708121117</v>
      </c>
      <c r="AB9" s="28">
        <v>1</v>
      </c>
      <c r="AC9" s="18"/>
      <c r="AD9" s="18"/>
      <c r="AE9" s="21">
        <f t="shared" si="15"/>
        <v>63.574798256085082</v>
      </c>
      <c r="AF9" s="29"/>
      <c r="AG9" s="96">
        <f>AG20</f>
        <v>0.16465627359109944</v>
      </c>
      <c r="AH9" s="96">
        <f>AH20</f>
        <v>0.16465627359109944</v>
      </c>
      <c r="AI9" s="27">
        <f t="shared" si="16"/>
        <v>0.12541731665230879</v>
      </c>
      <c r="AJ9" s="30">
        <f t="shared" si="17"/>
        <v>3.4474010514396509</v>
      </c>
      <c r="AK9" s="108">
        <f>AJ9/AJ20</f>
        <v>7.5560147360582849E-2</v>
      </c>
      <c r="AL9" s="31">
        <f t="shared" si="18"/>
        <v>0.40165567970984783</v>
      </c>
      <c r="AM9" s="59">
        <f t="shared" si="19"/>
        <v>0.11650970505509202</v>
      </c>
      <c r="AN9" s="26">
        <f t="shared" si="20"/>
        <v>1.1235684147076552</v>
      </c>
      <c r="AO9" s="60">
        <f t="shared" si="21"/>
        <v>0.29007359024340823</v>
      </c>
      <c r="AP9" s="26">
        <f t="shared" si="22"/>
        <v>0.53858480320503677</v>
      </c>
      <c r="AQ9" s="70">
        <f t="shared" si="23"/>
        <v>1.9599639845400538</v>
      </c>
      <c r="AR9" s="24">
        <f t="shared" si="24"/>
        <v>-0.93909711184737255</v>
      </c>
      <c r="AS9" s="24">
        <f t="shared" si="25"/>
        <v>1.1721165219575567</v>
      </c>
      <c r="AT9" s="61">
        <f t="shared" si="26"/>
        <v>0.39098068787235934</v>
      </c>
      <c r="AU9" s="61">
        <f t="shared" si="26"/>
        <v>3.2288192785133218</v>
      </c>
      <c r="AV9" s="123"/>
      <c r="AX9" s="71"/>
      <c r="AY9" s="71">
        <v>1</v>
      </c>
      <c r="AZ9" s="100"/>
      <c r="BA9" s="100"/>
      <c r="BC9" s="18"/>
      <c r="BD9" s="18"/>
      <c r="BE9" s="28"/>
      <c r="BF9" s="28"/>
      <c r="BG9" s="28"/>
      <c r="BH9" s="28"/>
      <c r="BI9" s="28"/>
      <c r="BJ9" s="28"/>
      <c r="BK9" s="28"/>
      <c r="BL9" s="28"/>
      <c r="BM9" s="18"/>
      <c r="BN9" s="18"/>
      <c r="BO9" s="18"/>
      <c r="BP9" s="18"/>
      <c r="BQ9" s="18"/>
      <c r="BR9" s="18"/>
      <c r="BS9" s="72"/>
      <c r="BT9" s="72"/>
      <c r="BU9" s="72"/>
      <c r="BV9" s="18"/>
      <c r="BW9" s="18"/>
    </row>
    <row r="10" spans="1:90">
      <c r="A10" s="141"/>
      <c r="B10" s="163" t="s">
        <v>121</v>
      </c>
      <c r="C10" s="183">
        <v>19</v>
      </c>
      <c r="D10" s="184">
        <f t="shared" si="0"/>
        <v>218</v>
      </c>
      <c r="E10" s="185">
        <v>237</v>
      </c>
      <c r="F10" s="183">
        <v>15</v>
      </c>
      <c r="G10" s="184">
        <f t="shared" si="1"/>
        <v>228</v>
      </c>
      <c r="H10" s="185">
        <v>243</v>
      </c>
      <c r="I10" s="127"/>
      <c r="K10" s="19">
        <f t="shared" si="2"/>
        <v>1.2987341772151901</v>
      </c>
      <c r="L10" s="20">
        <f t="shared" si="3"/>
        <v>0.1109636099938861</v>
      </c>
      <c r="M10" s="21">
        <f t="shared" si="4"/>
        <v>9.0119634721247639</v>
      </c>
      <c r="N10" s="22">
        <f t="shared" si="5"/>
        <v>0.26139008026964788</v>
      </c>
      <c r="O10" s="22">
        <f t="shared" si="6"/>
        <v>2.3556378553658268</v>
      </c>
      <c r="P10" s="22">
        <f t="shared" si="7"/>
        <v>0.26139008026964788</v>
      </c>
      <c r="Q10" s="116">
        <f t="shared" si="8"/>
        <v>1.2987341772151901</v>
      </c>
      <c r="R10" s="23">
        <f t="shared" si="9"/>
        <v>0.33311200818026077</v>
      </c>
      <c r="S10" s="135">
        <f t="shared" si="10"/>
        <v>1.9599639845400538</v>
      </c>
      <c r="T10" s="24">
        <f t="shared" si="11"/>
        <v>-0.39149745858147506</v>
      </c>
      <c r="U10" s="24">
        <f t="shared" si="12"/>
        <v>0.91427761912077088</v>
      </c>
      <c r="V10" s="25">
        <f t="shared" si="13"/>
        <v>0.67604376860267357</v>
      </c>
      <c r="W10" s="26">
        <f t="shared" si="13"/>
        <v>2.4949722804976191</v>
      </c>
      <c r="X10" s="93"/>
      <c r="Z10" s="115">
        <f>(N10-P20)^2</f>
        <v>0.22842049152011346</v>
      </c>
      <c r="AA10" s="27">
        <f t="shared" si="14"/>
        <v>2.0585171258640469</v>
      </c>
      <c r="AB10" s="28">
        <v>1</v>
      </c>
      <c r="AC10" s="18"/>
      <c r="AD10" s="18"/>
      <c r="AE10" s="21">
        <f t="shared" si="15"/>
        <v>81.215485622911032</v>
      </c>
      <c r="AF10" s="29"/>
      <c r="AG10" s="96">
        <f>AG20</f>
        <v>0.16465627359109944</v>
      </c>
      <c r="AH10" s="96">
        <f>AH20</f>
        <v>0.16465627359109944</v>
      </c>
      <c r="AI10" s="27">
        <f t="shared" si="16"/>
        <v>0.1109636099938861</v>
      </c>
      <c r="AJ10" s="30">
        <f t="shared" si="17"/>
        <v>3.6281852636791228</v>
      </c>
      <c r="AK10" s="108">
        <f>AJ10/AJ20</f>
        <v>7.9522576307333004E-2</v>
      </c>
      <c r="AL10" s="31">
        <f t="shared" si="18"/>
        <v>0.94837163730623952</v>
      </c>
      <c r="AM10" s="59">
        <f t="shared" si="19"/>
        <v>0.26139008026964788</v>
      </c>
      <c r="AN10" s="26">
        <f t="shared" si="20"/>
        <v>1.2987341772151901</v>
      </c>
      <c r="AO10" s="60">
        <f t="shared" si="21"/>
        <v>0.27561988358498557</v>
      </c>
      <c r="AP10" s="26">
        <f t="shared" si="22"/>
        <v>0.52499512720118224</v>
      </c>
      <c r="AQ10" s="70">
        <f t="shared" si="23"/>
        <v>1.9599639845400538</v>
      </c>
      <c r="AR10" s="24">
        <f t="shared" si="24"/>
        <v>-0.76758146110369374</v>
      </c>
      <c r="AS10" s="24">
        <f t="shared" si="25"/>
        <v>1.2903616216429894</v>
      </c>
      <c r="AT10" s="61">
        <f t="shared" si="26"/>
        <v>0.46413423867699843</v>
      </c>
      <c r="AU10" s="61">
        <f t="shared" si="26"/>
        <v>3.6341004875545</v>
      </c>
      <c r="AV10" s="123"/>
      <c r="AX10" s="71"/>
      <c r="AY10" s="71">
        <v>1</v>
      </c>
      <c r="AZ10" s="100"/>
      <c r="BA10" s="100"/>
      <c r="BC10" s="18"/>
      <c r="BD10" s="18"/>
      <c r="BE10" s="28"/>
      <c r="BF10" s="28"/>
      <c r="BG10" s="28"/>
      <c r="BH10" s="28"/>
      <c r="BI10" s="28"/>
      <c r="BJ10" s="28"/>
      <c r="BK10" s="28"/>
      <c r="BL10" s="28"/>
      <c r="BM10" s="18"/>
      <c r="BN10" s="18"/>
      <c r="BO10" s="18"/>
      <c r="BP10" s="18"/>
      <c r="BQ10" s="18"/>
      <c r="BR10" s="18"/>
      <c r="BS10" s="72"/>
      <c r="BT10" s="72"/>
      <c r="BU10" s="72"/>
      <c r="BV10" s="18"/>
      <c r="BW10" s="18"/>
    </row>
    <row r="11" spans="1:90">
      <c r="A11" s="141"/>
      <c r="B11" s="162" t="s">
        <v>125</v>
      </c>
      <c r="C11" s="183">
        <v>6</v>
      </c>
      <c r="D11" s="184">
        <f t="shared" si="0"/>
        <v>2216</v>
      </c>
      <c r="E11" s="185">
        <v>2222</v>
      </c>
      <c r="F11" s="183">
        <v>6</v>
      </c>
      <c r="G11" s="184">
        <f t="shared" si="1"/>
        <v>2200</v>
      </c>
      <c r="H11" s="185">
        <v>2206</v>
      </c>
      <c r="I11" s="127"/>
      <c r="K11" s="19">
        <f t="shared" si="2"/>
        <v>0.99279927992799277</v>
      </c>
      <c r="L11" s="20">
        <f t="shared" si="3"/>
        <v>0.33242997917198791</v>
      </c>
      <c r="M11" s="21">
        <f t="shared" si="4"/>
        <v>3.0081522806420362</v>
      </c>
      <c r="N11" s="22">
        <f t="shared" si="5"/>
        <v>-7.2267703861275514E-3</v>
      </c>
      <c r="O11" s="22">
        <f t="shared" si="6"/>
        <v>-2.1739225818705923E-2</v>
      </c>
      <c r="P11" s="22">
        <f t="shared" si="7"/>
        <v>-7.2267703861275514E-3</v>
      </c>
      <c r="Q11" s="116">
        <f t="shared" si="8"/>
        <v>0.99279927992799277</v>
      </c>
      <c r="R11" s="23">
        <f t="shared" si="9"/>
        <v>0.57656741077864249</v>
      </c>
      <c r="S11" s="135">
        <f t="shared" si="10"/>
        <v>1.9599639845400538</v>
      </c>
      <c r="T11" s="24">
        <f t="shared" si="11"/>
        <v>-1.1372781301717776</v>
      </c>
      <c r="U11" s="24">
        <f t="shared" si="12"/>
        <v>1.1228245893995226</v>
      </c>
      <c r="V11" s="25">
        <f t="shared" si="13"/>
        <v>0.32069071333953963</v>
      </c>
      <c r="W11" s="26">
        <f t="shared" si="13"/>
        <v>3.0735233956773733</v>
      </c>
      <c r="X11" s="93"/>
      <c r="Z11" s="115">
        <f>(N11-P20)^2</f>
        <v>4.3813486451229899E-2</v>
      </c>
      <c r="AA11" s="27">
        <f t="shared" si="14"/>
        <v>0.13179763919114618</v>
      </c>
      <c r="AB11" s="28">
        <v>1</v>
      </c>
      <c r="AC11" s="18"/>
      <c r="AD11" s="18"/>
      <c r="AE11" s="21">
        <f t="shared" si="15"/>
        <v>9.0489801435318835</v>
      </c>
      <c r="AF11" s="29"/>
      <c r="AG11" s="96">
        <f>AG20</f>
        <v>0.16465627359109944</v>
      </c>
      <c r="AH11" s="96">
        <f>AH20</f>
        <v>0.16465627359109944</v>
      </c>
      <c r="AI11" s="27">
        <f t="shared" si="16"/>
        <v>0.33242997917198791</v>
      </c>
      <c r="AJ11" s="30">
        <f t="shared" si="17"/>
        <v>2.0117233064512097</v>
      </c>
      <c r="AK11" s="108">
        <f>AJ11/AJ20</f>
        <v>4.4092957917006466E-2</v>
      </c>
      <c r="AL11" s="31">
        <f t="shared" si="18"/>
        <v>-1.4538262416144202E-2</v>
      </c>
      <c r="AM11" s="59">
        <f t="shared" si="19"/>
        <v>-7.2267703861275514E-3</v>
      </c>
      <c r="AN11" s="26">
        <f t="shared" si="20"/>
        <v>0.99279927992799277</v>
      </c>
      <c r="AO11" s="60">
        <f t="shared" si="21"/>
        <v>0.49708625276308743</v>
      </c>
      <c r="AP11" s="26">
        <f t="shared" si="22"/>
        <v>0.70504344033760602</v>
      </c>
      <c r="AQ11" s="70">
        <f t="shared" si="23"/>
        <v>1.9599639845400538</v>
      </c>
      <c r="AR11" s="24">
        <f t="shared" si="24"/>
        <v>-1.3890865209840495</v>
      </c>
      <c r="AS11" s="24">
        <f t="shared" si="25"/>
        <v>1.3746329802117945</v>
      </c>
      <c r="AT11" s="61">
        <f t="shared" si="26"/>
        <v>0.24930293364717659</v>
      </c>
      <c r="AU11" s="61">
        <f t="shared" si="26"/>
        <v>3.9536253978481959</v>
      </c>
      <c r="AV11" s="123"/>
      <c r="AX11" s="71"/>
      <c r="AY11" s="71">
        <v>1</v>
      </c>
      <c r="AZ11" s="100"/>
      <c r="BA11" s="100"/>
      <c r="BC11" s="18"/>
      <c r="BD11" s="18"/>
      <c r="BE11" s="28"/>
      <c r="BF11" s="28"/>
      <c r="BG11" s="28"/>
      <c r="BH11" s="28"/>
      <c r="BI11" s="28"/>
      <c r="BJ11" s="28"/>
      <c r="BK11" s="28"/>
      <c r="BL11" s="28"/>
      <c r="BM11" s="18"/>
      <c r="BN11" s="18"/>
      <c r="BO11" s="18"/>
      <c r="BP11" s="18"/>
      <c r="BQ11" s="18"/>
      <c r="BR11" s="18"/>
      <c r="BS11" s="72"/>
      <c r="BT11" s="72"/>
      <c r="BU11" s="72"/>
      <c r="BV11" s="18"/>
      <c r="BW11" s="18"/>
    </row>
    <row r="12" spans="1:90">
      <c r="A12" s="141"/>
      <c r="B12" s="162" t="s">
        <v>126</v>
      </c>
      <c r="C12" s="183">
        <v>4</v>
      </c>
      <c r="D12" s="184">
        <f t="shared" si="0"/>
        <v>553</v>
      </c>
      <c r="E12" s="185">
        <v>557</v>
      </c>
      <c r="F12" s="183">
        <v>6</v>
      </c>
      <c r="G12" s="184">
        <f t="shared" si="1"/>
        <v>547</v>
      </c>
      <c r="H12" s="185">
        <v>553</v>
      </c>
      <c r="I12" s="127"/>
      <c r="K12" s="19">
        <f t="shared" si="2"/>
        <v>0.66187911430281265</v>
      </c>
      <c r="L12" s="20">
        <f t="shared" si="3"/>
        <v>0.41306301626620695</v>
      </c>
      <c r="M12" s="21">
        <f t="shared" si="4"/>
        <v>2.4209381150587674</v>
      </c>
      <c r="N12" s="22">
        <f t="shared" si="5"/>
        <v>-0.41267234651311363</v>
      </c>
      <c r="O12" s="22">
        <f t="shared" si="6"/>
        <v>-0.99905421270433581</v>
      </c>
      <c r="P12" s="22">
        <f t="shared" si="7"/>
        <v>-0.41267234651311363</v>
      </c>
      <c r="Q12" s="116">
        <f t="shared" si="8"/>
        <v>0.66187911430281265</v>
      </c>
      <c r="R12" s="23">
        <f t="shared" si="9"/>
        <v>0.64269978704384756</v>
      </c>
      <c r="S12" s="135">
        <f t="shared" si="10"/>
        <v>1.9599639845400538</v>
      </c>
      <c r="T12" s="24">
        <f t="shared" si="11"/>
        <v>-1.6723407819906173</v>
      </c>
      <c r="U12" s="24">
        <f t="shared" si="12"/>
        <v>0.84699608896438994</v>
      </c>
      <c r="V12" s="25">
        <f t="shared" si="13"/>
        <v>0.18780693562288592</v>
      </c>
      <c r="W12" s="26">
        <f t="shared" si="13"/>
        <v>2.3326293062464054</v>
      </c>
      <c r="X12" s="93"/>
      <c r="Z12" s="115">
        <f>(N12-P20)^2</f>
        <v>3.8466530848315639E-2</v>
      </c>
      <c r="AA12" s="27">
        <f t="shared" si="14"/>
        <v>9.3125090684771192E-2</v>
      </c>
      <c r="AB12" s="28">
        <v>1</v>
      </c>
      <c r="AC12" s="18"/>
      <c r="AD12" s="18"/>
      <c r="AE12" s="21">
        <f t="shared" si="15"/>
        <v>5.8609413569442976</v>
      </c>
      <c r="AF12" s="29"/>
      <c r="AG12" s="96">
        <f>AG20</f>
        <v>0.16465627359109944</v>
      </c>
      <c r="AH12" s="96">
        <f>AH20</f>
        <v>0.16465627359109944</v>
      </c>
      <c r="AI12" s="27">
        <f t="shared" si="16"/>
        <v>0.41306301626620695</v>
      </c>
      <c r="AJ12" s="30">
        <f t="shared" si="17"/>
        <v>1.7309444527064255</v>
      </c>
      <c r="AK12" s="108">
        <f>AJ12/AJ20</f>
        <v>3.793884609533963E-2</v>
      </c>
      <c r="AL12" s="31">
        <f t="shared" si="18"/>
        <v>-0.71431290898221789</v>
      </c>
      <c r="AM12" s="59">
        <f t="shared" si="19"/>
        <v>-0.41267234651311363</v>
      </c>
      <c r="AN12" s="26">
        <f t="shared" si="20"/>
        <v>0.66187911430281265</v>
      </c>
      <c r="AO12" s="60">
        <f t="shared" si="21"/>
        <v>0.57771928985730636</v>
      </c>
      <c r="AP12" s="26">
        <f t="shared" si="22"/>
        <v>0.76007847611763513</v>
      </c>
      <c r="AQ12" s="70">
        <f t="shared" si="23"/>
        <v>1.9599639845400538</v>
      </c>
      <c r="AR12" s="24">
        <f t="shared" si="24"/>
        <v>-1.9023987851277659</v>
      </c>
      <c r="AS12" s="24">
        <f t="shared" si="25"/>
        <v>1.0770540921015386</v>
      </c>
      <c r="AT12" s="61">
        <f t="shared" si="26"/>
        <v>0.14921026622102401</v>
      </c>
      <c r="AU12" s="61">
        <f t="shared" si="26"/>
        <v>2.936017561293975</v>
      </c>
      <c r="AV12" s="123"/>
      <c r="AX12" s="71"/>
      <c r="AY12" s="71">
        <v>1</v>
      </c>
      <c r="AZ12" s="100"/>
      <c r="BA12" s="100"/>
      <c r="BC12" s="18"/>
      <c r="BD12" s="18"/>
      <c r="BE12" s="28"/>
      <c r="BF12" s="28"/>
      <c r="BG12" s="28"/>
      <c r="BH12" s="28"/>
      <c r="BI12" s="28"/>
      <c r="BJ12" s="28"/>
      <c r="BK12" s="28"/>
      <c r="BL12" s="28"/>
      <c r="BM12" s="18"/>
      <c r="BN12" s="18"/>
      <c r="BO12" s="18"/>
      <c r="BP12" s="18"/>
      <c r="BQ12" s="18"/>
      <c r="BR12" s="18"/>
      <c r="BS12" s="72"/>
      <c r="BT12" s="72"/>
      <c r="BU12" s="72"/>
      <c r="BV12" s="18"/>
      <c r="BW12" s="18"/>
    </row>
    <row r="13" spans="1:90">
      <c r="A13" s="140"/>
      <c r="B13" s="162" t="s">
        <v>127</v>
      </c>
      <c r="C13" s="183">
        <v>126</v>
      </c>
      <c r="D13" s="184">
        <f t="shared" si="0"/>
        <v>2236</v>
      </c>
      <c r="E13" s="185">
        <v>2362</v>
      </c>
      <c r="F13" s="183">
        <v>146</v>
      </c>
      <c r="G13" s="184">
        <f t="shared" si="1"/>
        <v>2225</v>
      </c>
      <c r="H13" s="185">
        <v>2371</v>
      </c>
      <c r="I13" s="127"/>
      <c r="K13" s="19">
        <f t="shared" si="2"/>
        <v>0.86630206581374036</v>
      </c>
      <c r="L13" s="20">
        <f t="shared" si="3"/>
        <v>1.3940690010387582E-2</v>
      </c>
      <c r="M13" s="21">
        <f t="shared" si="4"/>
        <v>71.732460821872749</v>
      </c>
      <c r="N13" s="22">
        <f t="shared" si="5"/>
        <v>-0.1435216254487606</v>
      </c>
      <c r="O13" s="22">
        <f t="shared" si="6"/>
        <v>-10.295159374594714</v>
      </c>
      <c r="P13" s="22">
        <f t="shared" si="7"/>
        <v>-0.1435216254487606</v>
      </c>
      <c r="Q13" s="116">
        <f t="shared" si="8"/>
        <v>0.86630206581374036</v>
      </c>
      <c r="R13" s="23">
        <f t="shared" si="9"/>
        <v>0.11807069920343312</v>
      </c>
      <c r="S13" s="135">
        <f t="shared" si="10"/>
        <v>1.9599639845400538</v>
      </c>
      <c r="T13" s="24">
        <f t="shared" si="11"/>
        <v>-0.37493594351695153</v>
      </c>
      <c r="U13" s="24">
        <f t="shared" si="12"/>
        <v>8.7892692619430335E-2</v>
      </c>
      <c r="V13" s="25">
        <f t="shared" si="13"/>
        <v>0.68733330553509264</v>
      </c>
      <c r="W13" s="26">
        <f t="shared" si="13"/>
        <v>1.0918709499300374</v>
      </c>
      <c r="X13" s="93"/>
      <c r="Z13" s="115">
        <f>(N13-P20)^2</f>
        <v>5.3321917750362192E-3</v>
      </c>
      <c r="AA13" s="27">
        <f t="shared" si="14"/>
        <v>0.3824912375974977</v>
      </c>
      <c r="AB13" s="28">
        <v>1</v>
      </c>
      <c r="AC13" s="18"/>
      <c r="AD13" s="18"/>
      <c r="AE13" s="21">
        <f t="shared" si="15"/>
        <v>5145.5459355615085</v>
      </c>
      <c r="AF13" s="29"/>
      <c r="AG13" s="96">
        <f>AG20</f>
        <v>0.16465627359109944</v>
      </c>
      <c r="AH13" s="96">
        <f>AH20</f>
        <v>0.16465627359109944</v>
      </c>
      <c r="AI13" s="27">
        <f t="shared" si="16"/>
        <v>1.3940690010387582E-2</v>
      </c>
      <c r="AJ13" s="30">
        <f t="shared" si="17"/>
        <v>5.5991993359492582</v>
      </c>
      <c r="AK13" s="108">
        <f>AJ13/AJ20</f>
        <v>0.12272326909830375</v>
      </c>
      <c r="AL13" s="31">
        <f t="shared" si="18"/>
        <v>-0.80360618990705845</v>
      </c>
      <c r="AM13" s="59">
        <f t="shared" si="19"/>
        <v>-0.1435216254487606</v>
      </c>
      <c r="AN13" s="26">
        <f t="shared" si="20"/>
        <v>0.86630206581374036</v>
      </c>
      <c r="AO13" s="60">
        <f t="shared" si="21"/>
        <v>0.17859696360148702</v>
      </c>
      <c r="AP13" s="26">
        <f t="shared" si="22"/>
        <v>0.42260733973925135</v>
      </c>
      <c r="AQ13" s="70">
        <f t="shared" si="23"/>
        <v>1.9599639845400538</v>
      </c>
      <c r="AR13" s="24">
        <f t="shared" si="24"/>
        <v>-0.97181679093997586</v>
      </c>
      <c r="AS13" s="24">
        <f t="shared" si="25"/>
        <v>0.68477354004245472</v>
      </c>
      <c r="AT13" s="61">
        <f t="shared" si="26"/>
        <v>0.37839494872081852</v>
      </c>
      <c r="AU13" s="61">
        <f t="shared" si="26"/>
        <v>1.983322641515654</v>
      </c>
      <c r="AV13" s="123"/>
      <c r="AX13" s="71"/>
      <c r="AY13" s="71">
        <v>1</v>
      </c>
      <c r="AZ13" s="100"/>
      <c r="BA13" s="100"/>
      <c r="BC13" s="18"/>
      <c r="BD13" s="18"/>
      <c r="BE13" s="28"/>
      <c r="BF13" s="28"/>
      <c r="BG13" s="28"/>
      <c r="BH13" s="28"/>
      <c r="BI13" s="28"/>
      <c r="BJ13" s="28"/>
      <c r="BK13" s="28"/>
      <c r="BL13" s="28"/>
      <c r="BM13" s="18"/>
      <c r="BN13" s="18"/>
      <c r="BO13" s="18"/>
      <c r="BP13" s="18"/>
      <c r="BQ13" s="18"/>
      <c r="BR13" s="18"/>
      <c r="BS13" s="72"/>
      <c r="BT13" s="72"/>
      <c r="BU13" s="72"/>
      <c r="BV13" s="18"/>
      <c r="BW13" s="18"/>
    </row>
    <row r="14" spans="1:90">
      <c r="A14" s="140"/>
      <c r="B14" s="162" t="s">
        <v>128</v>
      </c>
      <c r="C14" s="183">
        <v>5</v>
      </c>
      <c r="D14" s="184">
        <f t="shared" si="0"/>
        <v>1540</v>
      </c>
      <c r="E14" s="185">
        <v>1545</v>
      </c>
      <c r="F14" s="183">
        <v>4</v>
      </c>
      <c r="G14" s="184">
        <f t="shared" si="1"/>
        <v>1530</v>
      </c>
      <c r="H14" s="185">
        <v>1534</v>
      </c>
      <c r="I14" s="127"/>
      <c r="K14" s="19">
        <f t="shared" si="2"/>
        <v>1.2411003236245957</v>
      </c>
      <c r="L14" s="20">
        <f t="shared" si="3"/>
        <v>0.44870086032666251</v>
      </c>
      <c r="M14" s="21">
        <f t="shared" si="4"/>
        <v>2.2286563018220682</v>
      </c>
      <c r="N14" s="22">
        <f t="shared" si="5"/>
        <v>0.21599834390956557</v>
      </c>
      <c r="O14" s="22">
        <f t="shared" si="6"/>
        <v>0.48138607033718367</v>
      </c>
      <c r="P14" s="22">
        <f t="shared" si="7"/>
        <v>0.21599834390956557</v>
      </c>
      <c r="Q14" s="116">
        <f t="shared" si="8"/>
        <v>1.2411003236245957</v>
      </c>
      <c r="R14" s="23">
        <f t="shared" si="9"/>
        <v>0.6698513718181538</v>
      </c>
      <c r="S14" s="135">
        <f t="shared" si="10"/>
        <v>1.9599639845400538</v>
      </c>
      <c r="T14" s="24">
        <f t="shared" si="11"/>
        <v>-1.0968862198487641</v>
      </c>
      <c r="U14" s="24">
        <f t="shared" si="12"/>
        <v>1.5288829076678954</v>
      </c>
      <c r="V14" s="25">
        <f t="shared" si="13"/>
        <v>0.33390918644452783</v>
      </c>
      <c r="W14" s="26">
        <f t="shared" si="13"/>
        <v>4.6130207728111445</v>
      </c>
      <c r="X14" s="93"/>
      <c r="Z14" s="115">
        <f>(N14-P20)^2</f>
        <v>0.1870924325878244</v>
      </c>
      <c r="AA14" s="27">
        <f t="shared" si="14"/>
        <v>0.41696472891007536</v>
      </c>
      <c r="AB14" s="28">
        <v>1</v>
      </c>
      <c r="AC14" s="18"/>
      <c r="AD14" s="18"/>
      <c r="AE14" s="21">
        <f t="shared" si="15"/>
        <v>4.9669089116512177</v>
      </c>
      <c r="AF14" s="29"/>
      <c r="AG14" s="96">
        <f>AG20</f>
        <v>0.16465627359109944</v>
      </c>
      <c r="AH14" s="96">
        <f>AH20</f>
        <v>0.16465627359109944</v>
      </c>
      <c r="AI14" s="27">
        <f t="shared" si="16"/>
        <v>0.44870086032666251</v>
      </c>
      <c r="AJ14" s="30">
        <f t="shared" si="17"/>
        <v>1.6303715155517839</v>
      </c>
      <c r="AK14" s="108">
        <f>AJ14/AJ20</f>
        <v>3.5734488134516407E-2</v>
      </c>
      <c r="AL14" s="31">
        <f t="shared" si="18"/>
        <v>0.35215754731651389</v>
      </c>
      <c r="AM14" s="59">
        <f t="shared" si="19"/>
        <v>0.2159983439095656</v>
      </c>
      <c r="AN14" s="26">
        <f t="shared" si="20"/>
        <v>1.2411003236245957</v>
      </c>
      <c r="AO14" s="60">
        <f t="shared" si="21"/>
        <v>0.61335713391776192</v>
      </c>
      <c r="AP14" s="26">
        <f t="shared" si="22"/>
        <v>0.78317120345283509</v>
      </c>
      <c r="AQ14" s="70">
        <f t="shared" si="23"/>
        <v>1.9599639845400538</v>
      </c>
      <c r="AR14" s="24">
        <f t="shared" si="24"/>
        <v>-1.3189890085868823</v>
      </c>
      <c r="AS14" s="24">
        <f t="shared" si="25"/>
        <v>1.7509856964060135</v>
      </c>
      <c r="AT14" s="61">
        <f t="shared" si="26"/>
        <v>0.26740551002827884</v>
      </c>
      <c r="AU14" s="61">
        <f t="shared" si="26"/>
        <v>5.7602777636787748</v>
      </c>
      <c r="AV14" s="123"/>
      <c r="AX14" s="71"/>
      <c r="AY14" s="71">
        <v>1</v>
      </c>
      <c r="AZ14" s="100"/>
      <c r="BA14" s="100"/>
      <c r="BC14" s="18"/>
      <c r="BD14" s="18"/>
      <c r="BE14" s="28"/>
      <c r="BF14" s="28"/>
      <c r="BG14" s="28"/>
      <c r="BH14" s="28"/>
      <c r="BI14" s="28"/>
      <c r="BJ14" s="28"/>
      <c r="BK14" s="28"/>
      <c r="BL14" s="28"/>
      <c r="BM14" s="18"/>
      <c r="BN14" s="18"/>
      <c r="BO14" s="18"/>
      <c r="BP14" s="18"/>
      <c r="BQ14" s="18"/>
      <c r="BR14" s="18"/>
      <c r="BS14" s="72"/>
      <c r="BT14" s="72"/>
      <c r="BU14" s="72"/>
      <c r="BV14" s="18"/>
      <c r="BW14" s="18"/>
    </row>
    <row r="15" spans="1:90">
      <c r="A15" s="141"/>
      <c r="B15" s="162" t="s">
        <v>130</v>
      </c>
      <c r="C15" s="183">
        <v>25</v>
      </c>
      <c r="D15" s="184">
        <f t="shared" si="0"/>
        <v>1734</v>
      </c>
      <c r="E15" s="185">
        <v>1759</v>
      </c>
      <c r="F15" s="183">
        <v>28</v>
      </c>
      <c r="G15" s="184">
        <f t="shared" si="1"/>
        <v>1731</v>
      </c>
      <c r="H15" s="185">
        <v>1759</v>
      </c>
      <c r="I15" s="127"/>
      <c r="K15" s="19">
        <f t="shared" si="2"/>
        <v>0.89285714285714279</v>
      </c>
      <c r="L15" s="20">
        <f t="shared" si="3"/>
        <v>7.4577276049703572E-2</v>
      </c>
      <c r="M15" s="21">
        <f t="shared" si="4"/>
        <v>13.408910233373625</v>
      </c>
      <c r="N15" s="22">
        <f t="shared" si="5"/>
        <v>-0.11332868530700324</v>
      </c>
      <c r="O15" s="22">
        <f t="shared" si="6"/>
        <v>-1.519614168147855</v>
      </c>
      <c r="P15" s="22">
        <f t="shared" si="7"/>
        <v>-0.11332868530700324</v>
      </c>
      <c r="Q15" s="116">
        <f t="shared" si="8"/>
        <v>0.89285714285714279</v>
      </c>
      <c r="R15" s="23">
        <f t="shared" si="9"/>
        <v>0.2730884033599808</v>
      </c>
      <c r="S15" s="135">
        <f t="shared" si="10"/>
        <v>1.9599639845400538</v>
      </c>
      <c r="T15" s="24">
        <f t="shared" si="11"/>
        <v>-0.64857212048811264</v>
      </c>
      <c r="U15" s="24">
        <f t="shared" si="12"/>
        <v>0.42191474987410615</v>
      </c>
      <c r="V15" s="25">
        <f t="shared" si="13"/>
        <v>0.52279172766718884</v>
      </c>
      <c r="W15" s="26">
        <f t="shared" si="13"/>
        <v>1.5248785230559672</v>
      </c>
      <c r="X15" s="93"/>
      <c r="Z15" s="115">
        <f>(N15-P20)^2</f>
        <v>1.0653294596807819E-2</v>
      </c>
      <c r="AA15" s="27">
        <f t="shared" si="14"/>
        <v>0.14284907093828031</v>
      </c>
      <c r="AB15" s="28">
        <v>1</v>
      </c>
      <c r="AC15" s="18"/>
      <c r="AD15" s="18"/>
      <c r="AE15" s="21">
        <f t="shared" si="15"/>
        <v>179.79887364667192</v>
      </c>
      <c r="AF15" s="29"/>
      <c r="AG15" s="96">
        <f>AG20</f>
        <v>0.16465627359109944</v>
      </c>
      <c r="AH15" s="96">
        <f>AH20</f>
        <v>0.16465627359109944</v>
      </c>
      <c r="AI15" s="27">
        <f t="shared" si="16"/>
        <v>7.4577276049703572E-2</v>
      </c>
      <c r="AJ15" s="30">
        <f t="shared" si="17"/>
        <v>4.1800157273152072</v>
      </c>
      <c r="AK15" s="108">
        <f>AJ15/AJ20</f>
        <v>9.1617598188523386E-2</v>
      </c>
      <c r="AL15" s="31">
        <f t="shared" si="18"/>
        <v>-0.47371568693922939</v>
      </c>
      <c r="AM15" s="59">
        <f t="shared" si="19"/>
        <v>-0.11332868530700324</v>
      </c>
      <c r="AN15" s="26">
        <f t="shared" si="20"/>
        <v>0.89285714285714279</v>
      </c>
      <c r="AO15" s="60">
        <f t="shared" si="21"/>
        <v>0.23923354964080304</v>
      </c>
      <c r="AP15" s="26">
        <f t="shared" si="22"/>
        <v>0.48911506789384751</v>
      </c>
      <c r="AQ15" s="70">
        <f t="shared" si="23"/>
        <v>1.9599639845400538</v>
      </c>
      <c r="AR15" s="24">
        <f t="shared" si="24"/>
        <v>-1.0719766026748077</v>
      </c>
      <c r="AS15" s="24">
        <f t="shared" si="25"/>
        <v>0.84531923206080106</v>
      </c>
      <c r="AT15" s="61">
        <f t="shared" si="26"/>
        <v>0.34233119548439095</v>
      </c>
      <c r="AU15" s="61">
        <f t="shared" si="26"/>
        <v>2.3287210983591748</v>
      </c>
      <c r="AV15" s="123"/>
      <c r="AX15" s="71"/>
      <c r="AY15" s="71">
        <v>1</v>
      </c>
      <c r="AZ15" s="100"/>
      <c r="BA15" s="100"/>
      <c r="BC15" s="18"/>
      <c r="BD15" s="18"/>
      <c r="BE15" s="28"/>
      <c r="BF15" s="28"/>
      <c r="BG15" s="28"/>
      <c r="BH15" s="28"/>
      <c r="BI15" s="28"/>
      <c r="BJ15" s="28"/>
      <c r="BK15" s="28"/>
      <c r="BL15" s="28"/>
      <c r="BM15" s="18"/>
      <c r="BN15" s="18"/>
      <c r="BO15" s="18"/>
      <c r="BP15" s="18"/>
      <c r="BQ15" s="18"/>
      <c r="BR15" s="18"/>
      <c r="BS15" s="72"/>
      <c r="BT15" s="72"/>
      <c r="BU15" s="72"/>
      <c r="BV15" s="18"/>
      <c r="BW15" s="18"/>
    </row>
    <row r="16" spans="1:90">
      <c r="A16" s="141"/>
      <c r="B16" s="162" t="s">
        <v>131</v>
      </c>
      <c r="C16" s="183">
        <v>9</v>
      </c>
      <c r="D16" s="184">
        <f t="shared" si="0"/>
        <v>354</v>
      </c>
      <c r="E16" s="185">
        <v>363</v>
      </c>
      <c r="F16" s="183">
        <v>9</v>
      </c>
      <c r="G16" s="184">
        <f t="shared" si="1"/>
        <v>352</v>
      </c>
      <c r="H16" s="185">
        <v>361</v>
      </c>
      <c r="I16" s="127"/>
      <c r="K16" s="19">
        <f t="shared" si="2"/>
        <v>0.99449035812672171</v>
      </c>
      <c r="L16" s="20">
        <f t="shared" si="3"/>
        <v>0.21669731818309002</v>
      </c>
      <c r="M16" s="21">
        <f t="shared" si="4"/>
        <v>4.6147317760300508</v>
      </c>
      <c r="N16" s="22">
        <f t="shared" si="5"/>
        <v>-5.5248759319699156E-3</v>
      </c>
      <c r="O16" s="22">
        <f t="shared" si="6"/>
        <v>-2.5495820521885211E-2</v>
      </c>
      <c r="P16" s="22">
        <f t="shared" si="7"/>
        <v>-5.5248759319699156E-3</v>
      </c>
      <c r="Q16" s="116">
        <f t="shared" si="8"/>
        <v>0.99449035812672171</v>
      </c>
      <c r="R16" s="23">
        <f t="shared" si="9"/>
        <v>0.46550759197148439</v>
      </c>
      <c r="S16" s="135">
        <f t="shared" si="10"/>
        <v>1.9599639845400538</v>
      </c>
      <c r="T16" s="24">
        <f t="shared" si="11"/>
        <v>-0.91790299072604609</v>
      </c>
      <c r="U16" s="24">
        <f t="shared" si="12"/>
        <v>0.90685323886210623</v>
      </c>
      <c r="V16" s="25">
        <f t="shared" si="13"/>
        <v>0.39935561605568587</v>
      </c>
      <c r="W16" s="26">
        <f t="shared" si="13"/>
        <v>2.4765172509032856</v>
      </c>
      <c r="X16" s="93"/>
      <c r="Z16" s="115">
        <f>(N16-P20)^2</f>
        <v>4.4528852802892642E-2</v>
      </c>
      <c r="AA16" s="27">
        <f t="shared" si="14"/>
        <v>0.20548871197967347</v>
      </c>
      <c r="AB16" s="28">
        <v>1</v>
      </c>
      <c r="AC16" s="18"/>
      <c r="AD16" s="18"/>
      <c r="AE16" s="21">
        <f t="shared" si="15"/>
        <v>21.295749364701468</v>
      </c>
      <c r="AF16" s="29"/>
      <c r="AG16" s="96">
        <f>AG20</f>
        <v>0.16465627359109944</v>
      </c>
      <c r="AH16" s="96">
        <f>AH20</f>
        <v>0.16465627359109944</v>
      </c>
      <c r="AI16" s="27">
        <f t="shared" si="16"/>
        <v>0.21669731818309002</v>
      </c>
      <c r="AJ16" s="30">
        <f t="shared" si="17"/>
        <v>2.6222383152277455</v>
      </c>
      <c r="AK16" s="108">
        <f>AJ16/AJ20</f>
        <v>5.747422784779628E-2</v>
      </c>
      <c r="AL16" s="31">
        <f t="shared" si="18"/>
        <v>-1.4487541355691112E-2</v>
      </c>
      <c r="AM16" s="59">
        <f t="shared" si="19"/>
        <v>-5.5248759319699156E-3</v>
      </c>
      <c r="AN16" s="26">
        <f t="shared" si="20"/>
        <v>0.99449035812672171</v>
      </c>
      <c r="AO16" s="60">
        <f t="shared" si="21"/>
        <v>0.38135359177418948</v>
      </c>
      <c r="AP16" s="26">
        <f t="shared" si="22"/>
        <v>0.61753833223063126</v>
      </c>
      <c r="AQ16" s="70">
        <f t="shared" si="23"/>
        <v>1.9599639845400538</v>
      </c>
      <c r="AR16" s="24">
        <f t="shared" si="24"/>
        <v>-1.2158777661769375</v>
      </c>
      <c r="AS16" s="24">
        <f t="shared" si="25"/>
        <v>1.2048280143129977</v>
      </c>
      <c r="AT16" s="61">
        <f t="shared" si="26"/>
        <v>0.2964496865492986</v>
      </c>
      <c r="AU16" s="61">
        <f t="shared" si="26"/>
        <v>3.3361852526113092</v>
      </c>
      <c r="AV16" s="123"/>
      <c r="AX16" s="71"/>
      <c r="AY16" s="71">
        <v>1</v>
      </c>
      <c r="AZ16" s="100"/>
      <c r="BA16" s="100"/>
      <c r="BC16" s="18"/>
      <c r="BD16" s="18"/>
      <c r="BE16" s="28"/>
      <c r="BF16" s="28"/>
      <c r="BG16" s="28"/>
      <c r="BH16" s="28"/>
      <c r="BI16" s="28"/>
      <c r="BJ16" s="28"/>
      <c r="BK16" s="28"/>
      <c r="BL16" s="28"/>
      <c r="BM16" s="18"/>
      <c r="BN16" s="18"/>
      <c r="BO16" s="18"/>
      <c r="BP16" s="18"/>
      <c r="BQ16" s="18"/>
      <c r="BR16" s="18"/>
      <c r="BS16" s="72"/>
      <c r="BT16" s="72"/>
      <c r="BU16" s="72"/>
      <c r="BV16" s="18"/>
      <c r="BW16" s="18"/>
    </row>
    <row r="17" spans="1:75">
      <c r="A17" s="141"/>
      <c r="B17" s="162" t="s">
        <v>132</v>
      </c>
      <c r="C17" s="183">
        <v>125</v>
      </c>
      <c r="D17" s="184">
        <f t="shared" si="0"/>
        <v>1376</v>
      </c>
      <c r="E17" s="185">
        <v>1501</v>
      </c>
      <c r="F17" s="183">
        <v>152</v>
      </c>
      <c r="G17" s="184">
        <f t="shared" si="1"/>
        <v>1367</v>
      </c>
      <c r="H17" s="185">
        <v>1519</v>
      </c>
      <c r="I17" s="127"/>
      <c r="K17" s="19">
        <f t="shared" si="2"/>
        <v>0.83223026754093765</v>
      </c>
      <c r="L17" s="20">
        <f t="shared" si="3"/>
        <v>1.3254397002831993E-2</v>
      </c>
      <c r="M17" s="21">
        <f t="shared" si="4"/>
        <v>75.44666119374088</v>
      </c>
      <c r="N17" s="22">
        <f t="shared" si="5"/>
        <v>-0.18364611258166433</v>
      </c>
      <c r="O17" s="22">
        <f t="shared" si="6"/>
        <v>-13.855486035496423</v>
      </c>
      <c r="P17" s="22">
        <f t="shared" si="7"/>
        <v>-0.18364611258166433</v>
      </c>
      <c r="Q17" s="116">
        <f t="shared" si="8"/>
        <v>0.83223026754093765</v>
      </c>
      <c r="R17" s="23">
        <f t="shared" si="9"/>
        <v>0.11512774210776477</v>
      </c>
      <c r="S17" s="135">
        <f t="shared" si="10"/>
        <v>1.9599639845400538</v>
      </c>
      <c r="T17" s="24">
        <f t="shared" si="11"/>
        <v>-0.40929234073429871</v>
      </c>
      <c r="U17" s="24">
        <f t="shared" si="12"/>
        <v>4.2000115570970054E-2</v>
      </c>
      <c r="V17" s="25">
        <f t="shared" si="13"/>
        <v>0.66412005459614709</v>
      </c>
      <c r="W17" s="26">
        <f t="shared" si="13"/>
        <v>1.0428945992790968</v>
      </c>
      <c r="X17" s="93"/>
      <c r="Z17" s="115">
        <f>(N17-P20)^2</f>
        <v>1.0822370231511416E-3</v>
      </c>
      <c r="AA17" s="27">
        <f t="shared" si="14"/>
        <v>8.1651170017006891E-2</v>
      </c>
      <c r="AB17" s="28">
        <v>1</v>
      </c>
      <c r="AC17" s="18"/>
      <c r="AD17" s="18"/>
      <c r="AE17" s="21">
        <f t="shared" si="15"/>
        <v>5692.198685283126</v>
      </c>
      <c r="AF17" s="29"/>
      <c r="AG17" s="96">
        <f>AG20</f>
        <v>0.16465627359109944</v>
      </c>
      <c r="AH17" s="96">
        <f>AH20</f>
        <v>0.16465627359109944</v>
      </c>
      <c r="AI17" s="27">
        <f t="shared" si="16"/>
        <v>1.3254397002831994E-2</v>
      </c>
      <c r="AJ17" s="30">
        <f t="shared" si="17"/>
        <v>5.6207983290807189</v>
      </c>
      <c r="AK17" s="108">
        <f>AJ17/AJ20</f>
        <v>0.1231966758993987</v>
      </c>
      <c r="AL17" s="31">
        <f t="shared" si="18"/>
        <v>-1.0322377627411885</v>
      </c>
      <c r="AM17" s="59">
        <f t="shared" si="19"/>
        <v>-0.18364611258166433</v>
      </c>
      <c r="AN17" s="26">
        <f t="shared" si="20"/>
        <v>0.83223026754093765</v>
      </c>
      <c r="AO17" s="60">
        <f t="shared" si="21"/>
        <v>0.17791067059393142</v>
      </c>
      <c r="AP17" s="26">
        <f t="shared" si="22"/>
        <v>0.42179458340990039</v>
      </c>
      <c r="AQ17" s="70">
        <f t="shared" si="23"/>
        <v>1.9599639845400538</v>
      </c>
      <c r="AR17" s="24">
        <f t="shared" si="24"/>
        <v>-1.0103483049391448</v>
      </c>
      <c r="AS17" s="24">
        <f t="shared" si="25"/>
        <v>0.64305607977581614</v>
      </c>
      <c r="AT17" s="61">
        <f t="shared" si="26"/>
        <v>0.36409214239229853</v>
      </c>
      <c r="AU17" s="61">
        <f t="shared" si="26"/>
        <v>1.9022855414028594</v>
      </c>
      <c r="AV17" s="123"/>
      <c r="AX17" s="71"/>
      <c r="AY17" s="71">
        <v>1</v>
      </c>
      <c r="AZ17" s="100"/>
      <c r="BA17" s="100"/>
      <c r="BC17" s="18"/>
      <c r="BD17" s="18"/>
      <c r="BE17" s="28"/>
      <c r="BF17" s="28"/>
      <c r="BG17" s="28"/>
      <c r="BH17" s="28"/>
      <c r="BI17" s="28"/>
      <c r="BJ17" s="28"/>
      <c r="BK17" s="28"/>
      <c r="BL17" s="28"/>
      <c r="BM17" s="18"/>
      <c r="BN17" s="18"/>
      <c r="BO17" s="18"/>
      <c r="BP17" s="18"/>
      <c r="BQ17" s="18"/>
      <c r="BR17" s="18"/>
      <c r="BS17" s="72"/>
      <c r="BT17" s="72"/>
      <c r="BU17" s="72"/>
      <c r="BV17" s="18"/>
      <c r="BW17" s="18"/>
    </row>
    <row r="18" spans="1:75">
      <c r="A18" s="141"/>
      <c r="B18" s="162" t="s">
        <v>133</v>
      </c>
      <c r="C18" s="183">
        <v>97</v>
      </c>
      <c r="D18" s="184">
        <f t="shared" si="0"/>
        <v>4581</v>
      </c>
      <c r="E18" s="185">
        <v>4678</v>
      </c>
      <c r="F18" s="183">
        <v>116</v>
      </c>
      <c r="G18" s="184">
        <f t="shared" si="1"/>
        <v>4567</v>
      </c>
      <c r="H18" s="185">
        <v>4683</v>
      </c>
      <c r="I18" s="127"/>
      <c r="K18" s="19">
        <f t="shared" si="2"/>
        <v>0.83710066193923127</v>
      </c>
      <c r="L18" s="20">
        <f t="shared" si="3"/>
        <v>1.8502663108648683E-2</v>
      </c>
      <c r="M18" s="21">
        <f t="shared" si="4"/>
        <v>54.046273994610587</v>
      </c>
      <c r="N18" s="22">
        <f t="shared" si="5"/>
        <v>-0.17781095056356447</v>
      </c>
      <c r="O18" s="22">
        <f t="shared" si="6"/>
        <v>-9.6100193534005633</v>
      </c>
      <c r="P18" s="22">
        <f t="shared" si="7"/>
        <v>-0.17781095056356447</v>
      </c>
      <c r="Q18" s="116">
        <f t="shared" si="8"/>
        <v>0.83710066193923127</v>
      </c>
      <c r="R18" s="23">
        <f t="shared" si="9"/>
        <v>0.13602449451715923</v>
      </c>
      <c r="S18" s="135">
        <f t="shared" si="10"/>
        <v>1.9599639845400538</v>
      </c>
      <c r="T18" s="24">
        <f t="shared" si="11"/>
        <v>-0.4444140608324626</v>
      </c>
      <c r="U18" s="24">
        <f t="shared" si="12"/>
        <v>8.8792159705333634E-2</v>
      </c>
      <c r="V18" s="25">
        <f t="shared" si="13"/>
        <v>0.64119987010204726</v>
      </c>
      <c r="W18" s="26">
        <f t="shared" si="13"/>
        <v>1.0928534937282137</v>
      </c>
      <c r="X18" s="93"/>
      <c r="Z18" s="115">
        <f>(N18-P20)^2</f>
        <v>1.5002091192251516E-3</v>
      </c>
      <c r="AA18" s="27">
        <f t="shared" si="14"/>
        <v>8.1080713106855967E-2</v>
      </c>
      <c r="AB18" s="28">
        <v>1</v>
      </c>
      <c r="AC18" s="18"/>
      <c r="AD18" s="18"/>
      <c r="AE18" s="21">
        <f t="shared" si="15"/>
        <v>2920.9997327005208</v>
      </c>
      <c r="AF18" s="29"/>
      <c r="AG18" s="96">
        <f>AG20</f>
        <v>0.16465627359109944</v>
      </c>
      <c r="AH18" s="96">
        <f>AH20</f>
        <v>0.16465627359109944</v>
      </c>
      <c r="AI18" s="27">
        <f t="shared" si="16"/>
        <v>1.8502663108648683E-2</v>
      </c>
      <c r="AJ18" s="30">
        <f t="shared" si="17"/>
        <v>5.4597390551534861</v>
      </c>
      <c r="AK18" s="108">
        <f>AJ18/AJ20</f>
        <v>0.11966657821417345</v>
      </c>
      <c r="AL18" s="31">
        <f t="shared" si="18"/>
        <v>-0.97080139122585873</v>
      </c>
      <c r="AM18" s="59">
        <f t="shared" si="19"/>
        <v>-0.17781095056356447</v>
      </c>
      <c r="AN18" s="26">
        <f t="shared" si="20"/>
        <v>0.83710066193923127</v>
      </c>
      <c r="AO18" s="60">
        <f t="shared" si="21"/>
        <v>0.18315893669974811</v>
      </c>
      <c r="AP18" s="26">
        <f t="shared" si="22"/>
        <v>0.42797071944205262</v>
      </c>
      <c r="AQ18" s="70">
        <f t="shared" si="23"/>
        <v>1.9599639845400538</v>
      </c>
      <c r="AR18" s="24">
        <f t="shared" si="24"/>
        <v>-1.0166181471076834</v>
      </c>
      <c r="AS18" s="24">
        <f t="shared" si="25"/>
        <v>0.66099624598055451</v>
      </c>
      <c r="AT18" s="61">
        <f t="shared" si="26"/>
        <v>0.36181648359030144</v>
      </c>
      <c r="AU18" s="61">
        <f t="shared" si="26"/>
        <v>1.9367208239538665</v>
      </c>
      <c r="AV18" s="123"/>
      <c r="AX18" s="71"/>
      <c r="AY18" s="71">
        <v>1</v>
      </c>
      <c r="AZ18" s="100"/>
      <c r="BA18" s="100"/>
      <c r="BC18" s="18"/>
      <c r="BD18" s="18"/>
      <c r="BE18" s="28"/>
      <c r="BF18" s="28"/>
      <c r="BG18" s="28"/>
      <c r="BH18" s="28"/>
      <c r="BI18" s="28"/>
      <c r="BJ18" s="28"/>
      <c r="BK18" s="28"/>
      <c r="BL18" s="28"/>
      <c r="BM18" s="18"/>
      <c r="BN18" s="18"/>
      <c r="BO18" s="18"/>
      <c r="BP18" s="18"/>
      <c r="BQ18" s="18"/>
      <c r="BR18" s="18"/>
      <c r="BS18" s="72"/>
      <c r="BT18" s="72"/>
      <c r="BU18" s="72"/>
      <c r="BV18" s="18"/>
      <c r="BW18" s="18"/>
    </row>
    <row r="19" spans="1:75">
      <c r="A19" s="141"/>
      <c r="B19" s="162" t="s">
        <v>134</v>
      </c>
      <c r="C19" s="183">
        <v>1</v>
      </c>
      <c r="D19" s="184">
        <f t="shared" si="0"/>
        <v>265</v>
      </c>
      <c r="E19" s="185">
        <v>266</v>
      </c>
      <c r="F19" s="183">
        <v>1</v>
      </c>
      <c r="G19" s="184">
        <f t="shared" si="1"/>
        <v>262</v>
      </c>
      <c r="H19" s="185">
        <v>263</v>
      </c>
      <c r="I19" s="127"/>
      <c r="K19" s="19">
        <f t="shared" si="2"/>
        <v>0.98872180451127811</v>
      </c>
      <c r="L19" s="20">
        <f>(D19/(C19*E19)+(G19/(F19*H19)))</f>
        <v>1.992438320134938</v>
      </c>
      <c r="M19" s="21">
        <f t="shared" si="4"/>
        <v>0.50189759446720283</v>
      </c>
      <c r="N19" s="22">
        <f t="shared" si="5"/>
        <v>-1.1342276603934607E-2</v>
      </c>
      <c r="O19" s="22">
        <f t="shared" si="6"/>
        <v>-5.6926613432964138E-3</v>
      </c>
      <c r="P19" s="22">
        <f t="shared" si="7"/>
        <v>-1.1342276603934607E-2</v>
      </c>
      <c r="Q19" s="116">
        <f t="shared" si="8"/>
        <v>0.98872180451127811</v>
      </c>
      <c r="R19" s="23">
        <f t="shared" si="9"/>
        <v>1.4115375730510817</v>
      </c>
      <c r="S19" s="135">
        <f t="shared" si="10"/>
        <v>1.9599639845400538</v>
      </c>
      <c r="T19" s="24">
        <f t="shared" si="11"/>
        <v>-2.7779050826091298</v>
      </c>
      <c r="U19" s="24">
        <f t="shared" si="12"/>
        <v>2.7552205294012611</v>
      </c>
      <c r="V19" s="25">
        <f t="shared" si="13"/>
        <v>6.216860915402278E-2</v>
      </c>
      <c r="W19" s="26">
        <f t="shared" si="13"/>
        <v>15.724508236851591</v>
      </c>
      <c r="X19" s="93"/>
      <c r="Z19" s="115">
        <f>(N19-P20)^2</f>
        <v>4.210753537280898E-2</v>
      </c>
      <c r="AA19" s="27">
        <f t="shared" si="14"/>
        <v>2.113367071255548E-2</v>
      </c>
      <c r="AB19" s="28">
        <v>1</v>
      </c>
      <c r="AC19" s="18"/>
      <c r="AD19" s="18"/>
      <c r="AE19" s="21">
        <f t="shared" si="15"/>
        <v>0.25190119533196481</v>
      </c>
      <c r="AF19" s="29"/>
      <c r="AG19" s="96">
        <f>AG20</f>
        <v>0.16465627359109944</v>
      </c>
      <c r="AH19" s="96">
        <f>AH20</f>
        <v>0.16465627359109944</v>
      </c>
      <c r="AI19" s="27">
        <f t="shared" si="16"/>
        <v>1.992438320134938</v>
      </c>
      <c r="AJ19" s="30">
        <f t="shared" si="17"/>
        <v>0.46358653111853532</v>
      </c>
      <c r="AK19" s="108">
        <f>AJ19/AJ20</f>
        <v>1.0160891083754186E-2</v>
      </c>
      <c r="AL19" s="31">
        <f t="shared" si="18"/>
        <v>-5.258126665804966E-3</v>
      </c>
      <c r="AM19" s="59">
        <f t="shared" si="19"/>
        <v>-1.1342276603934607E-2</v>
      </c>
      <c r="AN19" s="26">
        <f t="shared" si="20"/>
        <v>0.98872180451127811</v>
      </c>
      <c r="AO19" s="60">
        <f t="shared" si="21"/>
        <v>2.1570945937260375</v>
      </c>
      <c r="AP19" s="26">
        <f t="shared" si="22"/>
        <v>1.4687050737728244</v>
      </c>
      <c r="AQ19" s="70">
        <f t="shared" si="23"/>
        <v>1.9599639845400538</v>
      </c>
      <c r="AR19" s="24">
        <f t="shared" si="24"/>
        <v>-2.8899513251099131</v>
      </c>
      <c r="AS19" s="24">
        <f t="shared" si="25"/>
        <v>2.8672667719020444</v>
      </c>
      <c r="AT19" s="61">
        <f t="shared" si="26"/>
        <v>5.5578917843361275E-2</v>
      </c>
      <c r="AU19" s="61">
        <f t="shared" si="26"/>
        <v>17.588878025137841</v>
      </c>
      <c r="AV19" s="123"/>
      <c r="AX19" s="71"/>
      <c r="AY19" s="71">
        <v>1</v>
      </c>
      <c r="AZ19" s="100"/>
      <c r="BA19" s="100"/>
      <c r="BC19" s="18"/>
      <c r="BD19" s="18"/>
      <c r="BE19" s="28"/>
      <c r="BF19" s="28"/>
      <c r="BG19" s="28"/>
      <c r="BH19" s="28"/>
      <c r="BI19" s="28"/>
      <c r="BJ19" s="28"/>
      <c r="BK19" s="28"/>
      <c r="BL19" s="28"/>
      <c r="BM19" s="18"/>
      <c r="BN19" s="18"/>
      <c r="BO19" s="18"/>
      <c r="BP19" s="18"/>
      <c r="BQ19" s="18"/>
      <c r="BR19" s="18"/>
      <c r="BS19" s="72"/>
      <c r="BT19" s="72"/>
      <c r="BU19" s="72"/>
      <c r="BV19" s="18"/>
      <c r="BW19" s="18"/>
    </row>
    <row r="20" spans="1:75">
      <c r="A20" s="6"/>
      <c r="B20" s="78">
        <f>COUNT(C7:C19)</f>
        <v>13</v>
      </c>
      <c r="C20" s="186">
        <f t="shared" ref="C20:H20" si="27">SUM(C7:C19)</f>
        <v>542</v>
      </c>
      <c r="D20" s="186">
        <f t="shared" si="27"/>
        <v>22205</v>
      </c>
      <c r="E20" s="186">
        <f t="shared" si="27"/>
        <v>22747</v>
      </c>
      <c r="F20" s="186">
        <f t="shared" si="27"/>
        <v>808</v>
      </c>
      <c r="G20" s="186">
        <f t="shared" si="27"/>
        <v>27835</v>
      </c>
      <c r="H20" s="186">
        <f t="shared" si="27"/>
        <v>28643</v>
      </c>
      <c r="I20" s="128"/>
      <c r="K20" s="32"/>
      <c r="L20" s="107"/>
      <c r="M20" s="33">
        <f>SUM(M7:M19)</f>
        <v>324.89544145226927</v>
      </c>
      <c r="N20" s="34"/>
      <c r="O20" s="35">
        <f>SUM(O7:O19)</f>
        <v>-70.353990713799377</v>
      </c>
      <c r="P20" s="36">
        <f>O20/M20</f>
        <v>-0.21654348364913933</v>
      </c>
      <c r="Q20" s="73">
        <f>EXP(P20)</f>
        <v>0.80529751688664408</v>
      </c>
      <c r="R20" s="37">
        <f>SQRT(1/M20)</f>
        <v>5.5478944644850481E-2</v>
      </c>
      <c r="S20" s="135">
        <f>-NORMSINV(2.5/100)</f>
        <v>1.9599639845400538</v>
      </c>
      <c r="T20" s="38">
        <f>P20-(R20*S20)</f>
        <v>-0.32528021705333754</v>
      </c>
      <c r="U20" s="38">
        <f>P20+(R20*S20)</f>
        <v>-0.1078067502449411</v>
      </c>
      <c r="V20" s="74">
        <f>EXP(T20)</f>
        <v>0.72232491752043027</v>
      </c>
      <c r="W20" s="75">
        <f>EXP(U20)</f>
        <v>0.89780107950582022</v>
      </c>
      <c r="X20" s="39"/>
      <c r="Y20" s="39"/>
      <c r="Z20" s="40"/>
      <c r="AA20" s="41">
        <f>SUM(AA7:AA19)</f>
        <v>55.708232005365325</v>
      </c>
      <c r="AB20" s="42">
        <f>SUM(AB7:AB19)</f>
        <v>13</v>
      </c>
      <c r="AC20" s="43">
        <f>AA20-(AB20-1)</f>
        <v>43.708232005365325</v>
      </c>
      <c r="AD20" s="33">
        <f>M20</f>
        <v>324.89544145226927</v>
      </c>
      <c r="AE20" s="33">
        <f>SUM(AE7:AE19)</f>
        <v>19313.110595662816</v>
      </c>
      <c r="AF20" s="44">
        <f>AE20/AD20</f>
        <v>59.444079945640375</v>
      </c>
      <c r="AG20" s="97">
        <f>AC20/(AD20-AF20)</f>
        <v>0.16465627359109944</v>
      </c>
      <c r="AH20" s="97">
        <f>IF(AA20&lt;AB20-1,"0",AG20)</f>
        <v>0.16465627359109944</v>
      </c>
      <c r="AI20" s="40"/>
      <c r="AJ20" s="33">
        <f>SUM(AJ7:AJ19)</f>
        <v>45.624594073224934</v>
      </c>
      <c r="AK20" s="109">
        <f>SUM(AK7:AK19)</f>
        <v>0.99999999999999989</v>
      </c>
      <c r="AL20" s="43">
        <f>SUM(AL7:AL19)</f>
        <v>-12.879347385107101</v>
      </c>
      <c r="AM20" s="43">
        <f>AL20/AJ20</f>
        <v>-0.28228957751243694</v>
      </c>
      <c r="AN20" s="110">
        <f>EXP(AM20)</f>
        <v>0.75405529545763383</v>
      </c>
      <c r="AO20" s="45">
        <f>1/AJ20</f>
        <v>2.1918003224205253E-2</v>
      </c>
      <c r="AP20" s="46">
        <f>SQRT(AO20)</f>
        <v>0.1480473006312687</v>
      </c>
      <c r="AQ20" s="76">
        <f>-NORMSINV(2.5/100)</f>
        <v>1.9599639845400538</v>
      </c>
      <c r="AR20" s="38">
        <f>AM20-(AQ20*AP20)</f>
        <v>-0.57245695475809755</v>
      </c>
      <c r="AS20" s="38">
        <f t="shared" si="25"/>
        <v>7.8777997332236671E-3</v>
      </c>
      <c r="AT20" s="111">
        <f>EXP(AR20)</f>
        <v>0.56413767381798163</v>
      </c>
      <c r="AU20" s="112">
        <f>EXP(AS20)</f>
        <v>1.007908911240623</v>
      </c>
      <c r="AV20" s="132"/>
      <c r="AW20" s="8"/>
      <c r="AX20" s="77">
        <f>AA20</f>
        <v>55.708232005365325</v>
      </c>
      <c r="AY20" s="78">
        <f>SUM(AY7:AY19)</f>
        <v>13</v>
      </c>
      <c r="AZ20" s="101">
        <f>(AX20-(AY20-1))/AX20</f>
        <v>0.78459197917384516</v>
      </c>
      <c r="BA20" s="102">
        <f>IF(AA20&lt;AB20-1,"0%",AZ20)</f>
        <v>0.78459197917384516</v>
      </c>
      <c r="BB20" s="47"/>
      <c r="BC20" s="35">
        <f>AX20/(AY20-1)</f>
        <v>4.6423526671137774</v>
      </c>
      <c r="BD20" s="79">
        <f>LN(BC20)</f>
        <v>1.535221278062898</v>
      </c>
      <c r="BE20" s="35">
        <f>LN(AX20)</f>
        <v>4.0201279278508979</v>
      </c>
      <c r="BF20" s="35">
        <f>LN(AY20-1)</f>
        <v>2.4849066497880004</v>
      </c>
      <c r="BG20" s="35">
        <f>SQRT(2*AX20)</f>
        <v>10.555399756083643</v>
      </c>
      <c r="BH20" s="35">
        <f>SQRT(2*AY20-3)</f>
        <v>4.7958315233127191</v>
      </c>
      <c r="BI20" s="35">
        <f>2*(AY20-2)</f>
        <v>22</v>
      </c>
      <c r="BJ20" s="35">
        <f>3*(AY20-2)^2</f>
        <v>363</v>
      </c>
      <c r="BK20" s="35">
        <f>1/BI20</f>
        <v>4.5454545454545456E-2</v>
      </c>
      <c r="BL20" s="80">
        <f>1/BJ20</f>
        <v>2.7548209366391185E-3</v>
      </c>
      <c r="BM20" s="80">
        <f>SQRT(BK20*(1-BL20))</f>
        <v>0.21290684892943643</v>
      </c>
      <c r="BN20" s="81">
        <f>0.5*(BE20-BF20)/(BG20-BH20)</f>
        <v>0.13327572623653974</v>
      </c>
      <c r="BO20" s="81">
        <f>IF(AA20&lt;=AB20,BM20,BN20)</f>
        <v>0.13327572623653974</v>
      </c>
      <c r="BP20" s="82">
        <f>BD20-(1.96*BO20)</f>
        <v>1.27400085463928</v>
      </c>
      <c r="BQ20" s="82">
        <f>BD20+(1.96*BO20)</f>
        <v>1.7964417014865159</v>
      </c>
      <c r="BR20" s="82"/>
      <c r="BS20" s="79">
        <f>EXP(BP20)</f>
        <v>3.5751275528890138</v>
      </c>
      <c r="BT20" s="79">
        <f>EXP(BQ20)</f>
        <v>6.0281592662177799</v>
      </c>
      <c r="BU20" s="83">
        <f>BA20</f>
        <v>0.78459197917384516</v>
      </c>
      <c r="BV20" s="83">
        <f>(BS20-1)/BS20</f>
        <v>0.72028970009981519</v>
      </c>
      <c r="BW20" s="83">
        <f>(BT20-1)/BT20</f>
        <v>0.83411188128288694</v>
      </c>
    </row>
    <row r="21" spans="1:75" ht="13.5" thickBot="1">
      <c r="A21" s="4"/>
      <c r="B21" s="4"/>
      <c r="C21" s="187"/>
      <c r="D21" s="187"/>
      <c r="E21" s="187"/>
      <c r="F21" s="187"/>
      <c r="G21" s="187"/>
      <c r="H21" s="187"/>
      <c r="I21" s="129"/>
      <c r="J21" s="4"/>
      <c r="K21" s="4"/>
      <c r="L21" s="5"/>
      <c r="M21" s="5"/>
      <c r="N21" s="5"/>
      <c r="O21" s="5"/>
      <c r="P21" s="5"/>
      <c r="Q21" s="5"/>
      <c r="R21" s="48"/>
      <c r="S21" s="48"/>
      <c r="T21" s="48"/>
      <c r="U21" s="48"/>
      <c r="V21" s="48"/>
      <c r="W21" s="48"/>
      <c r="X21" s="48"/>
      <c r="Z21" s="5"/>
      <c r="AA21" s="5"/>
      <c r="AB21" s="49"/>
      <c r="AC21" s="50"/>
      <c r="AD21" s="106"/>
      <c r="AE21" s="50"/>
      <c r="AF21" s="51"/>
      <c r="AG21" s="51"/>
      <c r="AH21" s="51"/>
      <c r="AI21" s="51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2"/>
      <c r="AU21" s="52"/>
      <c r="AV21" s="52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3"/>
      <c r="BH21" s="5"/>
      <c r="BI21" s="5"/>
      <c r="BJ21" s="5"/>
      <c r="BK21" s="5"/>
      <c r="BN21" s="50" t="s">
        <v>43</v>
      </c>
      <c r="BT21" s="84" t="s">
        <v>44</v>
      </c>
      <c r="BU21" s="85">
        <f>BU20</f>
        <v>0.78459197917384516</v>
      </c>
      <c r="BV21" s="86">
        <f>IF(BV20&lt;0,"0%",BV20)</f>
        <v>0.72028970009981519</v>
      </c>
      <c r="BW21" s="87">
        <f>IF(BW20&lt;0,"0%",BW20)</f>
        <v>0.83411188128288694</v>
      </c>
    </row>
    <row r="22" spans="1:75" ht="15.75" thickBot="1">
      <c r="A22" s="6"/>
      <c r="B22" s="6"/>
      <c r="C22" s="178"/>
      <c r="D22" s="178"/>
      <c r="E22" s="178"/>
      <c r="F22" s="178"/>
      <c r="G22" s="178"/>
      <c r="H22" s="178"/>
      <c r="I22" s="118"/>
      <c r="J22" s="6"/>
      <c r="K22" s="6"/>
      <c r="L22" s="6"/>
      <c r="M22" s="5"/>
      <c r="N22" s="5"/>
      <c r="O22" s="5"/>
      <c r="P22" s="5"/>
      <c r="Q22" s="5"/>
      <c r="R22" s="54"/>
      <c r="S22" s="54"/>
      <c r="T22" s="54"/>
      <c r="U22" s="54"/>
      <c r="V22" s="54"/>
      <c r="W22" s="54"/>
      <c r="X22" s="54"/>
      <c r="Z22" s="5"/>
      <c r="AA22" s="5"/>
      <c r="AB22" s="5"/>
      <c r="AC22" s="5"/>
      <c r="AD22" s="5"/>
      <c r="AE22" s="5"/>
      <c r="AF22" s="5"/>
      <c r="AG22" s="5"/>
      <c r="AH22" s="5"/>
      <c r="AI22" s="53"/>
      <c r="AJ22" s="104"/>
      <c r="AK22" s="104"/>
      <c r="AL22" s="105"/>
      <c r="AM22" s="58"/>
      <c r="AN22" s="55"/>
      <c r="AO22" s="56" t="s">
        <v>23</v>
      </c>
      <c r="AP22" s="57">
        <f>TINV(0.05,(AB20-2))</f>
        <v>2.2009851600916384</v>
      </c>
      <c r="AQ22" s="5"/>
      <c r="AR22" s="88"/>
      <c r="AS22" s="89" t="s">
        <v>24</v>
      </c>
      <c r="AT22" s="90">
        <f>EXP(AM20-AP22*SQRT((1/AD20)+AH20))</f>
        <v>0.30614051928708369</v>
      </c>
      <c r="AU22" s="91">
        <f>EXP(AM20+AP22*SQRT((1/AD20)+AH20))</f>
        <v>1.8573150327562318</v>
      </c>
      <c r="AV22" s="123"/>
      <c r="AW22" s="5"/>
      <c r="AX22" s="5"/>
      <c r="AY22" s="5"/>
      <c r="AZ22" s="5"/>
      <c r="BB22" s="5"/>
      <c r="BC22" s="5"/>
      <c r="BD22" s="5"/>
      <c r="BF22" s="92"/>
      <c r="BG22" s="53"/>
      <c r="BH22" s="53"/>
      <c r="BJ22" s="93"/>
      <c r="BK22" s="5"/>
      <c r="BL22" s="94"/>
      <c r="BM22" s="95"/>
      <c r="BN22" s="5"/>
      <c r="BQ22" s="94"/>
    </row>
    <row r="23" spans="1:75">
      <c r="C23" s="188"/>
      <c r="D23" s="188"/>
      <c r="E23" s="188"/>
      <c r="F23" s="188"/>
      <c r="G23" s="188"/>
      <c r="H23" s="188"/>
      <c r="I23" s="130"/>
    </row>
    <row r="24" spans="1:75">
      <c r="C24" s="188"/>
      <c r="D24" s="188"/>
      <c r="E24" s="188"/>
      <c r="F24" s="188"/>
      <c r="G24" s="188"/>
      <c r="H24" s="188"/>
      <c r="I24" s="130"/>
    </row>
    <row r="25" spans="1:75">
      <c r="C25" s="188"/>
      <c r="D25" s="188"/>
      <c r="E25" s="188"/>
      <c r="F25" s="188"/>
      <c r="G25" s="188"/>
      <c r="H25" s="188"/>
      <c r="I25" s="130"/>
    </row>
    <row r="26" spans="1:75">
      <c r="C26" s="188"/>
      <c r="D26" s="188"/>
      <c r="E26" s="188"/>
      <c r="F26" s="188"/>
      <c r="G26" s="188"/>
      <c r="H26" s="188"/>
      <c r="I26" s="130"/>
    </row>
    <row r="27" spans="1:75" ht="44.25" customHeight="1">
      <c r="A27" s="136" t="s">
        <v>108</v>
      </c>
      <c r="B27" s="4"/>
      <c r="C27" s="189"/>
      <c r="D27" s="189"/>
      <c r="E27" s="189"/>
      <c r="F27" s="189"/>
      <c r="G27" s="189"/>
      <c r="H27" s="189"/>
      <c r="I27" s="5"/>
      <c r="J27" s="196" t="s">
        <v>62</v>
      </c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8"/>
      <c r="X27" s="133"/>
      <c r="Y27" s="199" t="s">
        <v>63</v>
      </c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  <c r="AQ27" s="200"/>
      <c r="AR27" s="200"/>
      <c r="AS27" s="200"/>
      <c r="AT27" s="200"/>
      <c r="AU27" s="201"/>
      <c r="AV27" s="133"/>
      <c r="AW27" s="196" t="s">
        <v>64</v>
      </c>
      <c r="AX27" s="197"/>
      <c r="AY27" s="197"/>
      <c r="AZ27" s="197"/>
      <c r="BA27" s="197"/>
      <c r="BB27" s="197"/>
      <c r="BC27" s="197"/>
      <c r="BD27" s="197"/>
      <c r="BE27" s="197"/>
      <c r="BF27" s="197"/>
      <c r="BG27" s="197"/>
      <c r="BH27" s="197"/>
      <c r="BI27" s="197"/>
      <c r="BJ27" s="197"/>
      <c r="BK27" s="197"/>
      <c r="BL27" s="197"/>
      <c r="BM27" s="197"/>
      <c r="BN27" s="197"/>
      <c r="BO27" s="197"/>
      <c r="BP27" s="197"/>
      <c r="BQ27" s="197"/>
      <c r="BR27" s="197"/>
      <c r="BS27" s="197"/>
      <c r="BT27" s="197"/>
      <c r="BU27" s="197"/>
      <c r="BV27" s="197"/>
      <c r="BW27" s="198"/>
    </row>
    <row r="28" spans="1:75">
      <c r="A28" s="159" t="s">
        <v>69</v>
      </c>
      <c r="B28" s="10" t="s">
        <v>61</v>
      </c>
      <c r="C28" s="202" t="s">
        <v>0</v>
      </c>
      <c r="D28" s="202"/>
      <c r="E28" s="202"/>
      <c r="F28" s="202" t="s">
        <v>1</v>
      </c>
      <c r="G28" s="202"/>
      <c r="H28" s="202"/>
      <c r="I28" s="12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63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63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</row>
    <row r="29" spans="1:75" ht="65.25">
      <c r="A29" s="160"/>
      <c r="B29" s="13" t="s">
        <v>76</v>
      </c>
      <c r="C29" s="182" t="s">
        <v>2</v>
      </c>
      <c r="D29" s="182" t="s">
        <v>3</v>
      </c>
      <c r="E29" s="182" t="s">
        <v>4</v>
      </c>
      <c r="F29" s="182" t="s">
        <v>2</v>
      </c>
      <c r="G29" s="182" t="s">
        <v>3</v>
      </c>
      <c r="H29" s="182" t="s">
        <v>4</v>
      </c>
      <c r="I29" s="123"/>
      <c r="K29" s="12" t="s">
        <v>57</v>
      </c>
      <c r="L29" s="12" t="s">
        <v>56</v>
      </c>
      <c r="M29" s="12" t="s">
        <v>55</v>
      </c>
      <c r="N29" s="14" t="s">
        <v>54</v>
      </c>
      <c r="O29" s="14" t="s">
        <v>5</v>
      </c>
      <c r="P29" s="14" t="s">
        <v>53</v>
      </c>
      <c r="Q29" s="64" t="s">
        <v>6</v>
      </c>
      <c r="R29" s="12" t="s">
        <v>7</v>
      </c>
      <c r="S29" s="15" t="s">
        <v>8</v>
      </c>
      <c r="T29" s="15" t="s">
        <v>9</v>
      </c>
      <c r="U29" s="15" t="s">
        <v>10</v>
      </c>
      <c r="V29" s="66" t="s">
        <v>11</v>
      </c>
      <c r="W29" s="67" t="s">
        <v>12</v>
      </c>
      <c r="X29" s="131"/>
      <c r="Y29" s="16"/>
      <c r="Z29" s="114" t="s">
        <v>13</v>
      </c>
      <c r="AA29" s="14" t="s">
        <v>52</v>
      </c>
      <c r="AB29" s="17" t="s">
        <v>14</v>
      </c>
      <c r="AC29" s="17" t="s">
        <v>15</v>
      </c>
      <c r="AD29" s="17" t="s">
        <v>51</v>
      </c>
      <c r="AE29" s="14" t="s">
        <v>50</v>
      </c>
      <c r="AF29" s="14" t="s">
        <v>47</v>
      </c>
      <c r="AG29" s="98" t="s">
        <v>16</v>
      </c>
      <c r="AH29" s="98" t="s">
        <v>17</v>
      </c>
      <c r="AI29" s="17" t="s">
        <v>48</v>
      </c>
      <c r="AJ29" s="14" t="s">
        <v>49</v>
      </c>
      <c r="AK29" s="14" t="s">
        <v>60</v>
      </c>
      <c r="AL29" s="14" t="s">
        <v>46</v>
      </c>
      <c r="AM29" s="17" t="s">
        <v>18</v>
      </c>
      <c r="AN29" s="68" t="s">
        <v>19</v>
      </c>
      <c r="AO29" s="14" t="s">
        <v>45</v>
      </c>
      <c r="AP29" s="14" t="s">
        <v>20</v>
      </c>
      <c r="AQ29" s="65" t="s">
        <v>8</v>
      </c>
      <c r="AR29" s="15" t="s">
        <v>21</v>
      </c>
      <c r="AS29" s="15" t="s">
        <v>22</v>
      </c>
      <c r="AT29" s="66" t="s">
        <v>11</v>
      </c>
      <c r="AU29" s="67" t="s">
        <v>12</v>
      </c>
      <c r="AV29" s="131"/>
      <c r="AX29" s="113" t="s">
        <v>25</v>
      </c>
      <c r="AY29" s="113" t="s">
        <v>14</v>
      </c>
      <c r="AZ29" s="103" t="s">
        <v>58</v>
      </c>
      <c r="BA29" s="99" t="s">
        <v>59</v>
      </c>
      <c r="BC29" s="17" t="s">
        <v>26</v>
      </c>
      <c r="BD29" s="17" t="s">
        <v>27</v>
      </c>
      <c r="BE29" s="17" t="s">
        <v>28</v>
      </c>
      <c r="BF29" s="17" t="s">
        <v>29</v>
      </c>
      <c r="BG29" s="17" t="s">
        <v>30</v>
      </c>
      <c r="BH29" s="17" t="s">
        <v>31</v>
      </c>
      <c r="BI29" s="17" t="s">
        <v>32</v>
      </c>
      <c r="BJ29" s="17" t="s">
        <v>33</v>
      </c>
      <c r="BK29" s="17" t="s">
        <v>34</v>
      </c>
      <c r="BL29" s="17" t="s">
        <v>35</v>
      </c>
      <c r="BM29" s="69" t="s">
        <v>36</v>
      </c>
      <c r="BN29" s="69" t="s">
        <v>37</v>
      </c>
      <c r="BO29" s="69" t="s">
        <v>38</v>
      </c>
      <c r="BP29" s="69" t="s">
        <v>39</v>
      </c>
      <c r="BQ29" s="69" t="s">
        <v>40</v>
      </c>
      <c r="BR29" s="18"/>
      <c r="BS29" s="15" t="s">
        <v>41</v>
      </c>
      <c r="BT29" s="15" t="s">
        <v>42</v>
      </c>
      <c r="BU29" s="64" t="s">
        <v>105</v>
      </c>
      <c r="BV29" s="66" t="s">
        <v>11</v>
      </c>
      <c r="BW29" s="67" t="s">
        <v>12</v>
      </c>
    </row>
    <row r="30" spans="1:75">
      <c r="A30" s="141"/>
      <c r="B30" s="162" t="s">
        <v>120</v>
      </c>
      <c r="C30" s="183">
        <v>16</v>
      </c>
      <c r="D30" s="184">
        <f t="shared" ref="D30:D36" si="28">E30-C30</f>
        <v>221</v>
      </c>
      <c r="E30" s="185">
        <v>237</v>
      </c>
      <c r="F30" s="183">
        <v>14</v>
      </c>
      <c r="G30" s="184">
        <f t="shared" ref="G30:G36" si="29">H30-F30</f>
        <v>219</v>
      </c>
      <c r="H30" s="185">
        <v>233</v>
      </c>
      <c r="I30" s="127"/>
      <c r="K30" s="19">
        <f t="shared" ref="K30:K36" si="30">(C30/E30)/(F30/H30)</f>
        <v>1.1235684147076552</v>
      </c>
      <c r="L30" s="20">
        <f t="shared" ref="L30:L35" si="31">(D30/(C30*E30)+(G30/(F30*H30)))</f>
        <v>0.12541731665230879</v>
      </c>
      <c r="M30" s="21">
        <f t="shared" ref="M30:M36" si="32">1/L30</f>
        <v>7.9733806039900719</v>
      </c>
      <c r="N30" s="22">
        <f t="shared" ref="N30:N36" si="33">LN(K30)</f>
        <v>0.11650970505509202</v>
      </c>
      <c r="O30" s="22">
        <f t="shared" ref="O30:O36" si="34">M30*N30</f>
        <v>0.9289762224628747</v>
      </c>
      <c r="P30" s="22">
        <f t="shared" ref="P30:P36" si="35">LN(K30)</f>
        <v>0.11650970505509202</v>
      </c>
      <c r="Q30" s="116">
        <f t="shared" ref="Q30:Q36" si="36">K30</f>
        <v>1.1235684147076552</v>
      </c>
      <c r="R30" s="23">
        <f t="shared" ref="R30:R36" si="37">SQRT(1/M30)</f>
        <v>0.35414307370370635</v>
      </c>
      <c r="S30" s="135">
        <f t="shared" ref="S30:S36" si="38">-NORMSINV(2.5/100)</f>
        <v>1.9599639845400538</v>
      </c>
      <c r="T30" s="24">
        <f t="shared" ref="T30:T36" si="39">P30-(R30*S30)</f>
        <v>-0.57759796477848624</v>
      </c>
      <c r="U30" s="24">
        <f t="shared" ref="U30:U36" si="40">P30+(R30*S30)</f>
        <v>0.81061737488867036</v>
      </c>
      <c r="V30" s="25">
        <f t="shared" ref="V30:V36" si="41">EXP(T30)</f>
        <v>0.56124487869972417</v>
      </c>
      <c r="W30" s="26">
        <f t="shared" ref="W30:W36" si="42">EXP(U30)</f>
        <v>2.2492962171046962</v>
      </c>
      <c r="X30" s="93"/>
      <c r="Z30" s="115">
        <f>(N30-P37)^2</f>
        <v>6.4036566914065243E-2</v>
      </c>
      <c r="AA30" s="27">
        <f t="shared" ref="AA30:AA36" si="43">M30*Z30</f>
        <v>0.51058792057872016</v>
      </c>
      <c r="AB30" s="28">
        <v>1</v>
      </c>
      <c r="AC30" s="18"/>
      <c r="AD30" s="18"/>
      <c r="AE30" s="21">
        <f t="shared" ref="AE30:AE36" si="44">M30^2</f>
        <v>63.574798256085082</v>
      </c>
      <c r="AF30" s="29"/>
      <c r="AG30" s="96">
        <f>AG37</f>
        <v>-3.5539094070045206E-2</v>
      </c>
      <c r="AH30" s="96" t="str">
        <f>AH37</f>
        <v>0</v>
      </c>
      <c r="AI30" s="27">
        <f t="shared" ref="AI30:AI36" si="45">1/M30</f>
        <v>0.12541731665230879</v>
      </c>
      <c r="AJ30" s="30">
        <f t="shared" ref="AJ30:AJ36" si="46">1/(AH30+AI30)</f>
        <v>7.9733806039900719</v>
      </c>
      <c r="AK30" s="108">
        <f>AJ30/AJ37</f>
        <v>5.2584532291396154E-2</v>
      </c>
      <c r="AL30" s="31">
        <f t="shared" ref="AL30:AL36" si="47">AJ30*N30</f>
        <v>0.9289762224628747</v>
      </c>
      <c r="AM30" s="59">
        <f t="shared" ref="AM30:AM36" si="48">AL30/AJ30</f>
        <v>0.11650970505509202</v>
      </c>
      <c r="AN30" s="26">
        <f t="shared" ref="AN30:AN36" si="49">EXP(AM30)</f>
        <v>1.1235684147076552</v>
      </c>
      <c r="AO30" s="60">
        <f t="shared" ref="AO30:AO36" si="50">1/AJ30</f>
        <v>0.12541731665230879</v>
      </c>
      <c r="AP30" s="26">
        <f t="shared" ref="AP30:AP36" si="51">SQRT(AO30)</f>
        <v>0.35414307370370635</v>
      </c>
      <c r="AQ30" s="70">
        <f t="shared" ref="AQ30:AQ36" si="52">-NORMSINV(2.5/100)</f>
        <v>1.9599639845400538</v>
      </c>
      <c r="AR30" s="24">
        <f t="shared" ref="AR30:AR36" si="53">AM30-(AQ30*AP30)</f>
        <v>-0.57759796477848624</v>
      </c>
      <c r="AS30" s="24">
        <f t="shared" ref="AS30:AS37" si="54">AM30+(AQ30*AP30)</f>
        <v>0.81061737488867036</v>
      </c>
      <c r="AT30" s="61">
        <f t="shared" ref="AT30:AT36" si="55">EXP(AR30)</f>
        <v>0.56124487869972417</v>
      </c>
      <c r="AU30" s="61">
        <f t="shared" ref="AU30:AU36" si="56">EXP(AS30)</f>
        <v>2.2492962171046962</v>
      </c>
      <c r="AV30" s="123"/>
      <c r="AX30" s="71"/>
      <c r="AY30" s="71">
        <v>1</v>
      </c>
      <c r="AZ30" s="100"/>
      <c r="BA30" s="100"/>
      <c r="BC30" s="18"/>
      <c r="BD30" s="18"/>
      <c r="BE30" s="28"/>
      <c r="BF30" s="28"/>
      <c r="BG30" s="28"/>
      <c r="BH30" s="28"/>
      <c r="BI30" s="28"/>
      <c r="BJ30" s="28"/>
      <c r="BK30" s="28"/>
      <c r="BL30" s="28"/>
      <c r="BM30" s="18"/>
      <c r="BN30" s="18"/>
      <c r="BO30" s="18"/>
      <c r="BP30" s="18"/>
      <c r="BQ30" s="18"/>
      <c r="BR30" s="18"/>
      <c r="BS30" s="72"/>
      <c r="BT30" s="72"/>
      <c r="BU30" s="72"/>
      <c r="BV30" s="18"/>
      <c r="BW30" s="18"/>
    </row>
    <row r="31" spans="1:75">
      <c r="A31" s="141"/>
      <c r="B31" s="163" t="s">
        <v>121</v>
      </c>
      <c r="C31" s="183">
        <v>19</v>
      </c>
      <c r="D31" s="184">
        <f t="shared" si="28"/>
        <v>218</v>
      </c>
      <c r="E31" s="185">
        <v>237</v>
      </c>
      <c r="F31" s="183">
        <v>15</v>
      </c>
      <c r="G31" s="184">
        <f t="shared" si="29"/>
        <v>228</v>
      </c>
      <c r="H31" s="185">
        <v>243</v>
      </c>
      <c r="I31" s="127"/>
      <c r="K31" s="19">
        <f t="shared" si="30"/>
        <v>1.2987341772151901</v>
      </c>
      <c r="L31" s="20">
        <f t="shared" si="31"/>
        <v>0.1109636099938861</v>
      </c>
      <c r="M31" s="21">
        <f t="shared" si="32"/>
        <v>9.0119634721247639</v>
      </c>
      <c r="N31" s="22">
        <f t="shared" si="33"/>
        <v>0.26139008026964788</v>
      </c>
      <c r="O31" s="22">
        <f t="shared" si="34"/>
        <v>2.3556378553658268</v>
      </c>
      <c r="P31" s="22">
        <f t="shared" si="35"/>
        <v>0.26139008026964788</v>
      </c>
      <c r="Q31" s="116">
        <f t="shared" si="36"/>
        <v>1.2987341772151901</v>
      </c>
      <c r="R31" s="23">
        <f t="shared" si="37"/>
        <v>0.33311200818026077</v>
      </c>
      <c r="S31" s="135">
        <f t="shared" si="38"/>
        <v>1.9599639845400538</v>
      </c>
      <c r="T31" s="24">
        <f t="shared" si="39"/>
        <v>-0.39149745858147506</v>
      </c>
      <c r="U31" s="24">
        <f t="shared" si="40"/>
        <v>0.91427761912077088</v>
      </c>
      <c r="V31" s="25">
        <f t="shared" si="41"/>
        <v>0.67604376860267357</v>
      </c>
      <c r="W31" s="26">
        <f t="shared" si="42"/>
        <v>2.4949722804976191</v>
      </c>
      <c r="X31" s="93"/>
      <c r="Z31" s="115">
        <f>(N31-P37)^2</f>
        <v>0.15835214438082892</v>
      </c>
      <c r="AA31" s="27">
        <f t="shared" si="43"/>
        <v>1.427063740892657</v>
      </c>
      <c r="AB31" s="28">
        <v>1</v>
      </c>
      <c r="AC31" s="18"/>
      <c r="AD31" s="18"/>
      <c r="AE31" s="21">
        <f t="shared" si="44"/>
        <v>81.215485622911032</v>
      </c>
      <c r="AF31" s="29"/>
      <c r="AG31" s="96">
        <f>AG37</f>
        <v>-3.5539094070045206E-2</v>
      </c>
      <c r="AH31" s="96" t="str">
        <f>AH37</f>
        <v>0</v>
      </c>
      <c r="AI31" s="27">
        <f t="shared" si="45"/>
        <v>0.1109636099938861</v>
      </c>
      <c r="AJ31" s="30">
        <f t="shared" si="46"/>
        <v>9.0119634721247639</v>
      </c>
      <c r="AK31" s="108">
        <f>AJ31/AJ37</f>
        <v>5.9433997666144434E-2</v>
      </c>
      <c r="AL31" s="31">
        <f t="shared" si="47"/>
        <v>2.3556378553658268</v>
      </c>
      <c r="AM31" s="59">
        <f t="shared" si="48"/>
        <v>0.26139008026964788</v>
      </c>
      <c r="AN31" s="26">
        <f t="shared" si="49"/>
        <v>1.2987341772151901</v>
      </c>
      <c r="AO31" s="60">
        <f t="shared" si="50"/>
        <v>0.1109636099938861</v>
      </c>
      <c r="AP31" s="26">
        <f t="shared" si="51"/>
        <v>0.33311200818026077</v>
      </c>
      <c r="AQ31" s="70">
        <f t="shared" si="52"/>
        <v>1.9599639845400538</v>
      </c>
      <c r="AR31" s="24">
        <f t="shared" si="53"/>
        <v>-0.39149745858147506</v>
      </c>
      <c r="AS31" s="24">
        <f t="shared" si="54"/>
        <v>0.91427761912077088</v>
      </c>
      <c r="AT31" s="61">
        <f t="shared" si="55"/>
        <v>0.67604376860267357</v>
      </c>
      <c r="AU31" s="61">
        <f t="shared" si="56"/>
        <v>2.4949722804976191</v>
      </c>
      <c r="AV31" s="123"/>
      <c r="AX31" s="71"/>
      <c r="AY31" s="71">
        <v>1</v>
      </c>
      <c r="AZ31" s="100"/>
      <c r="BA31" s="100"/>
      <c r="BC31" s="18"/>
      <c r="BD31" s="18"/>
      <c r="BE31" s="28"/>
      <c r="BF31" s="28"/>
      <c r="BG31" s="28"/>
      <c r="BH31" s="28"/>
      <c r="BI31" s="28"/>
      <c r="BJ31" s="28"/>
      <c r="BK31" s="28"/>
      <c r="BL31" s="28"/>
      <c r="BM31" s="18"/>
      <c r="BN31" s="18"/>
      <c r="BO31" s="18"/>
      <c r="BP31" s="18"/>
      <c r="BQ31" s="18"/>
      <c r="BR31" s="18"/>
      <c r="BS31" s="72"/>
      <c r="BT31" s="72"/>
      <c r="BU31" s="72"/>
      <c r="BV31" s="18"/>
      <c r="BW31" s="18"/>
    </row>
    <row r="32" spans="1:75">
      <c r="A32" s="141"/>
      <c r="B32" s="162" t="s">
        <v>126</v>
      </c>
      <c r="C32" s="183">
        <v>4</v>
      </c>
      <c r="D32" s="184">
        <f t="shared" si="28"/>
        <v>553</v>
      </c>
      <c r="E32" s="185">
        <v>557</v>
      </c>
      <c r="F32" s="183">
        <v>6</v>
      </c>
      <c r="G32" s="184">
        <f t="shared" si="29"/>
        <v>547</v>
      </c>
      <c r="H32" s="185">
        <v>553</v>
      </c>
      <c r="I32" s="127"/>
      <c r="K32" s="19">
        <f t="shared" si="30"/>
        <v>0.66187911430281265</v>
      </c>
      <c r="L32" s="20">
        <f t="shared" si="31"/>
        <v>0.41306301626620695</v>
      </c>
      <c r="M32" s="21">
        <f t="shared" si="32"/>
        <v>2.4209381150587674</v>
      </c>
      <c r="N32" s="22">
        <f t="shared" si="33"/>
        <v>-0.41267234651311363</v>
      </c>
      <c r="O32" s="22">
        <f t="shared" si="34"/>
        <v>-0.99905421270433581</v>
      </c>
      <c r="P32" s="22">
        <f t="shared" si="35"/>
        <v>-0.41267234651311363</v>
      </c>
      <c r="Q32" s="116">
        <f t="shared" si="36"/>
        <v>0.66187911430281265</v>
      </c>
      <c r="R32" s="23">
        <f t="shared" si="37"/>
        <v>0.64269978704384756</v>
      </c>
      <c r="S32" s="135">
        <f t="shared" si="38"/>
        <v>1.9599639845400538</v>
      </c>
      <c r="T32" s="24">
        <f t="shared" si="39"/>
        <v>-1.6723407819906173</v>
      </c>
      <c r="U32" s="24">
        <f t="shared" si="40"/>
        <v>0.84699608896438994</v>
      </c>
      <c r="V32" s="25">
        <f t="shared" si="41"/>
        <v>0.18780693562288592</v>
      </c>
      <c r="W32" s="26">
        <f t="shared" si="42"/>
        <v>2.3326293062464054</v>
      </c>
      <c r="X32" s="93"/>
      <c r="Z32" s="115">
        <f>(N32-P37)^2</f>
        <v>7.6246438981677517E-2</v>
      </c>
      <c r="AA32" s="27">
        <f t="shared" si="43"/>
        <v>0.1845879102682457</v>
      </c>
      <c r="AB32" s="28">
        <v>1</v>
      </c>
      <c r="AC32" s="18"/>
      <c r="AD32" s="18"/>
      <c r="AE32" s="21">
        <f t="shared" si="44"/>
        <v>5.8609413569442976</v>
      </c>
      <c r="AF32" s="29"/>
      <c r="AG32" s="96">
        <f>AG37</f>
        <v>-3.5539094070045206E-2</v>
      </c>
      <c r="AH32" s="96" t="str">
        <f>AH37</f>
        <v>0</v>
      </c>
      <c r="AI32" s="27">
        <f t="shared" si="45"/>
        <v>0.41306301626620695</v>
      </c>
      <c r="AJ32" s="30">
        <f t="shared" si="46"/>
        <v>2.4209381150587674</v>
      </c>
      <c r="AK32" s="108">
        <f>AJ32/AJ37</f>
        <v>1.5966113347589798E-2</v>
      </c>
      <c r="AL32" s="31">
        <f t="shared" si="47"/>
        <v>-0.99905421270433581</v>
      </c>
      <c r="AM32" s="59">
        <f t="shared" si="48"/>
        <v>-0.41267234651311363</v>
      </c>
      <c r="AN32" s="26">
        <f t="shared" si="49"/>
        <v>0.66187911430281265</v>
      </c>
      <c r="AO32" s="60">
        <f t="shared" si="50"/>
        <v>0.41306301626620695</v>
      </c>
      <c r="AP32" s="26">
        <f t="shared" si="51"/>
        <v>0.64269978704384756</v>
      </c>
      <c r="AQ32" s="70">
        <f t="shared" si="52"/>
        <v>1.9599639845400538</v>
      </c>
      <c r="AR32" s="24">
        <f t="shared" si="53"/>
        <v>-1.6723407819906173</v>
      </c>
      <c r="AS32" s="24">
        <f t="shared" si="54"/>
        <v>0.84699608896438994</v>
      </c>
      <c r="AT32" s="61">
        <f t="shared" si="55"/>
        <v>0.18780693562288592</v>
      </c>
      <c r="AU32" s="61">
        <f t="shared" si="56"/>
        <v>2.3326293062464054</v>
      </c>
      <c r="AV32" s="123"/>
      <c r="AX32" s="71"/>
      <c r="AY32" s="71">
        <v>1</v>
      </c>
      <c r="AZ32" s="100"/>
      <c r="BA32" s="100"/>
      <c r="BC32" s="18"/>
      <c r="BD32" s="18"/>
      <c r="BE32" s="28"/>
      <c r="BF32" s="28"/>
      <c r="BG32" s="28"/>
      <c r="BH32" s="28"/>
      <c r="BI32" s="28"/>
      <c r="BJ32" s="28"/>
      <c r="BK32" s="28"/>
      <c r="BL32" s="28"/>
      <c r="BM32" s="18"/>
      <c r="BN32" s="18"/>
      <c r="BO32" s="18"/>
      <c r="BP32" s="18"/>
      <c r="BQ32" s="18"/>
      <c r="BR32" s="18"/>
      <c r="BS32" s="72"/>
      <c r="BT32" s="72"/>
      <c r="BU32" s="72"/>
      <c r="BV32" s="18"/>
      <c r="BW32" s="18"/>
    </row>
    <row r="33" spans="1:75">
      <c r="A33" s="140"/>
      <c r="B33" s="162" t="s">
        <v>128</v>
      </c>
      <c r="C33" s="183">
        <v>5</v>
      </c>
      <c r="D33" s="184">
        <f t="shared" si="28"/>
        <v>1540</v>
      </c>
      <c r="E33" s="185">
        <v>1545</v>
      </c>
      <c r="F33" s="183">
        <v>4</v>
      </c>
      <c r="G33" s="184">
        <f t="shared" si="29"/>
        <v>1530</v>
      </c>
      <c r="H33" s="185">
        <v>1534</v>
      </c>
      <c r="I33" s="127"/>
      <c r="K33" s="19">
        <f t="shared" si="30"/>
        <v>1.2411003236245957</v>
      </c>
      <c r="L33" s="20">
        <f t="shared" si="31"/>
        <v>0.44870086032666251</v>
      </c>
      <c r="M33" s="21">
        <f t="shared" si="32"/>
        <v>2.2286563018220682</v>
      </c>
      <c r="N33" s="22">
        <f t="shared" si="33"/>
        <v>0.21599834390956557</v>
      </c>
      <c r="O33" s="22">
        <f t="shared" si="34"/>
        <v>0.48138607033718367</v>
      </c>
      <c r="P33" s="22">
        <f t="shared" si="35"/>
        <v>0.21599834390956557</v>
      </c>
      <c r="Q33" s="116">
        <f t="shared" si="36"/>
        <v>1.2411003236245957</v>
      </c>
      <c r="R33" s="23">
        <f t="shared" si="37"/>
        <v>0.6698513718181538</v>
      </c>
      <c r="S33" s="135">
        <f t="shared" si="38"/>
        <v>1.9599639845400538</v>
      </c>
      <c r="T33" s="24">
        <f t="shared" si="39"/>
        <v>-1.0968862198487641</v>
      </c>
      <c r="U33" s="24">
        <f t="shared" si="40"/>
        <v>1.5288829076678954</v>
      </c>
      <c r="V33" s="25">
        <f t="shared" si="41"/>
        <v>0.33390918644452783</v>
      </c>
      <c r="W33" s="26">
        <f t="shared" si="42"/>
        <v>4.6130207728111445</v>
      </c>
      <c r="X33" s="93"/>
      <c r="Z33" s="115">
        <f>(N33-P37)^2</f>
        <v>0.12428664656412705</v>
      </c>
      <c r="AA33" s="27">
        <f t="shared" si="43"/>
        <v>0.27699221809747387</v>
      </c>
      <c r="AB33" s="28">
        <v>1</v>
      </c>
      <c r="AC33" s="18"/>
      <c r="AD33" s="18"/>
      <c r="AE33" s="21">
        <f t="shared" si="44"/>
        <v>4.9669089116512177</v>
      </c>
      <c r="AF33" s="29"/>
      <c r="AG33" s="96">
        <f>AG37</f>
        <v>-3.5539094070045206E-2</v>
      </c>
      <c r="AH33" s="96" t="str">
        <f>AH37</f>
        <v>0</v>
      </c>
      <c r="AI33" s="27">
        <f t="shared" si="45"/>
        <v>0.44870086032666251</v>
      </c>
      <c r="AJ33" s="30">
        <f t="shared" si="46"/>
        <v>2.2286563018220682</v>
      </c>
      <c r="AK33" s="108">
        <f>AJ33/AJ37</f>
        <v>1.4698012686229972E-2</v>
      </c>
      <c r="AL33" s="31">
        <f t="shared" si="47"/>
        <v>0.48138607033718367</v>
      </c>
      <c r="AM33" s="59">
        <f t="shared" si="48"/>
        <v>0.21599834390956557</v>
      </c>
      <c r="AN33" s="26">
        <f t="shared" si="49"/>
        <v>1.2411003236245957</v>
      </c>
      <c r="AO33" s="60">
        <f t="shared" si="50"/>
        <v>0.44870086032666251</v>
      </c>
      <c r="AP33" s="26">
        <f t="shared" si="51"/>
        <v>0.6698513718181538</v>
      </c>
      <c r="AQ33" s="70">
        <f t="shared" si="52"/>
        <v>1.9599639845400538</v>
      </c>
      <c r="AR33" s="24">
        <f t="shared" si="53"/>
        <v>-1.0968862198487641</v>
      </c>
      <c r="AS33" s="24">
        <f t="shared" si="54"/>
        <v>1.5288829076678954</v>
      </c>
      <c r="AT33" s="61">
        <f t="shared" si="55"/>
        <v>0.33390918644452783</v>
      </c>
      <c r="AU33" s="61">
        <f t="shared" si="56"/>
        <v>4.6130207728111445</v>
      </c>
      <c r="AV33" s="123"/>
      <c r="AX33" s="71"/>
      <c r="AY33" s="71">
        <v>1</v>
      </c>
      <c r="AZ33" s="100"/>
      <c r="BA33" s="100"/>
      <c r="BC33" s="18"/>
      <c r="BD33" s="18"/>
      <c r="BE33" s="28"/>
      <c r="BF33" s="28"/>
      <c r="BG33" s="28"/>
      <c r="BH33" s="28"/>
      <c r="BI33" s="28"/>
      <c r="BJ33" s="28"/>
      <c r="BK33" s="28"/>
      <c r="BL33" s="28"/>
      <c r="BM33" s="18"/>
      <c r="BN33" s="18"/>
      <c r="BO33" s="18"/>
      <c r="BP33" s="18"/>
      <c r="BQ33" s="18"/>
      <c r="BR33" s="18"/>
      <c r="BS33" s="72"/>
      <c r="BT33" s="72"/>
      <c r="BU33" s="72"/>
      <c r="BV33" s="18"/>
      <c r="BW33" s="18"/>
    </row>
    <row r="34" spans="1:75">
      <c r="A34" s="141"/>
      <c r="B34" s="162" t="s">
        <v>132</v>
      </c>
      <c r="C34" s="183">
        <v>125</v>
      </c>
      <c r="D34" s="184">
        <f t="shared" si="28"/>
        <v>1376</v>
      </c>
      <c r="E34" s="185">
        <v>1501</v>
      </c>
      <c r="F34" s="183">
        <v>152</v>
      </c>
      <c r="G34" s="184">
        <f t="shared" si="29"/>
        <v>1367</v>
      </c>
      <c r="H34" s="185">
        <v>1519</v>
      </c>
      <c r="I34" s="127"/>
      <c r="K34" s="19">
        <f t="shared" si="30"/>
        <v>0.83223026754093765</v>
      </c>
      <c r="L34" s="20">
        <f t="shared" si="31"/>
        <v>1.3254397002831993E-2</v>
      </c>
      <c r="M34" s="21">
        <f t="shared" si="32"/>
        <v>75.44666119374088</v>
      </c>
      <c r="N34" s="22">
        <f t="shared" si="33"/>
        <v>-0.18364611258166433</v>
      </c>
      <c r="O34" s="22">
        <f t="shared" si="34"/>
        <v>-13.855486035496423</v>
      </c>
      <c r="P34" s="22">
        <f t="shared" si="35"/>
        <v>-0.18364611258166433</v>
      </c>
      <c r="Q34" s="116">
        <f t="shared" si="36"/>
        <v>0.83223026754093765</v>
      </c>
      <c r="R34" s="23">
        <f t="shared" si="37"/>
        <v>0.11512774210776477</v>
      </c>
      <c r="S34" s="135">
        <f t="shared" si="38"/>
        <v>1.9599639845400538</v>
      </c>
      <c r="T34" s="24">
        <f t="shared" si="39"/>
        <v>-0.40929234073429871</v>
      </c>
      <c r="U34" s="24">
        <f t="shared" si="40"/>
        <v>4.2000115570970054E-2</v>
      </c>
      <c r="V34" s="25">
        <f t="shared" si="41"/>
        <v>0.66412005459614709</v>
      </c>
      <c r="W34" s="26">
        <f t="shared" si="42"/>
        <v>1.0428945992790968</v>
      </c>
      <c r="X34" s="93"/>
      <c r="Z34" s="115">
        <f>(N34-P37)^2</f>
        <v>2.2185365532817001E-3</v>
      </c>
      <c r="AA34" s="27">
        <f t="shared" si="43"/>
        <v>0.16738117568137409</v>
      </c>
      <c r="AB34" s="28">
        <v>1</v>
      </c>
      <c r="AC34" s="18"/>
      <c r="AD34" s="18"/>
      <c r="AE34" s="21">
        <f t="shared" si="44"/>
        <v>5692.198685283126</v>
      </c>
      <c r="AF34" s="29"/>
      <c r="AG34" s="96">
        <f>AG37</f>
        <v>-3.5539094070045206E-2</v>
      </c>
      <c r="AH34" s="96" t="str">
        <f>AH37</f>
        <v>0</v>
      </c>
      <c r="AI34" s="27">
        <f t="shared" si="45"/>
        <v>1.3254397002831994E-2</v>
      </c>
      <c r="AJ34" s="30">
        <f t="shared" si="46"/>
        <v>75.44666119374088</v>
      </c>
      <c r="AK34" s="108">
        <f>AJ34/AJ37</f>
        <v>0.49757155576330397</v>
      </c>
      <c r="AL34" s="31">
        <f t="shared" si="47"/>
        <v>-13.855486035496423</v>
      </c>
      <c r="AM34" s="59">
        <f t="shared" si="48"/>
        <v>-0.18364611258166433</v>
      </c>
      <c r="AN34" s="26">
        <f t="shared" si="49"/>
        <v>0.83223026754093765</v>
      </c>
      <c r="AO34" s="60">
        <f t="shared" si="50"/>
        <v>1.3254397002831994E-2</v>
      </c>
      <c r="AP34" s="26">
        <f t="shared" si="51"/>
        <v>0.11512774210776477</v>
      </c>
      <c r="AQ34" s="70">
        <f t="shared" si="52"/>
        <v>1.9599639845400538</v>
      </c>
      <c r="AR34" s="24">
        <f t="shared" si="53"/>
        <v>-0.40929234073429871</v>
      </c>
      <c r="AS34" s="24">
        <f t="shared" si="54"/>
        <v>4.2000115570970054E-2</v>
      </c>
      <c r="AT34" s="61">
        <f t="shared" si="55"/>
        <v>0.66412005459614709</v>
      </c>
      <c r="AU34" s="61">
        <f t="shared" si="56"/>
        <v>1.0428945992790968</v>
      </c>
      <c r="AV34" s="123"/>
      <c r="AX34" s="71"/>
      <c r="AY34" s="71">
        <v>1</v>
      </c>
      <c r="AZ34" s="100"/>
      <c r="BA34" s="100"/>
      <c r="BC34" s="18"/>
      <c r="BD34" s="18"/>
      <c r="BE34" s="28"/>
      <c r="BF34" s="28"/>
      <c r="BG34" s="28"/>
      <c r="BH34" s="28"/>
      <c r="BI34" s="28"/>
      <c r="BJ34" s="28"/>
      <c r="BK34" s="28"/>
      <c r="BL34" s="28"/>
      <c r="BM34" s="18"/>
      <c r="BN34" s="18"/>
      <c r="BO34" s="18"/>
      <c r="BP34" s="18"/>
      <c r="BQ34" s="18"/>
      <c r="BR34" s="18"/>
      <c r="BS34" s="72"/>
      <c r="BT34" s="72"/>
      <c r="BU34" s="72"/>
      <c r="BV34" s="18"/>
      <c r="BW34" s="18"/>
    </row>
    <row r="35" spans="1:75">
      <c r="A35" s="141"/>
      <c r="B35" s="162" t="s">
        <v>133</v>
      </c>
      <c r="C35" s="183">
        <v>97</v>
      </c>
      <c r="D35" s="184">
        <f t="shared" si="28"/>
        <v>4581</v>
      </c>
      <c r="E35" s="185">
        <v>4678</v>
      </c>
      <c r="F35" s="183">
        <v>116</v>
      </c>
      <c r="G35" s="184">
        <f t="shared" si="29"/>
        <v>4567</v>
      </c>
      <c r="H35" s="185">
        <v>4683</v>
      </c>
      <c r="I35" s="127"/>
      <c r="K35" s="19">
        <f t="shared" si="30"/>
        <v>0.83710066193923127</v>
      </c>
      <c r="L35" s="20">
        <f t="shared" si="31"/>
        <v>1.8502663108648683E-2</v>
      </c>
      <c r="M35" s="21">
        <f t="shared" si="32"/>
        <v>54.046273994610587</v>
      </c>
      <c r="N35" s="22">
        <f t="shared" si="33"/>
        <v>-0.17781095056356447</v>
      </c>
      <c r="O35" s="22">
        <f t="shared" si="34"/>
        <v>-9.6100193534005633</v>
      </c>
      <c r="P35" s="22">
        <f t="shared" si="35"/>
        <v>-0.17781095056356447</v>
      </c>
      <c r="Q35" s="116">
        <f t="shared" si="36"/>
        <v>0.83710066193923127</v>
      </c>
      <c r="R35" s="23">
        <f t="shared" si="37"/>
        <v>0.13602449451715923</v>
      </c>
      <c r="S35" s="135">
        <f t="shared" si="38"/>
        <v>1.9599639845400538</v>
      </c>
      <c r="T35" s="24">
        <f t="shared" si="39"/>
        <v>-0.4444140608324626</v>
      </c>
      <c r="U35" s="24">
        <f t="shared" si="40"/>
        <v>8.8792159705333634E-2</v>
      </c>
      <c r="V35" s="25">
        <f t="shared" si="41"/>
        <v>0.64119987010204726</v>
      </c>
      <c r="W35" s="26">
        <f t="shared" si="42"/>
        <v>1.0928534937282137</v>
      </c>
      <c r="X35" s="93"/>
      <c r="Z35" s="115">
        <f>(N35-P37)^2</f>
        <v>1.7028977286447998E-3</v>
      </c>
      <c r="AA35" s="27">
        <f t="shared" si="43"/>
        <v>9.2035277227136877E-2</v>
      </c>
      <c r="AB35" s="28">
        <v>1</v>
      </c>
      <c r="AC35" s="18"/>
      <c r="AD35" s="18"/>
      <c r="AE35" s="21">
        <f t="shared" si="44"/>
        <v>2920.9997327005208</v>
      </c>
      <c r="AF35" s="29"/>
      <c r="AG35" s="96">
        <f>AG37</f>
        <v>-3.5539094070045206E-2</v>
      </c>
      <c r="AH35" s="96" t="str">
        <f>AH37</f>
        <v>0</v>
      </c>
      <c r="AI35" s="27">
        <f t="shared" si="45"/>
        <v>1.8502663108648683E-2</v>
      </c>
      <c r="AJ35" s="30">
        <f t="shared" si="46"/>
        <v>54.046273994610587</v>
      </c>
      <c r="AK35" s="108">
        <f>AJ35/AJ37</f>
        <v>0.35643576812036792</v>
      </c>
      <c r="AL35" s="31">
        <f t="shared" si="47"/>
        <v>-9.6100193534005633</v>
      </c>
      <c r="AM35" s="59">
        <f t="shared" si="48"/>
        <v>-0.17781095056356447</v>
      </c>
      <c r="AN35" s="26">
        <f t="shared" si="49"/>
        <v>0.83710066193923127</v>
      </c>
      <c r="AO35" s="60">
        <f t="shared" si="50"/>
        <v>1.8502663108648683E-2</v>
      </c>
      <c r="AP35" s="26">
        <f t="shared" si="51"/>
        <v>0.13602449451715923</v>
      </c>
      <c r="AQ35" s="70">
        <f t="shared" si="52"/>
        <v>1.9599639845400538</v>
      </c>
      <c r="AR35" s="24">
        <f t="shared" si="53"/>
        <v>-0.4444140608324626</v>
      </c>
      <c r="AS35" s="24">
        <f t="shared" si="54"/>
        <v>8.8792159705333634E-2</v>
      </c>
      <c r="AT35" s="61">
        <f t="shared" si="55"/>
        <v>0.64119987010204726</v>
      </c>
      <c r="AU35" s="61">
        <f t="shared" si="56"/>
        <v>1.0928534937282137</v>
      </c>
      <c r="AV35" s="123"/>
      <c r="AX35" s="71"/>
      <c r="AY35" s="71">
        <v>1</v>
      </c>
      <c r="AZ35" s="100"/>
      <c r="BA35" s="100"/>
      <c r="BC35" s="18"/>
      <c r="BD35" s="18"/>
      <c r="BE35" s="28"/>
      <c r="BF35" s="28"/>
      <c r="BG35" s="28"/>
      <c r="BH35" s="28"/>
      <c r="BI35" s="28"/>
      <c r="BJ35" s="28"/>
      <c r="BK35" s="28"/>
      <c r="BL35" s="28"/>
      <c r="BM35" s="18"/>
      <c r="BN35" s="18"/>
      <c r="BO35" s="18"/>
      <c r="BP35" s="18"/>
      <c r="BQ35" s="18"/>
      <c r="BR35" s="18"/>
      <c r="BS35" s="72"/>
      <c r="BT35" s="72"/>
      <c r="BU35" s="72"/>
      <c r="BV35" s="18"/>
      <c r="BW35" s="18"/>
    </row>
    <row r="36" spans="1:75">
      <c r="A36" s="141"/>
      <c r="B36" s="162" t="s">
        <v>134</v>
      </c>
      <c r="C36" s="183">
        <v>1</v>
      </c>
      <c r="D36" s="184">
        <f t="shared" si="28"/>
        <v>265</v>
      </c>
      <c r="E36" s="185">
        <v>266</v>
      </c>
      <c r="F36" s="183">
        <v>1</v>
      </c>
      <c r="G36" s="184">
        <f t="shared" si="29"/>
        <v>262</v>
      </c>
      <c r="H36" s="185">
        <v>263</v>
      </c>
      <c r="I36" s="127"/>
      <c r="K36" s="19">
        <f t="shared" si="30"/>
        <v>0.98872180451127811</v>
      </c>
      <c r="L36" s="20">
        <f>(D36/(C36*E36)+(G36/(F36*H36)))</f>
        <v>1.992438320134938</v>
      </c>
      <c r="M36" s="21">
        <f t="shared" si="32"/>
        <v>0.50189759446720283</v>
      </c>
      <c r="N36" s="22">
        <f t="shared" si="33"/>
        <v>-1.1342276603934607E-2</v>
      </c>
      <c r="O36" s="22">
        <f t="shared" si="34"/>
        <v>-5.6926613432964138E-3</v>
      </c>
      <c r="P36" s="22">
        <f t="shared" si="35"/>
        <v>-1.1342276603934607E-2</v>
      </c>
      <c r="Q36" s="116">
        <f t="shared" si="36"/>
        <v>0.98872180451127811</v>
      </c>
      <c r="R36" s="23">
        <f t="shared" si="37"/>
        <v>1.4115375730510817</v>
      </c>
      <c r="S36" s="135">
        <f t="shared" si="38"/>
        <v>1.9599639845400538</v>
      </c>
      <c r="T36" s="24">
        <f t="shared" si="39"/>
        <v>-2.7779050826091298</v>
      </c>
      <c r="U36" s="24">
        <f t="shared" si="40"/>
        <v>2.7552205294012611</v>
      </c>
      <c r="V36" s="25">
        <f t="shared" si="41"/>
        <v>6.216860915402278E-2</v>
      </c>
      <c r="W36" s="26">
        <f t="shared" si="42"/>
        <v>15.724508236851591</v>
      </c>
      <c r="X36" s="93"/>
      <c r="Z36" s="115">
        <f>(N36-P37)^2</f>
        <v>1.5675664139178418E-2</v>
      </c>
      <c r="AA36" s="27">
        <f t="shared" si="43"/>
        <v>7.8675781231294442E-3</v>
      </c>
      <c r="AB36" s="28">
        <v>1</v>
      </c>
      <c r="AC36" s="18"/>
      <c r="AD36" s="18"/>
      <c r="AE36" s="21">
        <f t="shared" si="44"/>
        <v>0.25190119533196481</v>
      </c>
      <c r="AF36" s="29"/>
      <c r="AG36" s="96">
        <f>AG37</f>
        <v>-3.5539094070045206E-2</v>
      </c>
      <c r="AH36" s="96" t="str">
        <f>AH37</f>
        <v>0</v>
      </c>
      <c r="AI36" s="27">
        <f t="shared" si="45"/>
        <v>1.992438320134938</v>
      </c>
      <c r="AJ36" s="30">
        <f t="shared" si="46"/>
        <v>0.50189759446720283</v>
      </c>
      <c r="AK36" s="108">
        <f>AJ36/AJ37</f>
        <v>3.3100201249677535E-3</v>
      </c>
      <c r="AL36" s="31">
        <f t="shared" si="47"/>
        <v>-5.6926613432964138E-3</v>
      </c>
      <c r="AM36" s="59">
        <f t="shared" si="48"/>
        <v>-1.1342276603934607E-2</v>
      </c>
      <c r="AN36" s="26">
        <f t="shared" si="49"/>
        <v>0.98872180451127811</v>
      </c>
      <c r="AO36" s="60">
        <f t="shared" si="50"/>
        <v>1.992438320134938</v>
      </c>
      <c r="AP36" s="26">
        <f t="shared" si="51"/>
        <v>1.4115375730510817</v>
      </c>
      <c r="AQ36" s="70">
        <f t="shared" si="52"/>
        <v>1.9599639845400538</v>
      </c>
      <c r="AR36" s="24">
        <f t="shared" si="53"/>
        <v>-2.7779050826091298</v>
      </c>
      <c r="AS36" s="24">
        <f t="shared" si="54"/>
        <v>2.7552205294012611</v>
      </c>
      <c r="AT36" s="61">
        <f t="shared" si="55"/>
        <v>6.216860915402278E-2</v>
      </c>
      <c r="AU36" s="61">
        <f t="shared" si="56"/>
        <v>15.724508236851591</v>
      </c>
      <c r="AV36" s="123"/>
      <c r="AX36" s="71"/>
      <c r="AY36" s="71">
        <v>1</v>
      </c>
      <c r="AZ36" s="100"/>
      <c r="BA36" s="100"/>
      <c r="BC36" s="18"/>
      <c r="BD36" s="18"/>
      <c r="BE36" s="28"/>
      <c r="BF36" s="28"/>
      <c r="BG36" s="28"/>
      <c r="BH36" s="28"/>
      <c r="BI36" s="28"/>
      <c r="BJ36" s="28"/>
      <c r="BK36" s="28"/>
      <c r="BL36" s="28"/>
      <c r="BM36" s="18"/>
      <c r="BN36" s="18"/>
      <c r="BO36" s="18"/>
      <c r="BP36" s="18"/>
      <c r="BQ36" s="18"/>
      <c r="BR36" s="18"/>
      <c r="BS36" s="72"/>
      <c r="BT36" s="72"/>
      <c r="BU36" s="72"/>
      <c r="BV36" s="18"/>
      <c r="BW36" s="18"/>
    </row>
    <row r="37" spans="1:75">
      <c r="A37" s="6"/>
      <c r="B37" s="78">
        <f>COUNT(C30:C36)</f>
        <v>7</v>
      </c>
      <c r="C37" s="186">
        <f t="shared" ref="C37:H37" si="57">SUM(C30:C36)</f>
        <v>267</v>
      </c>
      <c r="D37" s="186">
        <f t="shared" si="57"/>
        <v>8754</v>
      </c>
      <c r="E37" s="186">
        <f t="shared" si="57"/>
        <v>9021</v>
      </c>
      <c r="F37" s="186">
        <f t="shared" si="57"/>
        <v>308</v>
      </c>
      <c r="G37" s="186">
        <f t="shared" si="57"/>
        <v>8720</v>
      </c>
      <c r="H37" s="186">
        <f t="shared" si="57"/>
        <v>9028</v>
      </c>
      <c r="I37" s="128"/>
      <c r="K37" s="32"/>
      <c r="L37" s="107"/>
      <c r="M37" s="33">
        <f>SUM(M30:M36)</f>
        <v>151.62977127581433</v>
      </c>
      <c r="N37" s="34"/>
      <c r="O37" s="35">
        <f>SUM(O30:O36)</f>
        <v>-20.704252114778733</v>
      </c>
      <c r="P37" s="36">
        <f>O37/M37</f>
        <v>-0.13654476914772712</v>
      </c>
      <c r="Q37" s="73">
        <f>EXP(P37)</f>
        <v>0.87236726424645106</v>
      </c>
      <c r="R37" s="37">
        <f>SQRT(1/M37)</f>
        <v>8.1209672683760947E-2</v>
      </c>
      <c r="S37" s="135">
        <f>-NORMSINV(2.5/100)</f>
        <v>1.9599639845400538</v>
      </c>
      <c r="T37" s="38">
        <f>P37-(R37*S37)</f>
        <v>-0.29571280280418477</v>
      </c>
      <c r="U37" s="38">
        <f>P37+(R37*S37)</f>
        <v>2.2623264508730562E-2</v>
      </c>
      <c r="V37" s="74">
        <f>EXP(T37)</f>
        <v>0.74400107236134894</v>
      </c>
      <c r="W37" s="75">
        <f>EXP(U37)</f>
        <v>1.0228811113315444</v>
      </c>
      <c r="X37" s="39"/>
      <c r="Y37" s="39"/>
      <c r="Z37" s="40"/>
      <c r="AA37" s="41">
        <f>SUM(AA30:AA36)</f>
        <v>2.666515820868737</v>
      </c>
      <c r="AB37" s="42">
        <f>SUM(AB30:AB36)</f>
        <v>7</v>
      </c>
      <c r="AC37" s="43">
        <f>AA37-(AB37-1)</f>
        <v>-3.333484179131263</v>
      </c>
      <c r="AD37" s="33">
        <f>M37</f>
        <v>151.62977127581433</v>
      </c>
      <c r="AE37" s="33">
        <f>SUM(AE30:AE36)</f>
        <v>8769.0684533265703</v>
      </c>
      <c r="AF37" s="44">
        <f>AE37/AD37</f>
        <v>57.832102360529497</v>
      </c>
      <c r="AG37" s="97">
        <f>AC37/(AD37-AF37)</f>
        <v>-3.5539094070045206E-2</v>
      </c>
      <c r="AH37" s="97" t="str">
        <f>IF(AA37&lt;AB37-1,"0",AG37)</f>
        <v>0</v>
      </c>
      <c r="AI37" s="40"/>
      <c r="AJ37" s="33">
        <f>SUM(AJ30:AJ36)</f>
        <v>151.62977127581433</v>
      </c>
      <c r="AK37" s="109">
        <f>SUM(AK30:AK36)</f>
        <v>1</v>
      </c>
      <c r="AL37" s="43">
        <f>SUM(AL30:AL36)</f>
        <v>-20.704252114778733</v>
      </c>
      <c r="AM37" s="43">
        <f>AL37/AJ37</f>
        <v>-0.13654476914772712</v>
      </c>
      <c r="AN37" s="149">
        <f>EXP(AM37)</f>
        <v>0.87236726424645106</v>
      </c>
      <c r="AO37" s="45">
        <f>1/AJ37</f>
        <v>6.595010937403588E-3</v>
      </c>
      <c r="AP37" s="46">
        <f>SQRT(AO37)</f>
        <v>8.1209672683760947E-2</v>
      </c>
      <c r="AQ37" s="76">
        <f>-NORMSINV(2.5/100)</f>
        <v>1.9599639845400538</v>
      </c>
      <c r="AR37" s="38">
        <f>AM37-(AQ37*AP37)</f>
        <v>-0.29571280280418477</v>
      </c>
      <c r="AS37" s="38">
        <f t="shared" si="54"/>
        <v>2.2623264508730562E-2</v>
      </c>
      <c r="AT37" s="150">
        <f>EXP(AR37)</f>
        <v>0.74400107236134894</v>
      </c>
      <c r="AU37" s="161">
        <f>EXP(AS37)</f>
        <v>1.0228811113315444</v>
      </c>
      <c r="AV37" s="132"/>
      <c r="AW37" s="8"/>
      <c r="AX37" s="77">
        <f>AA37</f>
        <v>2.666515820868737</v>
      </c>
      <c r="AY37" s="78">
        <f>SUM(AY30:AY36)</f>
        <v>7</v>
      </c>
      <c r="AZ37" s="101">
        <f>(AX37-(AY37-1))/AX37</f>
        <v>-1.2501272833420622</v>
      </c>
      <c r="BA37" s="102" t="str">
        <f>IF(AA37&lt;AB37-1,"0%",AZ37)</f>
        <v>0%</v>
      </c>
      <c r="BB37" s="47"/>
      <c r="BC37" s="35">
        <f>AX37/(AY37-1)</f>
        <v>0.44441930347812281</v>
      </c>
      <c r="BD37" s="79">
        <f>LN(BC37)</f>
        <v>-0.81098678499053534</v>
      </c>
      <c r="BE37" s="35">
        <f>LN(AX37)</f>
        <v>0.98077268423751962</v>
      </c>
      <c r="BF37" s="35">
        <f>LN(AY37-1)</f>
        <v>1.791759469228055</v>
      </c>
      <c r="BG37" s="35">
        <f>SQRT(2*AX37)</f>
        <v>2.3093357576882307</v>
      </c>
      <c r="BH37" s="35">
        <f>SQRT(2*AY37-3)</f>
        <v>3.3166247903553998</v>
      </c>
      <c r="BI37" s="35">
        <f>2*(AY37-2)</f>
        <v>10</v>
      </c>
      <c r="BJ37" s="35">
        <f>3*(AY37-2)^2</f>
        <v>75</v>
      </c>
      <c r="BK37" s="35">
        <f>1/BI37</f>
        <v>0.1</v>
      </c>
      <c r="BL37" s="80">
        <f>1/BJ37</f>
        <v>1.3333333333333334E-2</v>
      </c>
      <c r="BM37" s="80">
        <f>SQRT(BK37*(1-BL37))</f>
        <v>0.31411250638372662</v>
      </c>
      <c r="BN37" s="81">
        <f>0.5*(BE37-BF37)/(BG37-BH37)</f>
        <v>0.40255912587628839</v>
      </c>
      <c r="BO37" s="81">
        <f>IF(AA37&lt;=AB37,BM37,BN37)</f>
        <v>0.31411250638372662</v>
      </c>
      <c r="BP37" s="82">
        <f>BD37-(1.96*BO37)</f>
        <v>-1.4266472975026394</v>
      </c>
      <c r="BQ37" s="82">
        <f>BD37+(1.96*BO37)</f>
        <v>-0.19532627247843115</v>
      </c>
      <c r="BR37" s="82"/>
      <c r="BS37" s="79">
        <f>EXP(BP37)</f>
        <v>0.24011260035899437</v>
      </c>
      <c r="BT37" s="79">
        <f>EXP(BQ37)</f>
        <v>0.82256623354494185</v>
      </c>
      <c r="BU37" s="83" t="str">
        <f>BA37</f>
        <v>0%</v>
      </c>
      <c r="BV37" s="83">
        <f>(BS37-1)/BS37</f>
        <v>-3.1647127160544324</v>
      </c>
      <c r="BW37" s="83">
        <f>(BT37-1)/BT37</f>
        <v>-0.21570757371158714</v>
      </c>
    </row>
    <row r="38" spans="1:75" ht="13.5" thickBot="1">
      <c r="A38" s="4"/>
      <c r="B38" s="4"/>
      <c r="C38" s="187"/>
      <c r="D38" s="187"/>
      <c r="E38" s="187"/>
      <c r="F38" s="187"/>
      <c r="G38" s="187"/>
      <c r="H38" s="187"/>
      <c r="I38" s="129"/>
      <c r="J38" s="4"/>
      <c r="K38" s="4"/>
      <c r="L38" s="5"/>
      <c r="M38" s="5"/>
      <c r="N38" s="5"/>
      <c r="O38" s="5"/>
      <c r="P38" s="5"/>
      <c r="Q38" s="5"/>
      <c r="R38" s="48"/>
      <c r="S38" s="48"/>
      <c r="T38" s="48"/>
      <c r="U38" s="48"/>
      <c r="V38" s="48"/>
      <c r="W38" s="48"/>
      <c r="X38" s="48"/>
      <c r="Z38" s="5"/>
      <c r="AA38" s="5"/>
      <c r="AB38" s="49"/>
      <c r="AC38" s="50"/>
      <c r="AD38" s="106"/>
      <c r="AE38" s="50"/>
      <c r="AF38" s="51"/>
      <c r="AG38" s="51"/>
      <c r="AH38" s="51"/>
      <c r="AI38" s="51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2"/>
      <c r="AU38" s="52"/>
      <c r="AV38" s="52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3"/>
      <c r="BH38" s="5"/>
      <c r="BI38" s="5"/>
      <c r="BJ38" s="5"/>
      <c r="BK38" s="5"/>
      <c r="BN38" s="50" t="s">
        <v>43</v>
      </c>
      <c r="BT38" s="84" t="s">
        <v>44</v>
      </c>
      <c r="BU38" s="85" t="str">
        <f>BU37</f>
        <v>0%</v>
      </c>
      <c r="BV38" s="86" t="str">
        <f>IF(BV37&lt;0,"0%",BV37)</f>
        <v>0%</v>
      </c>
      <c r="BW38" s="87" t="str">
        <f>IF(BW37&lt;0,"0%",BW37)</f>
        <v>0%</v>
      </c>
    </row>
    <row r="39" spans="1:75" ht="15.75" thickBot="1">
      <c r="A39" s="6"/>
      <c r="B39" s="6"/>
      <c r="C39" s="178"/>
      <c r="D39" s="178"/>
      <c r="E39" s="178"/>
      <c r="F39" s="178"/>
      <c r="G39" s="178"/>
      <c r="H39" s="178"/>
      <c r="I39" s="118"/>
      <c r="J39" s="6"/>
      <c r="K39" s="6"/>
      <c r="L39" s="6"/>
      <c r="M39" s="5"/>
      <c r="N39" s="5"/>
      <c r="O39" s="5"/>
      <c r="P39" s="5"/>
      <c r="Q39" s="5"/>
      <c r="R39" s="54"/>
      <c r="S39" s="54"/>
      <c r="T39" s="54"/>
      <c r="U39" s="54"/>
      <c r="V39" s="54"/>
      <c r="W39" s="54"/>
      <c r="X39" s="54"/>
      <c r="Z39" s="5"/>
      <c r="AA39" s="5"/>
      <c r="AB39" s="5"/>
      <c r="AC39" s="5"/>
      <c r="AD39" s="5"/>
      <c r="AE39" s="5"/>
      <c r="AF39" s="5"/>
      <c r="AG39" s="5"/>
      <c r="AH39" s="5"/>
      <c r="AI39" s="53"/>
      <c r="AJ39" s="104"/>
      <c r="AK39" s="104"/>
      <c r="AL39" s="105"/>
      <c r="AM39" s="58"/>
      <c r="AN39" s="55"/>
      <c r="AO39" s="56" t="s">
        <v>23</v>
      </c>
      <c r="AP39" s="57">
        <f>TINV(0.05,(AB37-2))</f>
        <v>2.570581835636315</v>
      </c>
      <c r="AQ39" s="5"/>
      <c r="AR39" s="88"/>
      <c r="AS39" s="89" t="s">
        <v>24</v>
      </c>
      <c r="AT39" s="90">
        <f>EXP(AM37-AP39*SQRT((1/AD37)+AH37))</f>
        <v>0.70800729715418986</v>
      </c>
      <c r="AU39" s="91">
        <f>EXP(AM37+AP39*SQRT((1/AD37)+AH37))</f>
        <v>1.0748824860813564</v>
      </c>
      <c r="AV39" s="123"/>
      <c r="AW39" s="5"/>
      <c r="AX39" s="5"/>
      <c r="AY39" s="5"/>
      <c r="AZ39" s="5"/>
      <c r="BB39" s="5"/>
      <c r="BC39" s="5"/>
      <c r="BD39" s="5"/>
      <c r="BF39" s="92"/>
      <c r="BG39" s="53"/>
      <c r="BH39" s="53"/>
      <c r="BJ39" s="93"/>
      <c r="BK39" s="5"/>
      <c r="BL39" s="94"/>
      <c r="BM39" s="95"/>
      <c r="BN39" s="5"/>
      <c r="BQ39" s="94"/>
    </row>
    <row r="42" spans="1:75" ht="39.75" customHeight="1">
      <c r="A42" s="136" t="s">
        <v>142</v>
      </c>
      <c r="B42" s="4"/>
      <c r="C42" s="189"/>
      <c r="D42" s="189"/>
      <c r="E42" s="189"/>
      <c r="F42" s="189"/>
      <c r="G42" s="189"/>
      <c r="H42" s="189"/>
      <c r="I42" s="5"/>
      <c r="J42" s="196" t="s">
        <v>62</v>
      </c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8"/>
      <c r="X42" s="133"/>
      <c r="Y42" s="199" t="s">
        <v>63</v>
      </c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0"/>
      <c r="AK42" s="200"/>
      <c r="AL42" s="200"/>
      <c r="AM42" s="200"/>
      <c r="AN42" s="200"/>
      <c r="AO42" s="200"/>
      <c r="AP42" s="200"/>
      <c r="AQ42" s="200"/>
      <c r="AR42" s="200"/>
      <c r="AS42" s="200"/>
      <c r="AT42" s="200"/>
      <c r="AU42" s="201"/>
      <c r="AV42" s="133"/>
      <c r="AW42" s="196" t="s">
        <v>64</v>
      </c>
      <c r="AX42" s="197"/>
      <c r="AY42" s="197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97"/>
      <c r="BK42" s="197"/>
      <c r="BL42" s="197"/>
      <c r="BM42" s="197"/>
      <c r="BN42" s="197"/>
      <c r="BO42" s="197"/>
      <c r="BP42" s="197"/>
      <c r="BQ42" s="197"/>
      <c r="BR42" s="197"/>
      <c r="BS42" s="197"/>
      <c r="BT42" s="197"/>
      <c r="BU42" s="197"/>
      <c r="BV42" s="197"/>
      <c r="BW42" s="198"/>
    </row>
    <row r="43" spans="1:75">
      <c r="A43" s="159" t="s">
        <v>69</v>
      </c>
      <c r="B43" s="10" t="s">
        <v>61</v>
      </c>
      <c r="C43" s="202" t="s">
        <v>0</v>
      </c>
      <c r="D43" s="202"/>
      <c r="E43" s="202"/>
      <c r="F43" s="202" t="s">
        <v>1</v>
      </c>
      <c r="G43" s="202"/>
      <c r="H43" s="202"/>
      <c r="I43" s="12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63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63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</row>
    <row r="44" spans="1:75" ht="65.25">
      <c r="A44" s="4"/>
      <c r="B44" s="13" t="s">
        <v>76</v>
      </c>
      <c r="C44" s="182" t="s">
        <v>2</v>
      </c>
      <c r="D44" s="182" t="s">
        <v>3</v>
      </c>
      <c r="E44" s="182" t="s">
        <v>4</v>
      </c>
      <c r="F44" s="182" t="s">
        <v>2</v>
      </c>
      <c r="G44" s="182" t="s">
        <v>3</v>
      </c>
      <c r="H44" s="182" t="s">
        <v>4</v>
      </c>
      <c r="I44" s="123"/>
      <c r="K44" s="12" t="s">
        <v>57</v>
      </c>
      <c r="L44" s="12" t="s">
        <v>56</v>
      </c>
      <c r="M44" s="12" t="s">
        <v>55</v>
      </c>
      <c r="N44" s="14" t="s">
        <v>54</v>
      </c>
      <c r="O44" s="14" t="s">
        <v>5</v>
      </c>
      <c r="P44" s="14" t="s">
        <v>53</v>
      </c>
      <c r="Q44" s="64" t="s">
        <v>6</v>
      </c>
      <c r="R44" s="12" t="s">
        <v>7</v>
      </c>
      <c r="S44" s="15" t="s">
        <v>8</v>
      </c>
      <c r="T44" s="15" t="s">
        <v>9</v>
      </c>
      <c r="U44" s="15" t="s">
        <v>10</v>
      </c>
      <c r="V44" s="66" t="s">
        <v>11</v>
      </c>
      <c r="W44" s="67" t="s">
        <v>12</v>
      </c>
      <c r="X44" s="131"/>
      <c r="Y44" s="16"/>
      <c r="Z44" s="114" t="s">
        <v>13</v>
      </c>
      <c r="AA44" s="14" t="s">
        <v>52</v>
      </c>
      <c r="AB44" s="17" t="s">
        <v>14</v>
      </c>
      <c r="AC44" s="17" t="s">
        <v>15</v>
      </c>
      <c r="AD44" s="17" t="s">
        <v>51</v>
      </c>
      <c r="AE44" s="14" t="s">
        <v>50</v>
      </c>
      <c r="AF44" s="14" t="s">
        <v>47</v>
      </c>
      <c r="AG44" s="98" t="s">
        <v>16</v>
      </c>
      <c r="AH44" s="98" t="s">
        <v>17</v>
      </c>
      <c r="AI44" s="17" t="s">
        <v>48</v>
      </c>
      <c r="AJ44" s="14" t="s">
        <v>49</v>
      </c>
      <c r="AK44" s="14" t="s">
        <v>60</v>
      </c>
      <c r="AL44" s="14" t="s">
        <v>46</v>
      </c>
      <c r="AM44" s="17" t="s">
        <v>18</v>
      </c>
      <c r="AN44" s="68" t="s">
        <v>19</v>
      </c>
      <c r="AO44" s="14" t="s">
        <v>45</v>
      </c>
      <c r="AP44" s="14" t="s">
        <v>20</v>
      </c>
      <c r="AQ44" s="65" t="s">
        <v>8</v>
      </c>
      <c r="AR44" s="15" t="s">
        <v>21</v>
      </c>
      <c r="AS44" s="15" t="s">
        <v>22</v>
      </c>
      <c r="AT44" s="66" t="s">
        <v>11</v>
      </c>
      <c r="AU44" s="67" t="s">
        <v>12</v>
      </c>
      <c r="AV44" s="131"/>
      <c r="AX44" s="113" t="s">
        <v>25</v>
      </c>
      <c r="AY44" s="113" t="s">
        <v>14</v>
      </c>
      <c r="AZ44" s="103" t="s">
        <v>58</v>
      </c>
      <c r="BA44" s="99" t="s">
        <v>59</v>
      </c>
      <c r="BC44" s="17" t="s">
        <v>26</v>
      </c>
      <c r="BD44" s="17" t="s">
        <v>27</v>
      </c>
      <c r="BE44" s="17" t="s">
        <v>28</v>
      </c>
      <c r="BF44" s="17" t="s">
        <v>29</v>
      </c>
      <c r="BG44" s="17" t="s">
        <v>30</v>
      </c>
      <c r="BH44" s="17" t="s">
        <v>31</v>
      </c>
      <c r="BI44" s="17" t="s">
        <v>32</v>
      </c>
      <c r="BJ44" s="17" t="s">
        <v>33</v>
      </c>
      <c r="BK44" s="17" t="s">
        <v>34</v>
      </c>
      <c r="BL44" s="17" t="s">
        <v>35</v>
      </c>
      <c r="BM44" s="69" t="s">
        <v>36</v>
      </c>
      <c r="BN44" s="69" t="s">
        <v>37</v>
      </c>
      <c r="BO44" s="69" t="s">
        <v>38</v>
      </c>
      <c r="BP44" s="69" t="s">
        <v>39</v>
      </c>
      <c r="BQ44" s="69" t="s">
        <v>40</v>
      </c>
      <c r="BR44" s="18"/>
      <c r="BS44" s="15" t="s">
        <v>41</v>
      </c>
      <c r="BT44" s="15" t="s">
        <v>42</v>
      </c>
      <c r="BU44" s="64" t="s">
        <v>105</v>
      </c>
      <c r="BV44" s="66" t="s">
        <v>11</v>
      </c>
      <c r="BW44" s="67" t="s">
        <v>12</v>
      </c>
    </row>
    <row r="45" spans="1:75">
      <c r="A45" s="141"/>
      <c r="B45" s="162" t="s">
        <v>119</v>
      </c>
      <c r="C45" s="183">
        <v>10</v>
      </c>
      <c r="D45" s="184">
        <f t="shared" ref="D45:D48" si="58">E45-C45</f>
        <v>748</v>
      </c>
      <c r="E45" s="185">
        <v>758</v>
      </c>
      <c r="F45" s="183">
        <v>69</v>
      </c>
      <c r="G45" s="184">
        <f t="shared" ref="G45:G48" si="59">H45-F45</f>
        <v>321</v>
      </c>
      <c r="H45" s="185">
        <v>390</v>
      </c>
      <c r="I45" s="127"/>
      <c r="K45" s="19">
        <f t="shared" ref="K45:K48" si="60">(C45/E45)/(F45/H45)</f>
        <v>7.4566938166800503E-2</v>
      </c>
      <c r="L45" s="20">
        <f t="shared" ref="L45:L48" si="61">(D45/(C45*E45)+(G45/(F45*H45)))</f>
        <v>0.11060938984536553</v>
      </c>
      <c r="M45" s="21">
        <f t="shared" ref="M45:M48" si="62">1/L45</f>
        <v>9.0408237618706959</v>
      </c>
      <c r="N45" s="22">
        <f t="shared" ref="N45:N48" si="63">LN(K45)</f>
        <v>-2.5960580581218933</v>
      </c>
      <c r="O45" s="22">
        <f t="shared" ref="O45:O48" si="64">M45*N45</f>
        <v>-23.470503379064308</v>
      </c>
      <c r="P45" s="22">
        <f t="shared" ref="P45:P48" si="65">LN(K45)</f>
        <v>-2.5960580581218933</v>
      </c>
      <c r="Q45" s="116">
        <f t="shared" ref="Q45:Q48" si="66">K45</f>
        <v>7.4566938166800503E-2</v>
      </c>
      <c r="R45" s="23">
        <f t="shared" ref="R45:R48" si="67">SQRT(1/M45)</f>
        <v>0.33257989994190196</v>
      </c>
      <c r="S45" s="135">
        <f t="shared" ref="S45:S48" si="68">-NORMSINV(2.5/100)</f>
        <v>1.9599639845400538</v>
      </c>
      <c r="T45" s="24">
        <f t="shared" ref="T45:T48" si="69">P45-(R45*S45)</f>
        <v>-3.2479026839899561</v>
      </c>
      <c r="U45" s="24">
        <f t="shared" ref="U45:U48" si="70">P45+(R45*S45)</f>
        <v>-1.9442134322538307</v>
      </c>
      <c r="V45" s="25">
        <f t="shared" ref="V45:V48" si="71">EXP(T45)</f>
        <v>3.8855614936956134E-2</v>
      </c>
      <c r="W45" s="26">
        <f t="shared" ref="W45:W48" si="72">EXP(U45)</f>
        <v>0.14309973671998263</v>
      </c>
      <c r="X45" s="93"/>
      <c r="Z45" s="115">
        <f>(N45-P49)^2</f>
        <v>5.2178391633602086</v>
      </c>
      <c r="AA45" s="27">
        <f t="shared" ref="AA45:AA48" si="73">M45*Z45</f>
        <v>47.173564293726486</v>
      </c>
      <c r="AB45" s="28">
        <v>1</v>
      </c>
      <c r="AC45" s="18"/>
      <c r="AD45" s="18"/>
      <c r="AE45" s="21">
        <f t="shared" ref="AE45:AE48" si="74">M45^2</f>
        <v>81.736494293205809</v>
      </c>
      <c r="AF45" s="29"/>
      <c r="AG45" s="96">
        <f>AG49</f>
        <v>1.1827343655347247</v>
      </c>
      <c r="AH45" s="96">
        <f>AH49</f>
        <v>1.1827343655347247</v>
      </c>
      <c r="AI45" s="27">
        <f t="shared" ref="AI45:AI48" si="75">1/M45</f>
        <v>0.11060938984536553</v>
      </c>
      <c r="AJ45" s="30">
        <f t="shared" ref="AJ45:AJ48" si="76">1/(AH45+AI45)</f>
        <v>0.77318964570723758</v>
      </c>
      <c r="AK45" s="108">
        <f>AJ45/AJ49</f>
        <v>0.24574930255065294</v>
      </c>
      <c r="AL45" s="31">
        <f t="shared" ref="AL45:AL48" si="77">AJ45*N45</f>
        <v>-2.0072452101946858</v>
      </c>
      <c r="AM45" s="59">
        <f t="shared" ref="AM45:AM48" si="78">AL45/AJ45</f>
        <v>-2.5960580581218933</v>
      </c>
      <c r="AN45" s="26">
        <f t="shared" ref="AN45:AN48" si="79">EXP(AM45)</f>
        <v>7.4566938166800503E-2</v>
      </c>
      <c r="AO45" s="60">
        <f t="shared" ref="AO45:AO48" si="80">1/AJ45</f>
        <v>1.2933437553800902</v>
      </c>
      <c r="AP45" s="26">
        <f t="shared" ref="AP45:AP48" si="81">SQRT(AO45)</f>
        <v>1.1372527227402405</v>
      </c>
      <c r="AQ45" s="70">
        <f t="shared" ref="AQ45:AQ48" si="82">-NORMSINV(2.5/100)</f>
        <v>1.9599639845400538</v>
      </c>
      <c r="AR45" s="24">
        <f t="shared" ref="AR45:AR48" si="83">AM45-(AQ45*AP45)</f>
        <v>-4.8250324360128802</v>
      </c>
      <c r="AS45" s="24">
        <f t="shared" ref="AS45:AS49" si="84">AM45+(AQ45*AP45)</f>
        <v>-0.36708368023090632</v>
      </c>
      <c r="AT45" s="61">
        <f t="shared" ref="AT45:AT48" si="85">EXP(AR45)</f>
        <v>8.026293525212733E-3</v>
      </c>
      <c r="AU45" s="61">
        <f t="shared" ref="AU45:AU48" si="86">EXP(AS45)</f>
        <v>0.69275167299891116</v>
      </c>
      <c r="AV45" s="123"/>
      <c r="AX45" s="71"/>
      <c r="AY45" s="71">
        <v>1</v>
      </c>
      <c r="AZ45" s="100"/>
      <c r="BA45" s="100"/>
      <c r="BC45" s="18"/>
      <c r="BD45" s="18"/>
      <c r="BE45" s="28"/>
      <c r="BF45" s="28"/>
      <c r="BG45" s="28"/>
      <c r="BH45" s="28"/>
      <c r="BI45" s="28"/>
      <c r="BJ45" s="28"/>
      <c r="BK45" s="28"/>
      <c r="BL45" s="28"/>
      <c r="BM45" s="18"/>
      <c r="BN45" s="18"/>
      <c r="BO45" s="18"/>
      <c r="BP45" s="18"/>
      <c r="BQ45" s="18"/>
      <c r="BR45" s="18"/>
      <c r="BS45" s="72"/>
      <c r="BT45" s="72"/>
      <c r="BU45" s="72"/>
      <c r="BV45" s="18"/>
      <c r="BW45" s="18"/>
    </row>
    <row r="46" spans="1:75">
      <c r="A46" s="141"/>
      <c r="B46" s="162" t="s">
        <v>120</v>
      </c>
      <c r="C46" s="183">
        <v>16</v>
      </c>
      <c r="D46" s="184">
        <f t="shared" si="58"/>
        <v>221</v>
      </c>
      <c r="E46" s="185">
        <v>237</v>
      </c>
      <c r="F46" s="183">
        <v>14</v>
      </c>
      <c r="G46" s="184">
        <f t="shared" si="59"/>
        <v>219</v>
      </c>
      <c r="H46" s="185">
        <v>233</v>
      </c>
      <c r="I46" s="127"/>
      <c r="K46" s="19">
        <f t="shared" si="60"/>
        <v>1.1235684147076552</v>
      </c>
      <c r="L46" s="20">
        <f t="shared" si="61"/>
        <v>0.12541731665230879</v>
      </c>
      <c r="M46" s="21">
        <f t="shared" si="62"/>
        <v>7.9733806039900719</v>
      </c>
      <c r="N46" s="22">
        <f t="shared" si="63"/>
        <v>0.11650970505509202</v>
      </c>
      <c r="O46" s="22">
        <f t="shared" si="64"/>
        <v>0.9289762224628747</v>
      </c>
      <c r="P46" s="22">
        <f t="shared" si="65"/>
        <v>0.11650970505509202</v>
      </c>
      <c r="Q46" s="116">
        <f t="shared" si="66"/>
        <v>1.1235684147076552</v>
      </c>
      <c r="R46" s="23">
        <f t="shared" si="67"/>
        <v>0.35414307370370635</v>
      </c>
      <c r="S46" s="135">
        <f t="shared" si="68"/>
        <v>1.9599639845400538</v>
      </c>
      <c r="T46" s="24">
        <f t="shared" si="69"/>
        <v>-0.57759796477848624</v>
      </c>
      <c r="U46" s="24">
        <f t="shared" si="70"/>
        <v>0.81061737488867036</v>
      </c>
      <c r="V46" s="25">
        <f t="shared" si="71"/>
        <v>0.56124487869972417</v>
      </c>
      <c r="W46" s="26">
        <f t="shared" si="72"/>
        <v>2.2492962171046962</v>
      </c>
      <c r="X46" s="93"/>
      <c r="Z46" s="115">
        <f>(N46-P49)^2</f>
        <v>0.18344839956191741</v>
      </c>
      <c r="AA46" s="27">
        <f t="shared" si="73"/>
        <v>1.4627039109000131</v>
      </c>
      <c r="AB46" s="28">
        <v>1</v>
      </c>
      <c r="AC46" s="18"/>
      <c r="AD46" s="18"/>
      <c r="AE46" s="21">
        <f t="shared" si="74"/>
        <v>63.574798256085082</v>
      </c>
      <c r="AF46" s="29"/>
      <c r="AG46" s="96">
        <f>AG49</f>
        <v>1.1827343655347247</v>
      </c>
      <c r="AH46" s="96">
        <f>AH49</f>
        <v>1.1827343655347247</v>
      </c>
      <c r="AI46" s="27">
        <f t="shared" si="75"/>
        <v>0.12541731665230879</v>
      </c>
      <c r="AJ46" s="30">
        <f t="shared" si="76"/>
        <v>0.76443734592623847</v>
      </c>
      <c r="AK46" s="108">
        <f>AJ46/AJ49</f>
        <v>0.24296748624098502</v>
      </c>
      <c r="AL46" s="31">
        <f t="shared" si="77"/>
        <v>8.9064369706963395E-2</v>
      </c>
      <c r="AM46" s="59">
        <f t="shared" si="78"/>
        <v>0.11650970505509202</v>
      </c>
      <c r="AN46" s="26">
        <f t="shared" si="79"/>
        <v>1.1235684147076552</v>
      </c>
      <c r="AO46" s="60">
        <f t="shared" si="80"/>
        <v>1.3081516821870334</v>
      </c>
      <c r="AP46" s="26">
        <f t="shared" si="81"/>
        <v>1.1437445878285211</v>
      </c>
      <c r="AQ46" s="70">
        <f t="shared" si="82"/>
        <v>1.9599639845400538</v>
      </c>
      <c r="AR46" s="24">
        <f t="shared" si="83"/>
        <v>-2.1251884946014177</v>
      </c>
      <c r="AS46" s="24">
        <f t="shared" si="84"/>
        <v>2.3582079047116014</v>
      </c>
      <c r="AT46" s="61">
        <f t="shared" si="85"/>
        <v>0.11941045791857625</v>
      </c>
      <c r="AU46" s="61">
        <f t="shared" si="86"/>
        <v>10.571988455060477</v>
      </c>
      <c r="AV46" s="123"/>
      <c r="AX46" s="71"/>
      <c r="AY46" s="71">
        <v>1</v>
      </c>
      <c r="AZ46" s="100"/>
      <c r="BA46" s="100"/>
      <c r="BC46" s="18"/>
      <c r="BD46" s="18"/>
      <c r="BE46" s="28"/>
      <c r="BF46" s="28"/>
      <c r="BG46" s="28"/>
      <c r="BH46" s="28"/>
      <c r="BI46" s="28"/>
      <c r="BJ46" s="28"/>
      <c r="BK46" s="28"/>
      <c r="BL46" s="28"/>
      <c r="BM46" s="18"/>
      <c r="BN46" s="18"/>
      <c r="BO46" s="18"/>
      <c r="BP46" s="18"/>
      <c r="BQ46" s="18"/>
      <c r="BR46" s="18"/>
      <c r="BS46" s="72"/>
      <c r="BT46" s="72"/>
      <c r="BU46" s="72"/>
      <c r="BV46" s="18"/>
      <c r="BW46" s="18"/>
    </row>
    <row r="47" spans="1:75">
      <c r="A47" s="141"/>
      <c r="B47" s="163" t="s">
        <v>121</v>
      </c>
      <c r="C47" s="183">
        <v>19</v>
      </c>
      <c r="D47" s="184">
        <f t="shared" si="58"/>
        <v>218</v>
      </c>
      <c r="E47" s="185">
        <v>237</v>
      </c>
      <c r="F47" s="183">
        <v>15</v>
      </c>
      <c r="G47" s="184">
        <f t="shared" si="59"/>
        <v>228</v>
      </c>
      <c r="H47" s="185">
        <v>243</v>
      </c>
      <c r="I47" s="127"/>
      <c r="K47" s="19">
        <f t="shared" si="60"/>
        <v>1.2987341772151901</v>
      </c>
      <c r="L47" s="20">
        <f t="shared" si="61"/>
        <v>0.1109636099938861</v>
      </c>
      <c r="M47" s="21">
        <f t="shared" si="62"/>
        <v>9.0119634721247639</v>
      </c>
      <c r="N47" s="22">
        <f t="shared" si="63"/>
        <v>0.26139008026964788</v>
      </c>
      <c r="O47" s="22">
        <f t="shared" si="64"/>
        <v>2.3556378553658268</v>
      </c>
      <c r="P47" s="22">
        <f t="shared" si="65"/>
        <v>0.26139008026964788</v>
      </c>
      <c r="Q47" s="116">
        <f t="shared" si="66"/>
        <v>1.2987341772151901</v>
      </c>
      <c r="R47" s="23">
        <f t="shared" si="67"/>
        <v>0.33311200818026077</v>
      </c>
      <c r="S47" s="135">
        <f t="shared" si="68"/>
        <v>1.9599639845400538</v>
      </c>
      <c r="T47" s="24">
        <f t="shared" si="69"/>
        <v>-0.39149745858147506</v>
      </c>
      <c r="U47" s="24">
        <f t="shared" si="70"/>
        <v>0.91427761912077088</v>
      </c>
      <c r="V47" s="25">
        <f t="shared" si="71"/>
        <v>0.67604376860267357</v>
      </c>
      <c r="W47" s="26">
        <f t="shared" si="72"/>
        <v>2.4949722804976191</v>
      </c>
      <c r="X47" s="93"/>
      <c r="Z47" s="115">
        <f>(N47-P49)^2</f>
        <v>0.32854579231485564</v>
      </c>
      <c r="AA47" s="27">
        <f t="shared" si="73"/>
        <v>2.9608426792617681</v>
      </c>
      <c r="AB47" s="28">
        <v>1</v>
      </c>
      <c r="AC47" s="18"/>
      <c r="AD47" s="18"/>
      <c r="AE47" s="21">
        <f t="shared" si="74"/>
        <v>81.215485622911032</v>
      </c>
      <c r="AF47" s="29"/>
      <c r="AG47" s="96">
        <f>AG49</f>
        <v>1.1827343655347247</v>
      </c>
      <c r="AH47" s="96">
        <f>AH49</f>
        <v>1.1827343655347247</v>
      </c>
      <c r="AI47" s="27">
        <f t="shared" si="75"/>
        <v>0.1109636099938861</v>
      </c>
      <c r="AJ47" s="30">
        <f t="shared" si="76"/>
        <v>0.77297794300976286</v>
      </c>
      <c r="AK47" s="108">
        <f>AJ47/AJ49</f>
        <v>0.24568201531971115</v>
      </c>
      <c r="AL47" s="31">
        <f t="shared" si="77"/>
        <v>0.20204876656998921</v>
      </c>
      <c r="AM47" s="59">
        <f t="shared" si="78"/>
        <v>0.26139008026964788</v>
      </c>
      <c r="AN47" s="26">
        <f t="shared" si="79"/>
        <v>1.2987341772151901</v>
      </c>
      <c r="AO47" s="60">
        <f t="shared" si="80"/>
        <v>1.2936979755286107</v>
      </c>
      <c r="AP47" s="26">
        <f t="shared" si="81"/>
        <v>1.1374084470974404</v>
      </c>
      <c r="AQ47" s="70">
        <f t="shared" si="82"/>
        <v>1.9599639845400538</v>
      </c>
      <c r="AR47" s="24">
        <f t="shared" si="83"/>
        <v>-1.9678895117529662</v>
      </c>
      <c r="AS47" s="24">
        <f t="shared" si="84"/>
        <v>2.4906696722922619</v>
      </c>
      <c r="AT47" s="61">
        <f t="shared" si="85"/>
        <v>0.1397514890712894</v>
      </c>
      <c r="AU47" s="61">
        <f t="shared" si="86"/>
        <v>12.06935592798156</v>
      </c>
      <c r="AV47" s="123"/>
      <c r="AX47" s="71"/>
      <c r="AY47" s="71">
        <v>1</v>
      </c>
      <c r="AZ47" s="100"/>
      <c r="BA47" s="100"/>
      <c r="BC47" s="18"/>
      <c r="BD47" s="18"/>
      <c r="BE47" s="28"/>
      <c r="BF47" s="28"/>
      <c r="BG47" s="28"/>
      <c r="BH47" s="28"/>
      <c r="BI47" s="28"/>
      <c r="BJ47" s="28"/>
      <c r="BK47" s="28"/>
      <c r="BL47" s="28"/>
      <c r="BM47" s="18"/>
      <c r="BN47" s="18"/>
      <c r="BO47" s="18"/>
      <c r="BP47" s="18"/>
      <c r="BQ47" s="18"/>
      <c r="BR47" s="18"/>
      <c r="BS47" s="72"/>
      <c r="BT47" s="72"/>
      <c r="BU47" s="72"/>
      <c r="BV47" s="18"/>
      <c r="BW47" s="18"/>
    </row>
    <row r="48" spans="1:75">
      <c r="A48" s="140"/>
      <c r="B48" s="162" t="s">
        <v>127</v>
      </c>
      <c r="C48" s="183">
        <v>126</v>
      </c>
      <c r="D48" s="184">
        <f t="shared" si="58"/>
        <v>2236</v>
      </c>
      <c r="E48" s="185">
        <v>2362</v>
      </c>
      <c r="F48" s="183">
        <v>146</v>
      </c>
      <c r="G48" s="184">
        <f t="shared" si="59"/>
        <v>2225</v>
      </c>
      <c r="H48" s="185">
        <v>2371</v>
      </c>
      <c r="I48" s="127"/>
      <c r="K48" s="19">
        <f t="shared" si="60"/>
        <v>0.86630206581374036</v>
      </c>
      <c r="L48" s="20">
        <f t="shared" si="61"/>
        <v>1.3940690010387582E-2</v>
      </c>
      <c r="M48" s="21">
        <f t="shared" si="62"/>
        <v>71.732460821872749</v>
      </c>
      <c r="N48" s="22">
        <f t="shared" si="63"/>
        <v>-0.1435216254487606</v>
      </c>
      <c r="O48" s="22">
        <f t="shared" si="64"/>
        <v>-10.295159374594714</v>
      </c>
      <c r="P48" s="22">
        <f t="shared" si="65"/>
        <v>-0.1435216254487606</v>
      </c>
      <c r="Q48" s="116">
        <f t="shared" si="66"/>
        <v>0.86630206581374036</v>
      </c>
      <c r="R48" s="23">
        <f t="shared" si="67"/>
        <v>0.11807069920343312</v>
      </c>
      <c r="S48" s="135">
        <f t="shared" si="68"/>
        <v>1.9599639845400538</v>
      </c>
      <c r="T48" s="24">
        <f t="shared" si="69"/>
        <v>-0.37493594351695153</v>
      </c>
      <c r="U48" s="24">
        <f t="shared" si="70"/>
        <v>8.7892692619430335E-2</v>
      </c>
      <c r="V48" s="25">
        <f t="shared" si="71"/>
        <v>0.68733330553509264</v>
      </c>
      <c r="W48" s="26">
        <f t="shared" si="72"/>
        <v>1.0918709499300374</v>
      </c>
      <c r="X48" s="93"/>
      <c r="Z48" s="115">
        <f>(N48-P49)^2</f>
        <v>2.8317295505184359E-2</v>
      </c>
      <c r="AA48" s="27">
        <f t="shared" si="73"/>
        <v>2.0312692904070304</v>
      </c>
      <c r="AB48" s="28">
        <v>1</v>
      </c>
      <c r="AC48" s="18"/>
      <c r="AD48" s="18"/>
      <c r="AE48" s="21">
        <f t="shared" si="74"/>
        <v>5145.5459355615085</v>
      </c>
      <c r="AF48" s="29"/>
      <c r="AG48" s="96">
        <f>AG49</f>
        <v>1.1827343655347247</v>
      </c>
      <c r="AH48" s="96">
        <f>AH49</f>
        <v>1.1827343655347247</v>
      </c>
      <c r="AI48" s="27">
        <f t="shared" si="75"/>
        <v>1.3940690010387582E-2</v>
      </c>
      <c r="AJ48" s="30">
        <f t="shared" si="76"/>
        <v>0.83564873803145978</v>
      </c>
      <c r="AK48" s="108">
        <f>AJ48/AJ49</f>
        <v>0.26560119588865083</v>
      </c>
      <c r="AL48" s="31">
        <f t="shared" si="77"/>
        <v>-0.11993366518648063</v>
      </c>
      <c r="AM48" s="59">
        <f t="shared" si="78"/>
        <v>-0.1435216254487606</v>
      </c>
      <c r="AN48" s="26">
        <f t="shared" si="79"/>
        <v>0.86630206581374036</v>
      </c>
      <c r="AO48" s="60">
        <f t="shared" si="80"/>
        <v>1.1966750555451122</v>
      </c>
      <c r="AP48" s="26">
        <f t="shared" si="81"/>
        <v>1.0939264397321751</v>
      </c>
      <c r="AQ48" s="70">
        <f t="shared" si="82"/>
        <v>1.9599639845400538</v>
      </c>
      <c r="AR48" s="24">
        <f t="shared" si="83"/>
        <v>-2.2875780490599493</v>
      </c>
      <c r="AS48" s="24">
        <f t="shared" si="84"/>
        <v>2.0005347981624282</v>
      </c>
      <c r="AT48" s="61">
        <f t="shared" si="85"/>
        <v>0.101512021503043</v>
      </c>
      <c r="AU48" s="61">
        <f t="shared" si="86"/>
        <v>7.3930088094113788</v>
      </c>
      <c r="AV48" s="123"/>
      <c r="AX48" s="71"/>
      <c r="AY48" s="71">
        <v>1</v>
      </c>
      <c r="AZ48" s="100"/>
      <c r="BA48" s="100"/>
      <c r="BC48" s="18"/>
      <c r="BD48" s="18"/>
      <c r="BE48" s="28"/>
      <c r="BF48" s="28"/>
      <c r="BG48" s="28"/>
      <c r="BH48" s="28"/>
      <c r="BI48" s="28"/>
      <c r="BJ48" s="28"/>
      <c r="BK48" s="28"/>
      <c r="BL48" s="28"/>
      <c r="BM48" s="18"/>
      <c r="BN48" s="18"/>
      <c r="BO48" s="18"/>
      <c r="BP48" s="18"/>
      <c r="BQ48" s="18"/>
      <c r="BR48" s="18"/>
      <c r="BS48" s="72"/>
      <c r="BT48" s="72"/>
      <c r="BU48" s="72"/>
      <c r="BV48" s="18"/>
      <c r="BW48" s="18"/>
    </row>
    <row r="49" spans="1:75">
      <c r="A49" s="6"/>
      <c r="B49" s="78">
        <f>COUNT(C45:C48)</f>
        <v>4</v>
      </c>
      <c r="C49" s="186">
        <f t="shared" ref="C49:H49" si="87">SUM(C45:C48)</f>
        <v>171</v>
      </c>
      <c r="D49" s="186">
        <f t="shared" si="87"/>
        <v>3423</v>
      </c>
      <c r="E49" s="186">
        <f t="shared" si="87"/>
        <v>3594</v>
      </c>
      <c r="F49" s="186">
        <f t="shared" si="87"/>
        <v>244</v>
      </c>
      <c r="G49" s="186">
        <f t="shared" si="87"/>
        <v>2993</v>
      </c>
      <c r="H49" s="186">
        <f t="shared" si="87"/>
        <v>3237</v>
      </c>
      <c r="I49" s="128"/>
      <c r="K49" s="32"/>
      <c r="L49" s="107"/>
      <c r="M49" s="33">
        <f>SUM(M45:M48)</f>
        <v>97.758628659858289</v>
      </c>
      <c r="N49" s="34"/>
      <c r="O49" s="35">
        <f>SUM(O45:O48)</f>
        <v>-30.481048675830319</v>
      </c>
      <c r="P49" s="36">
        <f>O49/M49</f>
        <v>-0.31179906156300724</v>
      </c>
      <c r="Q49" s="73">
        <f>EXP(P49)</f>
        <v>0.73212862623082886</v>
      </c>
      <c r="R49" s="37">
        <f>SQRT(1/M49)</f>
        <v>0.10113988363626228</v>
      </c>
      <c r="S49" s="135">
        <f>-NORMSINV(2.5/100)</f>
        <v>1.9599639845400538</v>
      </c>
      <c r="T49" s="38">
        <f>P49-(R49*S49)</f>
        <v>-0.51002959089065325</v>
      </c>
      <c r="U49" s="38">
        <f>P49+(R49*S49)</f>
        <v>-0.11356853223536123</v>
      </c>
      <c r="V49" s="74">
        <f>EXP(T49)</f>
        <v>0.60047780987615618</v>
      </c>
      <c r="W49" s="75">
        <f>EXP(U49)</f>
        <v>0.89264301949340807</v>
      </c>
      <c r="X49" s="39"/>
      <c r="Y49" s="39"/>
      <c r="Z49" s="40"/>
      <c r="AA49" s="41">
        <f>SUM(AA45:AA48)</f>
        <v>53.628380174295295</v>
      </c>
      <c r="AB49" s="42">
        <f>SUM(AB45:AB48)</f>
        <v>4</v>
      </c>
      <c r="AC49" s="43">
        <f>AA49-(AB49-1)</f>
        <v>50.628380174295295</v>
      </c>
      <c r="AD49" s="33">
        <f>M49</f>
        <v>97.758628659858289</v>
      </c>
      <c r="AE49" s="33">
        <f>SUM(AE45:AE48)</f>
        <v>5372.0727137337108</v>
      </c>
      <c r="AF49" s="44">
        <f>AE49/AD49</f>
        <v>54.952414813686872</v>
      </c>
      <c r="AG49" s="97">
        <f>AC49/(AD49-AF49)</f>
        <v>1.1827343655347247</v>
      </c>
      <c r="AH49" s="97">
        <f>IF(AA49&lt;AB49-1,"0",AG49)</f>
        <v>1.1827343655347247</v>
      </c>
      <c r="AI49" s="40"/>
      <c r="AJ49" s="33">
        <f>SUM(AJ45:AJ48)</f>
        <v>3.1462536726746988</v>
      </c>
      <c r="AK49" s="109">
        <f>SUM(AK45:AK48)</f>
        <v>0.99999999999999989</v>
      </c>
      <c r="AL49" s="43">
        <f>SUM(AL45:AL48)</f>
        <v>-1.8360657391042139</v>
      </c>
      <c r="AM49" s="43">
        <f>AL49/AJ49</f>
        <v>-0.58357206065438916</v>
      </c>
      <c r="AN49" s="149">
        <f>EXP(AM49)</f>
        <v>0.55790194343479338</v>
      </c>
      <c r="AO49" s="45">
        <f>1/AJ49</f>
        <v>0.31783832584289945</v>
      </c>
      <c r="AP49" s="46">
        <f>SQRT(AO49)</f>
        <v>0.56377151918387958</v>
      </c>
      <c r="AQ49" s="76">
        <f>-NORMSINV(2.5/100)</f>
        <v>1.9599639845400538</v>
      </c>
      <c r="AR49" s="38">
        <f>AM49-(AQ49*AP49)</f>
        <v>-1.6885439337642252</v>
      </c>
      <c r="AS49" s="38">
        <f t="shared" si="84"/>
        <v>0.52139981245544675</v>
      </c>
      <c r="AT49" s="150">
        <f>EXP(AR49)</f>
        <v>0.18478839233927419</v>
      </c>
      <c r="AU49" s="161">
        <f>EXP(AS49)</f>
        <v>1.6843838216680371</v>
      </c>
      <c r="AV49" s="132"/>
      <c r="AW49" s="8"/>
      <c r="AX49" s="77">
        <f>AA49</f>
        <v>53.628380174295295</v>
      </c>
      <c r="AY49" s="78">
        <f>SUM(AY45:AY48)</f>
        <v>4</v>
      </c>
      <c r="AZ49" s="101">
        <f>(AX49-(AY49-1))/AX49</f>
        <v>0.94405947018631131</v>
      </c>
      <c r="BA49" s="102">
        <f>IF(AA49&lt;AB49-1,"0%",AZ49)</f>
        <v>0.94405947018631131</v>
      </c>
      <c r="BB49" s="47"/>
      <c r="BC49" s="35">
        <f>AX49/(AY49-1)</f>
        <v>17.876126724765097</v>
      </c>
      <c r="BD49" s="79">
        <f>LN(BC49)</f>
        <v>2.8834661201468323</v>
      </c>
      <c r="BE49" s="35">
        <f>LN(AX49)</f>
        <v>3.9820784088149423</v>
      </c>
      <c r="BF49" s="35">
        <f>LN(AY49-1)</f>
        <v>1.0986122886681098</v>
      </c>
      <c r="BG49" s="35">
        <f>SQRT(2*AX49)</f>
        <v>10.356483976166361</v>
      </c>
      <c r="BH49" s="35">
        <f>SQRT(2*AY49-3)</f>
        <v>2.2360679774997898</v>
      </c>
      <c r="BI49" s="35">
        <f>2*(AY49-2)</f>
        <v>4</v>
      </c>
      <c r="BJ49" s="35">
        <f>3*(AY49-2)^2</f>
        <v>12</v>
      </c>
      <c r="BK49" s="35">
        <f>1/BI49</f>
        <v>0.25</v>
      </c>
      <c r="BL49" s="80">
        <f>1/BJ49</f>
        <v>8.3333333333333329E-2</v>
      </c>
      <c r="BM49" s="80">
        <f>SQRT(BK49*(1-BL49))</f>
        <v>0.47871355387816905</v>
      </c>
      <c r="BN49" s="81">
        <f>0.5*(BE49-BF49)/(BG49-BH49)</f>
        <v>0.17754423668813996</v>
      </c>
      <c r="BO49" s="81">
        <f>IF(AA49&lt;=AB49,BM49,BN49)</f>
        <v>0.17754423668813996</v>
      </c>
      <c r="BP49" s="82">
        <f>BD49-(1.96*BO49)</f>
        <v>2.5354794162380783</v>
      </c>
      <c r="BQ49" s="82">
        <f>BD49+(1.96*BO49)</f>
        <v>3.2314528240555864</v>
      </c>
      <c r="BR49" s="82"/>
      <c r="BS49" s="79">
        <f>EXP(BP49)</f>
        <v>12.622480819963554</v>
      </c>
      <c r="BT49" s="79">
        <f>EXP(BQ49)</f>
        <v>25.316410556509243</v>
      </c>
      <c r="BU49" s="83">
        <f>BA49</f>
        <v>0.94405947018631131</v>
      </c>
      <c r="BV49" s="83">
        <f>(BS49-1)/BS49</f>
        <v>0.92077627098324344</v>
      </c>
      <c r="BW49" s="83">
        <f>(BT49-1)/BT49</f>
        <v>0.96049992957066799</v>
      </c>
    </row>
    <row r="50" spans="1:75" ht="13.5" thickBot="1">
      <c r="A50" s="4"/>
      <c r="B50" s="4"/>
      <c r="C50" s="187"/>
      <c r="D50" s="187"/>
      <c r="E50" s="187"/>
      <c r="F50" s="187"/>
      <c r="G50" s="187"/>
      <c r="H50" s="187"/>
      <c r="I50" s="129"/>
      <c r="J50" s="4"/>
      <c r="K50" s="4"/>
      <c r="L50" s="5"/>
      <c r="M50" s="5"/>
      <c r="N50" s="5"/>
      <c r="O50" s="5"/>
      <c r="P50" s="5"/>
      <c r="Q50" s="5"/>
      <c r="R50" s="48"/>
      <c r="S50" s="48"/>
      <c r="T50" s="48"/>
      <c r="U50" s="48"/>
      <c r="V50" s="48"/>
      <c r="W50" s="48"/>
      <c r="X50" s="48"/>
      <c r="Z50" s="5"/>
      <c r="AA50" s="5"/>
      <c r="AB50" s="49"/>
      <c r="AC50" s="50"/>
      <c r="AD50" s="106"/>
      <c r="AE50" s="50"/>
      <c r="AF50" s="51"/>
      <c r="AG50" s="51"/>
      <c r="AH50" s="51"/>
      <c r="AI50" s="51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2"/>
      <c r="AU50" s="52"/>
      <c r="AV50" s="52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3"/>
      <c r="BH50" s="5"/>
      <c r="BI50" s="5"/>
      <c r="BJ50" s="5"/>
      <c r="BK50" s="5"/>
      <c r="BN50" s="50" t="s">
        <v>43</v>
      </c>
      <c r="BT50" s="84" t="s">
        <v>44</v>
      </c>
      <c r="BU50" s="85">
        <f>BU49</f>
        <v>0.94405947018631131</v>
      </c>
      <c r="BV50" s="86">
        <f>IF(BV49&lt;0,"0%",BV49)</f>
        <v>0.92077627098324344</v>
      </c>
      <c r="BW50" s="87">
        <f>IF(BW49&lt;0,"0%",BW49)</f>
        <v>0.96049992957066799</v>
      </c>
    </row>
    <row r="51" spans="1:75" ht="15.75" thickBot="1">
      <c r="A51" s="6"/>
      <c r="B51" s="6"/>
      <c r="C51" s="178"/>
      <c r="D51" s="178"/>
      <c r="E51" s="178"/>
      <c r="F51" s="178"/>
      <c r="G51" s="178"/>
      <c r="H51" s="178"/>
      <c r="I51" s="118"/>
      <c r="J51" s="6"/>
      <c r="K51" s="6"/>
      <c r="L51" s="6"/>
      <c r="M51" s="5"/>
      <c r="N51" s="5"/>
      <c r="O51" s="5"/>
      <c r="P51" s="5"/>
      <c r="Q51" s="5"/>
      <c r="R51" s="54"/>
      <c r="S51" s="54"/>
      <c r="T51" s="54"/>
      <c r="U51" s="54"/>
      <c r="V51" s="54"/>
      <c r="W51" s="54"/>
      <c r="X51" s="54"/>
      <c r="Z51" s="5"/>
      <c r="AA51" s="5"/>
      <c r="AB51" s="5"/>
      <c r="AC51" s="5"/>
      <c r="AD51" s="5"/>
      <c r="AE51" s="5"/>
      <c r="AF51" s="5"/>
      <c r="AG51" s="5"/>
      <c r="AH51" s="5"/>
      <c r="AI51" s="53"/>
      <c r="AJ51" s="104"/>
      <c r="AK51" s="104"/>
      <c r="AL51" s="105"/>
      <c r="AM51" s="58"/>
      <c r="AN51" s="55"/>
      <c r="AO51" s="56" t="s">
        <v>23</v>
      </c>
      <c r="AP51" s="57">
        <f>TINV(0.05,(AB49-2))</f>
        <v>4.3026527297494637</v>
      </c>
      <c r="AQ51" s="5"/>
      <c r="AR51" s="88"/>
      <c r="AS51" s="89" t="s">
        <v>24</v>
      </c>
      <c r="AT51" s="90">
        <f>EXP(AM49-AP51*SQRT((1/AD49)+AH49))</f>
        <v>5.0769069450364761E-3</v>
      </c>
      <c r="AU51" s="91">
        <f>EXP(AM49+AP51*SQRT((1/AD49)+AH49))</f>
        <v>61.307914810733841</v>
      </c>
      <c r="AV51" s="123"/>
      <c r="AW51" s="5"/>
      <c r="AX51" s="5"/>
      <c r="AY51" s="5"/>
      <c r="AZ51" s="5"/>
      <c r="BB51" s="5"/>
      <c r="BC51" s="5"/>
      <c r="BD51" s="5"/>
      <c r="BF51" s="92"/>
      <c r="BG51" s="53"/>
      <c r="BH51" s="53"/>
      <c r="BJ51" s="93"/>
      <c r="BK51" s="5"/>
      <c r="BL51" s="94"/>
      <c r="BM51" s="95"/>
      <c r="BN51" s="5"/>
      <c r="BQ51" s="94"/>
    </row>
    <row r="56" spans="1:75" ht="44.25" customHeight="1">
      <c r="A56" s="136" t="s">
        <v>143</v>
      </c>
      <c r="B56" s="4"/>
      <c r="C56" s="189"/>
      <c r="D56" s="189"/>
      <c r="E56" s="189"/>
      <c r="F56" s="189"/>
      <c r="G56" s="189"/>
      <c r="H56" s="189"/>
      <c r="I56" s="5"/>
      <c r="J56" s="196" t="s">
        <v>62</v>
      </c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8"/>
      <c r="X56" s="133"/>
      <c r="Y56" s="199" t="s">
        <v>63</v>
      </c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0"/>
      <c r="AK56" s="200"/>
      <c r="AL56" s="200"/>
      <c r="AM56" s="200"/>
      <c r="AN56" s="200"/>
      <c r="AO56" s="200"/>
      <c r="AP56" s="200"/>
      <c r="AQ56" s="200"/>
      <c r="AR56" s="200"/>
      <c r="AS56" s="200"/>
      <c r="AT56" s="200"/>
      <c r="AU56" s="201"/>
      <c r="AV56" s="133"/>
      <c r="AW56" s="196" t="s">
        <v>64</v>
      </c>
      <c r="AX56" s="197"/>
      <c r="AY56" s="197"/>
      <c r="AZ56" s="197"/>
      <c r="BA56" s="197"/>
      <c r="BB56" s="197"/>
      <c r="BC56" s="197"/>
      <c r="BD56" s="197"/>
      <c r="BE56" s="197"/>
      <c r="BF56" s="197"/>
      <c r="BG56" s="197"/>
      <c r="BH56" s="197"/>
      <c r="BI56" s="197"/>
      <c r="BJ56" s="197"/>
      <c r="BK56" s="197"/>
      <c r="BL56" s="197"/>
      <c r="BM56" s="197"/>
      <c r="BN56" s="197"/>
      <c r="BO56" s="197"/>
      <c r="BP56" s="197"/>
      <c r="BQ56" s="197"/>
      <c r="BR56" s="197"/>
      <c r="BS56" s="197"/>
      <c r="BT56" s="197"/>
      <c r="BU56" s="197"/>
      <c r="BV56" s="197"/>
      <c r="BW56" s="198"/>
    </row>
    <row r="57" spans="1:75">
      <c r="A57" s="159" t="s">
        <v>69</v>
      </c>
      <c r="B57" s="10" t="s">
        <v>61</v>
      </c>
      <c r="C57" s="202" t="s">
        <v>0</v>
      </c>
      <c r="D57" s="202"/>
      <c r="E57" s="202"/>
      <c r="F57" s="202" t="s">
        <v>1</v>
      </c>
      <c r="G57" s="202"/>
      <c r="H57" s="202"/>
      <c r="I57" s="12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63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63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</row>
    <row r="58" spans="1:75" ht="65.25">
      <c r="A58" s="4"/>
      <c r="B58" s="13" t="s">
        <v>76</v>
      </c>
      <c r="C58" s="182" t="s">
        <v>2</v>
      </c>
      <c r="D58" s="182" t="s">
        <v>3</v>
      </c>
      <c r="E58" s="182" t="s">
        <v>4</v>
      </c>
      <c r="F58" s="182" t="s">
        <v>2</v>
      </c>
      <c r="G58" s="182" t="s">
        <v>3</v>
      </c>
      <c r="H58" s="182" t="s">
        <v>4</v>
      </c>
      <c r="I58" s="123"/>
      <c r="K58" s="12" t="s">
        <v>57</v>
      </c>
      <c r="L58" s="12" t="s">
        <v>56</v>
      </c>
      <c r="M58" s="12" t="s">
        <v>55</v>
      </c>
      <c r="N58" s="14" t="s">
        <v>54</v>
      </c>
      <c r="O58" s="14" t="s">
        <v>5</v>
      </c>
      <c r="P58" s="14" t="s">
        <v>53</v>
      </c>
      <c r="Q58" s="64" t="s">
        <v>6</v>
      </c>
      <c r="R58" s="12" t="s">
        <v>7</v>
      </c>
      <c r="S58" s="15" t="s">
        <v>8</v>
      </c>
      <c r="T58" s="15" t="s">
        <v>9</v>
      </c>
      <c r="U58" s="15" t="s">
        <v>10</v>
      </c>
      <c r="V58" s="66" t="s">
        <v>11</v>
      </c>
      <c r="W58" s="67" t="s">
        <v>12</v>
      </c>
      <c r="X58" s="131"/>
      <c r="Y58" s="16"/>
      <c r="Z58" s="114" t="s">
        <v>13</v>
      </c>
      <c r="AA58" s="14" t="s">
        <v>52</v>
      </c>
      <c r="AB58" s="17" t="s">
        <v>14</v>
      </c>
      <c r="AC58" s="17" t="s">
        <v>15</v>
      </c>
      <c r="AD58" s="17" t="s">
        <v>51</v>
      </c>
      <c r="AE58" s="14" t="s">
        <v>50</v>
      </c>
      <c r="AF58" s="14" t="s">
        <v>47</v>
      </c>
      <c r="AG58" s="98" t="s">
        <v>16</v>
      </c>
      <c r="AH58" s="98" t="s">
        <v>17</v>
      </c>
      <c r="AI58" s="17" t="s">
        <v>48</v>
      </c>
      <c r="AJ58" s="14" t="s">
        <v>49</v>
      </c>
      <c r="AK58" s="14" t="s">
        <v>60</v>
      </c>
      <c r="AL58" s="14" t="s">
        <v>46</v>
      </c>
      <c r="AM58" s="17" t="s">
        <v>18</v>
      </c>
      <c r="AN58" s="68" t="s">
        <v>19</v>
      </c>
      <c r="AO58" s="14" t="s">
        <v>45</v>
      </c>
      <c r="AP58" s="14" t="s">
        <v>20</v>
      </c>
      <c r="AQ58" s="65" t="s">
        <v>8</v>
      </c>
      <c r="AR58" s="15" t="s">
        <v>21</v>
      </c>
      <c r="AS58" s="15" t="s">
        <v>22</v>
      </c>
      <c r="AT58" s="66" t="s">
        <v>11</v>
      </c>
      <c r="AU58" s="67" t="s">
        <v>12</v>
      </c>
      <c r="AV58" s="131"/>
      <c r="AX58" s="113" t="s">
        <v>25</v>
      </c>
      <c r="AY58" s="113" t="s">
        <v>14</v>
      </c>
      <c r="AZ58" s="103" t="s">
        <v>58</v>
      </c>
      <c r="BA58" s="99" t="s">
        <v>59</v>
      </c>
      <c r="BC58" s="17" t="s">
        <v>26</v>
      </c>
      <c r="BD58" s="17" t="s">
        <v>27</v>
      </c>
      <c r="BE58" s="17" t="s">
        <v>28</v>
      </c>
      <c r="BF58" s="17" t="s">
        <v>29</v>
      </c>
      <c r="BG58" s="17" t="s">
        <v>30</v>
      </c>
      <c r="BH58" s="17" t="s">
        <v>31</v>
      </c>
      <c r="BI58" s="17" t="s">
        <v>32</v>
      </c>
      <c r="BJ58" s="17" t="s">
        <v>33</v>
      </c>
      <c r="BK58" s="17" t="s">
        <v>34</v>
      </c>
      <c r="BL58" s="17" t="s">
        <v>35</v>
      </c>
      <c r="BM58" s="69" t="s">
        <v>36</v>
      </c>
      <c r="BN58" s="69" t="s">
        <v>37</v>
      </c>
      <c r="BO58" s="69" t="s">
        <v>38</v>
      </c>
      <c r="BP58" s="69" t="s">
        <v>39</v>
      </c>
      <c r="BQ58" s="69" t="s">
        <v>40</v>
      </c>
      <c r="BR58" s="18"/>
      <c r="BS58" s="15" t="s">
        <v>41</v>
      </c>
      <c r="BT58" s="15" t="s">
        <v>42</v>
      </c>
      <c r="BU58" s="64" t="s">
        <v>105</v>
      </c>
      <c r="BV58" s="66" t="s">
        <v>11</v>
      </c>
      <c r="BW58" s="67" t="s">
        <v>12</v>
      </c>
    </row>
    <row r="59" spans="1:75">
      <c r="A59" s="141"/>
      <c r="B59" s="162" t="s">
        <v>118</v>
      </c>
      <c r="C59" s="183">
        <v>99</v>
      </c>
      <c r="D59" s="184">
        <f t="shared" ref="D59:D62" si="88">E59-C59</f>
        <v>6163</v>
      </c>
      <c r="E59" s="185">
        <v>6262</v>
      </c>
      <c r="F59" s="183">
        <v>242</v>
      </c>
      <c r="G59" s="184">
        <f t="shared" ref="G59:G62" si="89">H59-F59</f>
        <v>12286</v>
      </c>
      <c r="H59" s="185">
        <v>12528</v>
      </c>
      <c r="I59" s="127"/>
      <c r="K59" s="19">
        <f t="shared" ref="K59:K62" si="90">(C59/E59)/(F59/H59)</f>
        <v>0.81844313463604412</v>
      </c>
      <c r="L59" s="20">
        <f t="shared" ref="L59:L62" si="91">(D59/(C59*E59)+(G59/(F59*H59)))</f>
        <v>1.3993726916764215E-2</v>
      </c>
      <c r="M59" s="21">
        <f t="shared" ref="M59:M62" si="92">1/L59</f>
        <v>71.460591302665719</v>
      </c>
      <c r="N59" s="22">
        <f t="shared" ref="N59:N62" si="93">LN(K59)</f>
        <v>-0.2003513596778633</v>
      </c>
      <c r="O59" s="22">
        <f t="shared" ref="O59:O62" si="94">M59*N59</f>
        <v>-14.317226630873169</v>
      </c>
      <c r="P59" s="22">
        <f t="shared" ref="P59:P62" si="95">LN(K59)</f>
        <v>-0.2003513596778633</v>
      </c>
      <c r="Q59" s="116">
        <f t="shared" ref="Q59:Q62" si="96">K59</f>
        <v>0.81844313463604412</v>
      </c>
      <c r="R59" s="23">
        <f t="shared" ref="R59:R62" si="97">SQRT(1/M59)</f>
        <v>0.11829508407691426</v>
      </c>
      <c r="S59" s="135">
        <f t="shared" ref="S59:S62" si="98">-NORMSINV(2.5/100)</f>
        <v>1.9599639845400538</v>
      </c>
      <c r="T59" s="24">
        <f t="shared" ref="T59:T62" si="99">P59-(R59*S59)</f>
        <v>-0.43220546401675286</v>
      </c>
      <c r="U59" s="24">
        <f t="shared" ref="U59:U62" si="100">P59+(R59*S59)</f>
        <v>3.1502744661026261E-2</v>
      </c>
      <c r="V59" s="25">
        <f t="shared" ref="V59:V62" si="101">EXP(T59)</f>
        <v>0.64907600122129849</v>
      </c>
      <c r="W59" s="26">
        <f t="shared" ref="W59:W62" si="102">EXP(U59)</f>
        <v>1.0320042080934877</v>
      </c>
      <c r="X59" s="93"/>
      <c r="Z59" s="115">
        <f>(N59-P63)^2</f>
        <v>8.1896039244945225E-4</v>
      </c>
      <c r="AA59" s="27">
        <f t="shared" ref="AA59:AA62" si="103">M59*Z59</f>
        <v>5.8523393897901031E-2</v>
      </c>
      <c r="AB59" s="28">
        <v>1</v>
      </c>
      <c r="AC59" s="18"/>
      <c r="AD59" s="18"/>
      <c r="AE59" s="21">
        <f t="shared" ref="AE59:AE62" si="104">M59^2</f>
        <v>5106.6161093266237</v>
      </c>
      <c r="AF59" s="29"/>
      <c r="AG59" s="96">
        <f>AG63</f>
        <v>-7.6746869974021706E-2</v>
      </c>
      <c r="AH59" s="96" t="str">
        <f>AH63</f>
        <v>0</v>
      </c>
      <c r="AI59" s="27">
        <f t="shared" ref="AI59:AI62" si="105">1/M59</f>
        <v>1.3993726916764215E-2</v>
      </c>
      <c r="AJ59" s="30">
        <f t="shared" ref="AJ59:AJ62" si="106">1/(AH59+AI59)</f>
        <v>71.460591302665719</v>
      </c>
      <c r="AK59" s="108">
        <f>AJ59/AJ63</f>
        <v>0.7726105326912116</v>
      </c>
      <c r="AL59" s="31">
        <f t="shared" ref="AL59:AL62" si="107">AJ59*N59</f>
        <v>-14.317226630873169</v>
      </c>
      <c r="AM59" s="59">
        <f t="shared" ref="AM59:AM62" si="108">AL59/AJ59</f>
        <v>-0.2003513596778633</v>
      </c>
      <c r="AN59" s="169">
        <f t="shared" ref="AN59:AN62" si="109">EXP(AM59)</f>
        <v>0.81844313463604412</v>
      </c>
      <c r="AO59" s="59">
        <f t="shared" ref="AO59:AO62" si="110">1/AJ59</f>
        <v>1.3993726916764215E-2</v>
      </c>
      <c r="AP59" s="206">
        <f t="shared" ref="AP59:AP62" si="111">SQRT(AO59)</f>
        <v>0.11829508407691426</v>
      </c>
      <c r="AQ59" s="168">
        <f t="shared" ref="AQ59:AQ62" si="112">-NORMSINV(2.5/100)</f>
        <v>1.9599639845400538</v>
      </c>
      <c r="AR59" s="195">
        <f t="shared" ref="AR59:AR62" si="113">AM59-(AQ59*AP59)</f>
        <v>-0.43220546401675286</v>
      </c>
      <c r="AS59" s="195">
        <f t="shared" ref="AS59:AS63" si="114">AM59+(AQ59*AP59)</f>
        <v>3.1502744661026261E-2</v>
      </c>
      <c r="AT59" s="61">
        <f t="shared" ref="AT59:AT62" si="115">EXP(AR59)</f>
        <v>0.64907600122129849</v>
      </c>
      <c r="AU59" s="61">
        <f t="shared" ref="AU59:AU62" si="116">EXP(AS59)</f>
        <v>1.0320042080934877</v>
      </c>
      <c r="AV59" s="123"/>
      <c r="AX59" s="71"/>
      <c r="AY59" s="71">
        <v>1</v>
      </c>
      <c r="AZ59" s="100"/>
      <c r="BA59" s="100"/>
      <c r="BC59" s="18"/>
      <c r="BD59" s="18"/>
      <c r="BE59" s="28"/>
      <c r="BF59" s="28"/>
      <c r="BG59" s="28"/>
      <c r="BH59" s="28"/>
      <c r="BI59" s="28"/>
      <c r="BJ59" s="28"/>
      <c r="BK59" s="28"/>
      <c r="BL59" s="28"/>
      <c r="BM59" s="18"/>
      <c r="BN59" s="18"/>
      <c r="BO59" s="18"/>
      <c r="BP59" s="18"/>
      <c r="BQ59" s="18"/>
      <c r="BR59" s="18"/>
      <c r="BS59" s="72"/>
      <c r="BT59" s="72"/>
      <c r="BU59" s="72"/>
      <c r="BV59" s="18"/>
      <c r="BW59" s="18"/>
    </row>
    <row r="60" spans="1:75">
      <c r="A60" s="141"/>
      <c r="B60" s="162" t="s">
        <v>125</v>
      </c>
      <c r="C60" s="183">
        <v>6</v>
      </c>
      <c r="D60" s="184">
        <f t="shared" si="88"/>
        <v>2216</v>
      </c>
      <c r="E60" s="185">
        <v>2222</v>
      </c>
      <c r="F60" s="183">
        <v>6</v>
      </c>
      <c r="G60" s="184">
        <f t="shared" si="89"/>
        <v>2200</v>
      </c>
      <c r="H60" s="185">
        <v>2206</v>
      </c>
      <c r="I60" s="127"/>
      <c r="K60" s="19">
        <f t="shared" si="90"/>
        <v>0.99279927992799277</v>
      </c>
      <c r="L60" s="20">
        <f t="shared" si="91"/>
        <v>0.33242997917198791</v>
      </c>
      <c r="M60" s="21">
        <f t="shared" si="92"/>
        <v>3.0081522806420362</v>
      </c>
      <c r="N60" s="22">
        <f t="shared" si="93"/>
        <v>-7.2267703861275514E-3</v>
      </c>
      <c r="O60" s="22">
        <f t="shared" si="94"/>
        <v>-2.1739225818705923E-2</v>
      </c>
      <c r="P60" s="22">
        <f t="shared" si="95"/>
        <v>-7.2267703861275514E-3</v>
      </c>
      <c r="Q60" s="116">
        <f t="shared" si="96"/>
        <v>0.99279927992799277</v>
      </c>
      <c r="R60" s="23">
        <f t="shared" si="97"/>
        <v>0.57656741077864249</v>
      </c>
      <c r="S60" s="135">
        <f t="shared" si="98"/>
        <v>1.9599639845400538</v>
      </c>
      <c r="T60" s="24">
        <f t="shared" si="99"/>
        <v>-1.1372781301717776</v>
      </c>
      <c r="U60" s="24">
        <f t="shared" si="100"/>
        <v>1.1228245893995226</v>
      </c>
      <c r="V60" s="25">
        <f t="shared" si="101"/>
        <v>0.32069071333953963</v>
      </c>
      <c r="W60" s="26">
        <f t="shared" si="102"/>
        <v>3.0735233956773733</v>
      </c>
      <c r="X60" s="93"/>
      <c r="Z60" s="115">
        <f>(N60-P63)^2</f>
        <v>2.706258768020383E-2</v>
      </c>
      <c r="AA60" s="27">
        <f t="shared" si="103"/>
        <v>8.1408384850280222E-2</v>
      </c>
      <c r="AB60" s="28">
        <v>1</v>
      </c>
      <c r="AC60" s="18"/>
      <c r="AD60" s="18"/>
      <c r="AE60" s="21">
        <f t="shared" si="104"/>
        <v>9.0489801435318835</v>
      </c>
      <c r="AF60" s="29"/>
      <c r="AG60" s="96">
        <f>AG63</f>
        <v>-7.6746869974021706E-2</v>
      </c>
      <c r="AH60" s="96" t="str">
        <f>AH63</f>
        <v>0</v>
      </c>
      <c r="AI60" s="27">
        <f t="shared" si="105"/>
        <v>0.33242997917198791</v>
      </c>
      <c r="AJ60" s="30">
        <f t="shared" si="106"/>
        <v>3.0081522806420362</v>
      </c>
      <c r="AK60" s="108">
        <f>AJ60/AJ63</f>
        <v>3.2523242441690074E-2</v>
      </c>
      <c r="AL60" s="31">
        <f t="shared" si="107"/>
        <v>-2.1739225818705923E-2</v>
      </c>
      <c r="AM60" s="59">
        <f t="shared" si="108"/>
        <v>-7.2267703861275514E-3</v>
      </c>
      <c r="AN60" s="169">
        <f t="shared" si="109"/>
        <v>0.99279927992799277</v>
      </c>
      <c r="AO60" s="59">
        <f t="shared" si="110"/>
        <v>0.33242997917198791</v>
      </c>
      <c r="AP60" s="206">
        <f t="shared" si="111"/>
        <v>0.57656741077864249</v>
      </c>
      <c r="AQ60" s="168">
        <f t="shared" si="112"/>
        <v>1.9599639845400538</v>
      </c>
      <c r="AR60" s="195">
        <f t="shared" si="113"/>
        <v>-1.1372781301717776</v>
      </c>
      <c r="AS60" s="195">
        <f t="shared" si="114"/>
        <v>1.1228245893995226</v>
      </c>
      <c r="AT60" s="61">
        <f t="shared" si="115"/>
        <v>0.32069071333953963</v>
      </c>
      <c r="AU60" s="61">
        <f t="shared" si="116"/>
        <v>3.0735233956773733</v>
      </c>
      <c r="AV60" s="123"/>
      <c r="AX60" s="71"/>
      <c r="AY60" s="71">
        <v>1</v>
      </c>
      <c r="AZ60" s="100"/>
      <c r="BA60" s="100"/>
      <c r="BC60" s="18"/>
      <c r="BD60" s="18"/>
      <c r="BE60" s="28"/>
      <c r="BF60" s="28"/>
      <c r="BG60" s="28"/>
      <c r="BH60" s="28"/>
      <c r="BI60" s="28"/>
      <c r="BJ60" s="28"/>
      <c r="BK60" s="28"/>
      <c r="BL60" s="28"/>
      <c r="BM60" s="18"/>
      <c r="BN60" s="18"/>
      <c r="BO60" s="18"/>
      <c r="BP60" s="18"/>
      <c r="BQ60" s="18"/>
      <c r="BR60" s="18"/>
      <c r="BS60" s="72"/>
      <c r="BT60" s="72"/>
      <c r="BU60" s="72"/>
      <c r="BV60" s="18"/>
      <c r="BW60" s="18"/>
    </row>
    <row r="61" spans="1:75">
      <c r="A61" s="141"/>
      <c r="B61" s="162" t="s">
        <v>130</v>
      </c>
      <c r="C61" s="183">
        <v>25</v>
      </c>
      <c r="D61" s="184">
        <f t="shared" si="88"/>
        <v>1734</v>
      </c>
      <c r="E61" s="185">
        <v>1759</v>
      </c>
      <c r="F61" s="183">
        <v>28</v>
      </c>
      <c r="G61" s="184">
        <f t="shared" si="89"/>
        <v>1731</v>
      </c>
      <c r="H61" s="185">
        <v>1759</v>
      </c>
      <c r="I61" s="127"/>
      <c r="K61" s="19">
        <f t="shared" si="90"/>
        <v>0.89285714285714279</v>
      </c>
      <c r="L61" s="20">
        <f t="shared" si="91"/>
        <v>7.4577276049703572E-2</v>
      </c>
      <c r="M61" s="21">
        <f t="shared" si="92"/>
        <v>13.408910233373625</v>
      </c>
      <c r="N61" s="22">
        <f t="shared" si="93"/>
        <v>-0.11332868530700324</v>
      </c>
      <c r="O61" s="22">
        <f t="shared" si="94"/>
        <v>-1.519614168147855</v>
      </c>
      <c r="P61" s="22">
        <f t="shared" si="95"/>
        <v>-0.11332868530700324</v>
      </c>
      <c r="Q61" s="116">
        <f t="shared" si="96"/>
        <v>0.89285714285714279</v>
      </c>
      <c r="R61" s="23">
        <f t="shared" si="97"/>
        <v>0.2730884033599808</v>
      </c>
      <c r="S61" s="135">
        <f t="shared" si="98"/>
        <v>1.9599639845400538</v>
      </c>
      <c r="T61" s="24">
        <f t="shared" si="99"/>
        <v>-0.64857212048811264</v>
      </c>
      <c r="U61" s="24">
        <f t="shared" si="100"/>
        <v>0.42191474987410615</v>
      </c>
      <c r="V61" s="25">
        <f t="shared" si="101"/>
        <v>0.52279172766718884</v>
      </c>
      <c r="W61" s="26">
        <f t="shared" si="102"/>
        <v>1.5248785230559672</v>
      </c>
      <c r="X61" s="93"/>
      <c r="Z61" s="115">
        <f>(N61-P63)^2</f>
        <v>3.411166258257897E-3</v>
      </c>
      <c r="AA61" s="27">
        <f t="shared" si="103"/>
        <v>4.5740022148093133E-2</v>
      </c>
      <c r="AB61" s="28">
        <v>1</v>
      </c>
      <c r="AC61" s="18"/>
      <c r="AD61" s="18"/>
      <c r="AE61" s="21">
        <f t="shared" si="104"/>
        <v>179.79887364667192</v>
      </c>
      <c r="AF61" s="29"/>
      <c r="AG61" s="96">
        <f>AG63</f>
        <v>-7.6746869974021706E-2</v>
      </c>
      <c r="AH61" s="96" t="str">
        <f>AH63</f>
        <v>0</v>
      </c>
      <c r="AI61" s="27">
        <f t="shared" si="105"/>
        <v>7.4577276049703572E-2</v>
      </c>
      <c r="AJ61" s="30">
        <f t="shared" si="106"/>
        <v>13.408910233373625</v>
      </c>
      <c r="AK61" s="108">
        <f>AJ61/AJ63</f>
        <v>0.14497312559781431</v>
      </c>
      <c r="AL61" s="31">
        <f t="shared" si="107"/>
        <v>-1.519614168147855</v>
      </c>
      <c r="AM61" s="59">
        <f t="shared" si="108"/>
        <v>-0.11332868530700324</v>
      </c>
      <c r="AN61" s="169">
        <f t="shared" si="109"/>
        <v>0.89285714285714279</v>
      </c>
      <c r="AO61" s="59">
        <f t="shared" si="110"/>
        <v>7.4577276049703572E-2</v>
      </c>
      <c r="AP61" s="206">
        <f t="shared" si="111"/>
        <v>0.2730884033599808</v>
      </c>
      <c r="AQ61" s="168">
        <f t="shared" si="112"/>
        <v>1.9599639845400538</v>
      </c>
      <c r="AR61" s="195">
        <f t="shared" si="113"/>
        <v>-0.64857212048811264</v>
      </c>
      <c r="AS61" s="195">
        <f t="shared" si="114"/>
        <v>0.42191474987410615</v>
      </c>
      <c r="AT61" s="61">
        <f t="shared" si="115"/>
        <v>0.52279172766718884</v>
      </c>
      <c r="AU61" s="61">
        <f t="shared" si="116"/>
        <v>1.5248785230559672</v>
      </c>
      <c r="AV61" s="123"/>
      <c r="AX61" s="71"/>
      <c r="AY61" s="71">
        <v>1</v>
      </c>
      <c r="AZ61" s="100"/>
      <c r="BA61" s="100"/>
      <c r="BC61" s="18"/>
      <c r="BD61" s="18"/>
      <c r="BE61" s="28"/>
      <c r="BF61" s="28"/>
      <c r="BG61" s="28"/>
      <c r="BH61" s="28"/>
      <c r="BI61" s="28"/>
      <c r="BJ61" s="28"/>
      <c r="BK61" s="28"/>
      <c r="BL61" s="28"/>
      <c r="BM61" s="18"/>
      <c r="BN61" s="18"/>
      <c r="BO61" s="18"/>
      <c r="BP61" s="18"/>
      <c r="BQ61" s="18"/>
      <c r="BR61" s="18"/>
      <c r="BS61" s="72"/>
      <c r="BT61" s="72"/>
      <c r="BU61" s="72"/>
      <c r="BV61" s="18"/>
      <c r="BW61" s="18"/>
    </row>
    <row r="62" spans="1:75">
      <c r="A62" s="141"/>
      <c r="B62" s="162" t="s">
        <v>131</v>
      </c>
      <c r="C62" s="183">
        <v>9</v>
      </c>
      <c r="D62" s="184">
        <f t="shared" si="88"/>
        <v>354</v>
      </c>
      <c r="E62" s="185">
        <v>363</v>
      </c>
      <c r="F62" s="183">
        <v>9</v>
      </c>
      <c r="G62" s="184">
        <f t="shared" si="89"/>
        <v>352</v>
      </c>
      <c r="H62" s="185">
        <v>361</v>
      </c>
      <c r="I62" s="127"/>
      <c r="K62" s="19">
        <f t="shared" si="90"/>
        <v>0.99449035812672171</v>
      </c>
      <c r="L62" s="20">
        <f t="shared" si="91"/>
        <v>0.21669731818309002</v>
      </c>
      <c r="M62" s="21">
        <f t="shared" si="92"/>
        <v>4.6147317760300508</v>
      </c>
      <c r="N62" s="22">
        <f t="shared" si="93"/>
        <v>-5.5248759319699156E-3</v>
      </c>
      <c r="O62" s="22">
        <f t="shared" si="94"/>
        <v>-2.5495820521885211E-2</v>
      </c>
      <c r="P62" s="22">
        <f t="shared" si="95"/>
        <v>-5.5248759319699156E-3</v>
      </c>
      <c r="Q62" s="116">
        <f t="shared" si="96"/>
        <v>0.99449035812672171</v>
      </c>
      <c r="R62" s="23">
        <f t="shared" si="97"/>
        <v>0.46550759197148439</v>
      </c>
      <c r="S62" s="135">
        <f t="shared" si="98"/>
        <v>1.9599639845400538</v>
      </c>
      <c r="T62" s="24">
        <f t="shared" si="99"/>
        <v>-0.91790299072604609</v>
      </c>
      <c r="U62" s="24">
        <f t="shared" si="100"/>
        <v>0.90685323886210623</v>
      </c>
      <c r="V62" s="25">
        <f t="shared" si="101"/>
        <v>0.39935561605568587</v>
      </c>
      <c r="W62" s="26">
        <f t="shared" si="102"/>
        <v>2.4765172509032856</v>
      </c>
      <c r="X62" s="93"/>
      <c r="Z62" s="115">
        <f>(N62-P63)^2</f>
        <v>2.7625431585151471E-2</v>
      </c>
      <c r="AA62" s="27">
        <f t="shared" si="103"/>
        <v>0.12748395696254272</v>
      </c>
      <c r="AB62" s="28">
        <v>1</v>
      </c>
      <c r="AC62" s="18"/>
      <c r="AD62" s="18"/>
      <c r="AE62" s="21">
        <f t="shared" si="104"/>
        <v>21.295749364701468</v>
      </c>
      <c r="AF62" s="29"/>
      <c r="AG62" s="96">
        <f>AG63</f>
        <v>-7.6746869974021706E-2</v>
      </c>
      <c r="AH62" s="96" t="str">
        <f>AH63</f>
        <v>0</v>
      </c>
      <c r="AI62" s="27">
        <f t="shared" si="105"/>
        <v>0.21669731818309002</v>
      </c>
      <c r="AJ62" s="30">
        <f t="shared" si="106"/>
        <v>4.6147317760300508</v>
      </c>
      <c r="AK62" s="108">
        <f>AJ62/AJ63</f>
        <v>4.9893099269284071E-2</v>
      </c>
      <c r="AL62" s="31">
        <f t="shared" si="107"/>
        <v>-2.5495820521885211E-2</v>
      </c>
      <c r="AM62" s="59">
        <f t="shared" si="108"/>
        <v>-5.5248759319699156E-3</v>
      </c>
      <c r="AN62" s="169">
        <f t="shared" si="109"/>
        <v>0.99449035812672171</v>
      </c>
      <c r="AO62" s="59">
        <f t="shared" si="110"/>
        <v>0.21669731818309002</v>
      </c>
      <c r="AP62" s="206">
        <f t="shared" si="111"/>
        <v>0.46550759197148439</v>
      </c>
      <c r="AQ62" s="168">
        <f t="shared" si="112"/>
        <v>1.9599639845400538</v>
      </c>
      <c r="AR62" s="195">
        <f t="shared" si="113"/>
        <v>-0.91790299072604609</v>
      </c>
      <c r="AS62" s="195">
        <f t="shared" si="114"/>
        <v>0.90685323886210623</v>
      </c>
      <c r="AT62" s="61">
        <f t="shared" si="115"/>
        <v>0.39935561605568587</v>
      </c>
      <c r="AU62" s="61">
        <f t="shared" si="116"/>
        <v>2.4765172509032856</v>
      </c>
      <c r="AV62" s="123"/>
      <c r="AX62" s="71"/>
      <c r="AY62" s="71">
        <v>1</v>
      </c>
      <c r="AZ62" s="100"/>
      <c r="BA62" s="100"/>
      <c r="BC62" s="18"/>
      <c r="BD62" s="18"/>
      <c r="BE62" s="28"/>
      <c r="BF62" s="28"/>
      <c r="BG62" s="28"/>
      <c r="BH62" s="28"/>
      <c r="BI62" s="28"/>
      <c r="BJ62" s="28"/>
      <c r="BK62" s="28"/>
      <c r="BL62" s="28"/>
      <c r="BM62" s="18"/>
      <c r="BN62" s="18"/>
      <c r="BO62" s="18"/>
      <c r="BP62" s="18"/>
      <c r="BQ62" s="18"/>
      <c r="BR62" s="18"/>
      <c r="BS62" s="72"/>
      <c r="BT62" s="72"/>
      <c r="BU62" s="72"/>
      <c r="BV62" s="18"/>
      <c r="BW62" s="18"/>
    </row>
    <row r="63" spans="1:75">
      <c r="A63" s="6"/>
      <c r="B63" s="78">
        <f>COUNT(C59:C62)</f>
        <v>4</v>
      </c>
      <c r="C63" s="186">
        <f t="shared" ref="C63:H63" si="117">SUM(C59:C62)</f>
        <v>139</v>
      </c>
      <c r="D63" s="186">
        <f t="shared" si="117"/>
        <v>10467</v>
      </c>
      <c r="E63" s="186">
        <f t="shared" si="117"/>
        <v>10606</v>
      </c>
      <c r="F63" s="186">
        <f t="shared" si="117"/>
        <v>285</v>
      </c>
      <c r="G63" s="186">
        <f t="shared" si="117"/>
        <v>16569</v>
      </c>
      <c r="H63" s="186">
        <f t="shared" si="117"/>
        <v>16854</v>
      </c>
      <c r="I63" s="128"/>
      <c r="K63" s="32"/>
      <c r="L63" s="107"/>
      <c r="M63" s="33">
        <f>SUM(M59:M62)</f>
        <v>92.492385592711429</v>
      </c>
      <c r="N63" s="34"/>
      <c r="O63" s="35">
        <f>SUM(O59:O62)</f>
        <v>-15.884075845361615</v>
      </c>
      <c r="P63" s="36">
        <f>O63/M63</f>
        <v>-0.17173387564363254</v>
      </c>
      <c r="Q63" s="73">
        <f>EXP(P63)</f>
        <v>0.84220327415207652</v>
      </c>
      <c r="R63" s="37">
        <f>SQRT(1/M63)</f>
        <v>0.10397932875094235</v>
      </c>
      <c r="S63" s="135">
        <f>-NORMSINV(2.5/100)</f>
        <v>1.9599639845400538</v>
      </c>
      <c r="T63" s="38">
        <f>P63-(R63*S63)</f>
        <v>-0.37552961513212968</v>
      </c>
      <c r="U63" s="38">
        <f>P63+(R63*S63)</f>
        <v>3.2061863844864591E-2</v>
      </c>
      <c r="V63" s="74">
        <f>EXP(T63)</f>
        <v>0.68692537636139661</v>
      </c>
      <c r="W63" s="75">
        <f>EXP(U63)</f>
        <v>1.0325813827837194</v>
      </c>
      <c r="X63" s="39"/>
      <c r="Y63" s="39"/>
      <c r="Z63" s="40"/>
      <c r="AA63" s="41">
        <f>SUM(AA59:AA62)</f>
        <v>0.31315575785881711</v>
      </c>
      <c r="AB63" s="42">
        <f>SUM(AB59:AB62)</f>
        <v>4</v>
      </c>
      <c r="AC63" s="43">
        <f>AA63-(AB63-1)</f>
        <v>-2.6868442421411829</v>
      </c>
      <c r="AD63" s="33">
        <f>M63</f>
        <v>92.492385592711429</v>
      </c>
      <c r="AE63" s="33">
        <f>SUM(AE59:AE62)</f>
        <v>5316.7597124815293</v>
      </c>
      <c r="AF63" s="44">
        <f>AE63/AD63</f>
        <v>57.48321527670165</v>
      </c>
      <c r="AG63" s="97">
        <f>AC63/(AD63-AF63)</f>
        <v>-7.6746869974021706E-2</v>
      </c>
      <c r="AH63" s="97" t="str">
        <f>IF(AA63&lt;AB63-1,"0",AG63)</f>
        <v>0</v>
      </c>
      <c r="AI63" s="40"/>
      <c r="AJ63" s="33">
        <f>SUM(AJ59:AJ62)</f>
        <v>92.492385592711429</v>
      </c>
      <c r="AK63" s="109">
        <f>SUM(AK59:AK62)</f>
        <v>1</v>
      </c>
      <c r="AL63" s="43">
        <f>SUM(AL59:AL62)</f>
        <v>-15.884075845361615</v>
      </c>
      <c r="AM63" s="43">
        <f>AL63/AJ63</f>
        <v>-0.17173387564363254</v>
      </c>
      <c r="AN63" s="73">
        <f>EXP(AM63)</f>
        <v>0.84220327415207652</v>
      </c>
      <c r="AO63" s="43">
        <f>1/AJ63</f>
        <v>1.0811700807496546E-2</v>
      </c>
      <c r="AP63" s="79">
        <f>SQRT(AO63)</f>
        <v>0.10397932875094235</v>
      </c>
      <c r="AQ63" s="164">
        <f>-NORMSINV(2.5/100)</f>
        <v>1.9599639845400538</v>
      </c>
      <c r="AR63" s="38">
        <f>AM63-(AQ63*AP63)</f>
        <v>-0.37552961513212968</v>
      </c>
      <c r="AS63" s="38">
        <f t="shared" si="114"/>
        <v>3.2061863844864591E-2</v>
      </c>
      <c r="AT63" s="150">
        <f>EXP(AR63)</f>
        <v>0.68692537636139661</v>
      </c>
      <c r="AU63" s="161">
        <f>EXP(AS63)</f>
        <v>1.0325813827837194</v>
      </c>
      <c r="AV63" s="132"/>
      <c r="AW63" s="8"/>
      <c r="AX63" s="77">
        <f>AA63</f>
        <v>0.31315575785881711</v>
      </c>
      <c r="AY63" s="78">
        <f>SUM(AY59:AY62)</f>
        <v>4</v>
      </c>
      <c r="AZ63" s="101">
        <f>(AX63-(AY63-1))/AX63</f>
        <v>-8.5798973025829461</v>
      </c>
      <c r="BA63" s="102" t="str">
        <f>IF(AA63&lt;AB63-1,"0%",AZ63)</f>
        <v>0%</v>
      </c>
      <c r="BB63" s="47"/>
      <c r="BC63" s="35">
        <f>AX63/(AY63-1)</f>
        <v>0.1043852526196057</v>
      </c>
      <c r="BD63" s="79">
        <f>LN(BC63)</f>
        <v>-2.2596668719444062</v>
      </c>
      <c r="BE63" s="35">
        <f>LN(AX63)</f>
        <v>-1.1610545832762966</v>
      </c>
      <c r="BF63" s="35">
        <f>LN(AY63-1)</f>
        <v>1.0986122886681098</v>
      </c>
      <c r="BG63" s="35">
        <f>SQRT(2*AX63)</f>
        <v>0.79139845572103196</v>
      </c>
      <c r="BH63" s="35">
        <f>SQRT(2*AY63-3)</f>
        <v>2.2360679774997898</v>
      </c>
      <c r="BI63" s="35">
        <f>2*(AY63-2)</f>
        <v>4</v>
      </c>
      <c r="BJ63" s="35">
        <f>3*(AY63-2)^2</f>
        <v>12</v>
      </c>
      <c r="BK63" s="35">
        <f>1/BI63</f>
        <v>0.25</v>
      </c>
      <c r="BL63" s="80">
        <f>1/BJ63</f>
        <v>8.3333333333333329E-2</v>
      </c>
      <c r="BM63" s="80">
        <f>SQRT(BK63*(1-BL63))</f>
        <v>0.47871355387816905</v>
      </c>
      <c r="BN63" s="81">
        <f>0.5*(BE63-BF63)/(BG63-BH63)</f>
        <v>0.78207051435617558</v>
      </c>
      <c r="BO63" s="81">
        <f>IF(AA63&lt;=AB63,BM63,BN63)</f>
        <v>0.47871355387816905</v>
      </c>
      <c r="BP63" s="82">
        <f>BD63-(1.96*BO63)</f>
        <v>-3.1979454375456173</v>
      </c>
      <c r="BQ63" s="82">
        <f>BD63+(1.96*BO63)</f>
        <v>-1.3213883063431948</v>
      </c>
      <c r="BR63" s="82"/>
      <c r="BS63" s="79">
        <f>EXP(BP63)</f>
        <v>4.0846038564424099E-2</v>
      </c>
      <c r="BT63" s="79">
        <f>EXP(BQ63)</f>
        <v>0.26676469365010341</v>
      </c>
      <c r="BU63" s="83" t="str">
        <f>BA63</f>
        <v>0%</v>
      </c>
      <c r="BV63" s="83">
        <f>(BS63-1)/BS63</f>
        <v>-23.482178324900655</v>
      </c>
      <c r="BW63" s="83">
        <f>(BT63-1)/BT63</f>
        <v>-2.7486220020990864</v>
      </c>
    </row>
    <row r="64" spans="1:75" ht="13.5" thickBot="1">
      <c r="A64" s="4"/>
      <c r="B64" s="4"/>
      <c r="C64" s="187"/>
      <c r="D64" s="187"/>
      <c r="E64" s="187"/>
      <c r="F64" s="187"/>
      <c r="G64" s="187"/>
      <c r="H64" s="187"/>
      <c r="I64" s="129"/>
      <c r="J64" s="4"/>
      <c r="K64" s="4"/>
      <c r="L64" s="5"/>
      <c r="M64" s="5"/>
      <c r="N64" s="5"/>
      <c r="O64" s="5"/>
      <c r="P64" s="5"/>
      <c r="Q64" s="5"/>
      <c r="R64" s="48"/>
      <c r="S64" s="48"/>
      <c r="T64" s="48"/>
      <c r="U64" s="48"/>
      <c r="V64" s="48"/>
      <c r="W64" s="48"/>
      <c r="X64" s="48"/>
      <c r="Z64" s="5"/>
      <c r="AA64" s="5"/>
      <c r="AB64" s="49"/>
      <c r="AC64" s="50"/>
      <c r="AD64" s="106"/>
      <c r="AE64" s="50"/>
      <c r="AF64" s="51"/>
      <c r="AG64" s="51"/>
      <c r="AH64" s="51"/>
      <c r="AI64" s="51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2"/>
      <c r="AU64" s="52"/>
      <c r="AV64" s="52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3"/>
      <c r="BH64" s="5"/>
      <c r="BI64" s="5"/>
      <c r="BJ64" s="5"/>
      <c r="BK64" s="5"/>
      <c r="BN64" s="50" t="s">
        <v>43</v>
      </c>
      <c r="BT64" s="84" t="s">
        <v>44</v>
      </c>
      <c r="BU64" s="85" t="str">
        <f>BU63</f>
        <v>0%</v>
      </c>
      <c r="BV64" s="86" t="str">
        <f>IF(BV63&lt;0,"0%",BV63)</f>
        <v>0%</v>
      </c>
      <c r="BW64" s="87" t="str">
        <f>IF(BW63&lt;0,"0%",BW63)</f>
        <v>0%</v>
      </c>
    </row>
    <row r="65" spans="1:69" ht="15.75" thickBot="1">
      <c r="A65" s="162"/>
      <c r="B65" s="6"/>
      <c r="C65" s="178"/>
      <c r="D65" s="178"/>
      <c r="E65" s="178"/>
      <c r="F65" s="178"/>
      <c r="G65" s="178"/>
      <c r="H65" s="178"/>
      <c r="I65" s="118"/>
      <c r="J65" s="6"/>
      <c r="K65" s="6"/>
      <c r="L65" s="6"/>
      <c r="M65" s="5"/>
      <c r="N65" s="5"/>
      <c r="O65" s="5"/>
      <c r="P65" s="5"/>
      <c r="Q65" s="5"/>
      <c r="R65" s="54"/>
      <c r="S65" s="54"/>
      <c r="T65" s="54"/>
      <c r="U65" s="54"/>
      <c r="V65" s="54"/>
      <c r="W65" s="54"/>
      <c r="X65" s="54"/>
      <c r="Z65" s="5"/>
      <c r="AA65" s="5"/>
      <c r="AB65" s="5"/>
      <c r="AC65" s="5"/>
      <c r="AD65" s="5"/>
      <c r="AE65" s="5"/>
      <c r="AF65" s="5"/>
      <c r="AG65" s="5"/>
      <c r="AH65" s="5"/>
      <c r="AI65" s="53"/>
      <c r="AJ65" s="104"/>
      <c r="AK65" s="104"/>
      <c r="AL65" s="105"/>
      <c r="AM65" s="58"/>
      <c r="AN65" s="55"/>
      <c r="AO65" s="56" t="s">
        <v>23</v>
      </c>
      <c r="AP65" s="57">
        <f>TINV(0.05,(AB63-2))</f>
        <v>4.3026527297494637</v>
      </c>
      <c r="AQ65" s="5"/>
      <c r="AR65" s="88"/>
      <c r="AS65" s="89" t="s">
        <v>24</v>
      </c>
      <c r="AT65" s="90">
        <f>EXP(AM63-AP65*SQRT((1/AD63)+AH63))</f>
        <v>0.53841759644875531</v>
      </c>
      <c r="AU65" s="91">
        <f>EXP(AM63+AP65*SQRT((1/AD63)+AH63))</f>
        <v>1.3173907384729895</v>
      </c>
      <c r="AV65" s="123"/>
      <c r="AW65" s="5"/>
      <c r="AX65" s="5"/>
      <c r="AY65" s="5"/>
      <c r="AZ65" s="5"/>
      <c r="BB65" s="5"/>
      <c r="BC65" s="5"/>
      <c r="BD65" s="5"/>
      <c r="BF65" s="92"/>
      <c r="BG65" s="53"/>
      <c r="BH65" s="53"/>
      <c r="BJ65" s="93"/>
      <c r="BK65" s="5"/>
      <c r="BL65" s="94"/>
      <c r="BM65" s="95"/>
      <c r="BN65" s="5"/>
      <c r="BQ65" s="94"/>
    </row>
    <row r="66" spans="1:69">
      <c r="A66" s="162"/>
    </row>
    <row r="67" spans="1:69">
      <c r="A67" s="162"/>
    </row>
    <row r="68" spans="1:69">
      <c r="A68" s="162"/>
    </row>
  </sheetData>
  <mergeCells count="20">
    <mergeCell ref="J56:W56"/>
    <mergeCell ref="Y56:AU56"/>
    <mergeCell ref="AW56:BW56"/>
    <mergeCell ref="C57:E57"/>
    <mergeCell ref="F57:H57"/>
    <mergeCell ref="J4:W4"/>
    <mergeCell ref="Y4:AU4"/>
    <mergeCell ref="AW4:BW4"/>
    <mergeCell ref="C5:E5"/>
    <mergeCell ref="F5:H5"/>
    <mergeCell ref="J27:W27"/>
    <mergeCell ref="Y27:AU27"/>
    <mergeCell ref="AW27:BW27"/>
    <mergeCell ref="C28:E28"/>
    <mergeCell ref="F28:H28"/>
    <mergeCell ref="J42:W42"/>
    <mergeCell ref="Y42:AU42"/>
    <mergeCell ref="AW42:BW42"/>
    <mergeCell ref="C43:E43"/>
    <mergeCell ref="F43:H4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A4249-9E09-4DC2-A53E-01D5CECD4E55}">
  <dimension ref="A1:CL226"/>
  <sheetViews>
    <sheetView workbookViewId="0"/>
  </sheetViews>
  <sheetFormatPr baseColWidth="10" defaultRowHeight="12.75"/>
  <cols>
    <col min="1" max="1" width="10" style="1" customWidth="1"/>
    <col min="2" max="2" width="43.140625" style="1" customWidth="1"/>
    <col min="3" max="3" width="8.28515625" style="190" customWidth="1"/>
    <col min="4" max="4" width="9.7109375" style="190" customWidth="1"/>
    <col min="5" max="5" width="11.140625" style="190" customWidth="1"/>
    <col min="6" max="6" width="8.42578125" style="190" customWidth="1"/>
    <col min="7" max="7" width="10.140625" style="190" customWidth="1"/>
    <col min="8" max="8" width="10.5703125" style="190" customWidth="1"/>
    <col min="9" max="9" width="1.42578125" style="3" customWidth="1"/>
    <col min="10" max="10" width="1.7109375" style="1" customWidth="1"/>
    <col min="11" max="11" width="9.5703125" style="1" hidden="1" customWidth="1"/>
    <col min="12" max="12" width="10" style="1" hidden="1" customWidth="1"/>
    <col min="13" max="13" width="10.7109375" style="1" hidden="1" customWidth="1"/>
    <col min="14" max="14" width="8.5703125" style="1" hidden="1" customWidth="1"/>
    <col min="15" max="15" width="8.140625" style="1" hidden="1" customWidth="1"/>
    <col min="16" max="16" width="0" style="1" hidden="1" customWidth="1"/>
    <col min="17" max="17" width="10.140625" style="1" customWidth="1"/>
    <col min="18" max="18" width="6.5703125" style="1" hidden="1" customWidth="1"/>
    <col min="19" max="19" width="7.140625" style="1" hidden="1" customWidth="1"/>
    <col min="20" max="21" width="7.7109375" style="1" hidden="1" customWidth="1"/>
    <col min="22" max="22" width="9.140625" style="1" customWidth="1"/>
    <col min="23" max="23" width="9.42578125" style="1" customWidth="1"/>
    <col min="24" max="24" width="1.42578125" style="3" customWidth="1"/>
    <col min="25" max="25" width="1.7109375" style="5" customWidth="1"/>
    <col min="26" max="26" width="18.28515625" style="1" hidden="1" customWidth="1"/>
    <col min="27" max="27" width="21.85546875" style="1" hidden="1" customWidth="1"/>
    <col min="28" max="28" width="9.42578125" style="1" hidden="1" customWidth="1"/>
    <col min="29" max="29" width="11.7109375" style="1" hidden="1" customWidth="1"/>
    <col min="30" max="30" width="8.85546875" style="1" hidden="1" customWidth="1"/>
    <col min="31" max="31" width="10.5703125" style="1" hidden="1" customWidth="1"/>
    <col min="32" max="32" width="14.7109375" style="2" hidden="1" customWidth="1"/>
    <col min="33" max="34" width="11.7109375" style="1" hidden="1" customWidth="1"/>
    <col min="35" max="35" width="13.85546875" style="1" hidden="1" customWidth="1"/>
    <col min="36" max="37" width="11.140625" style="1" hidden="1" customWidth="1"/>
    <col min="38" max="38" width="16.7109375" style="1" hidden="1" customWidth="1"/>
    <col min="39" max="39" width="11.42578125" style="1" hidden="1" customWidth="1"/>
    <col min="40" max="40" width="13" style="1" customWidth="1"/>
    <col min="41" max="42" width="11.42578125" style="1" hidden="1" customWidth="1"/>
    <col min="43" max="43" width="9.140625" style="1" hidden="1" customWidth="1"/>
    <col min="44" max="44" width="11.42578125" style="1"/>
    <col min="45" max="45" width="12.42578125" style="1" customWidth="1"/>
    <col min="46" max="46" width="10.7109375" style="1" customWidth="1"/>
    <col min="47" max="47" width="11.7109375" style="1" customWidth="1"/>
    <col min="48" max="48" width="1.85546875" style="3" customWidth="1"/>
    <col min="49" max="49" width="2" style="1" customWidth="1"/>
    <col min="50" max="53" width="0" style="1" hidden="1" customWidth="1"/>
    <col min="54" max="54" width="4.5703125" style="1" hidden="1" customWidth="1"/>
    <col min="55" max="57" width="0" style="1" hidden="1" customWidth="1"/>
    <col min="58" max="58" width="12.5703125" style="1" hidden="1" customWidth="1"/>
    <col min="59" max="64" width="0" style="1" hidden="1" customWidth="1"/>
    <col min="65" max="65" width="21" style="1" hidden="1" customWidth="1"/>
    <col min="66" max="66" width="19.85546875" style="1" hidden="1" customWidth="1"/>
    <col min="67" max="67" width="18.42578125" style="1" hidden="1" customWidth="1"/>
    <col min="68" max="68" width="20.140625" style="1" hidden="1" customWidth="1"/>
    <col min="69" max="69" width="20.5703125" style="1" hidden="1" customWidth="1"/>
    <col min="70" max="70" width="7.140625" style="1" hidden="1" customWidth="1"/>
    <col min="71" max="71" width="20" style="3" hidden="1" customWidth="1"/>
    <col min="72" max="72" width="19.28515625" style="3" hidden="1" customWidth="1"/>
    <col min="73" max="73" width="13" style="1" customWidth="1"/>
    <col min="74" max="75" width="12.28515625" style="1" customWidth="1"/>
    <col min="76" max="258" width="11.42578125" style="1"/>
    <col min="259" max="259" width="4.42578125" style="1" customWidth="1"/>
    <col min="260" max="260" width="11.42578125" style="1"/>
    <col min="261" max="261" width="8.28515625" style="1" customWidth="1"/>
    <col min="262" max="262" width="9.7109375" style="1" customWidth="1"/>
    <col min="263" max="263" width="11.140625" style="1" customWidth="1"/>
    <col min="264" max="264" width="8.42578125" style="1" customWidth="1"/>
    <col min="265" max="265" width="10.140625" style="1" customWidth="1"/>
    <col min="266" max="266" width="10.5703125" style="1" customWidth="1"/>
    <col min="267" max="267" width="7.28515625" style="1" customWidth="1"/>
    <col min="268" max="268" width="8.85546875" style="1" customWidth="1"/>
    <col min="269" max="269" width="13" style="1" customWidth="1"/>
    <col min="270" max="271" width="6.5703125" style="1" customWidth="1"/>
    <col min="272" max="272" width="8.5703125" style="1" customWidth="1"/>
    <col min="273" max="273" width="8.140625" style="1" customWidth="1"/>
    <col min="274" max="274" width="11.85546875" style="1" customWidth="1"/>
    <col min="275" max="275" width="6.85546875" style="1" customWidth="1"/>
    <col min="276" max="276" width="6.5703125" style="1" customWidth="1"/>
    <col min="277" max="277" width="7.140625" style="1" customWidth="1"/>
    <col min="278" max="279" width="7.7109375" style="1" customWidth="1"/>
    <col min="280" max="280" width="7.140625" style="1" customWidth="1"/>
    <col min="281" max="281" width="6.7109375" style="1" customWidth="1"/>
    <col min="282" max="282" width="5.42578125" style="1" customWidth="1"/>
    <col min="283" max="283" width="22.85546875" style="1" customWidth="1"/>
    <col min="284" max="284" width="21.85546875" style="1" customWidth="1"/>
    <col min="285" max="285" width="9.42578125" style="1" customWidth="1"/>
    <col min="286" max="286" width="11.7109375" style="1" customWidth="1"/>
    <col min="287" max="287" width="9.28515625" style="1" customWidth="1"/>
    <col min="288" max="288" width="10.5703125" style="1" customWidth="1"/>
    <col min="289" max="289" width="18.85546875" style="1" customWidth="1"/>
    <col min="290" max="291" width="11.7109375" style="1" customWidth="1"/>
    <col min="292" max="292" width="13.85546875" style="1" customWidth="1"/>
    <col min="293" max="293" width="19" style="1" customWidth="1"/>
    <col min="294" max="294" width="16.7109375" style="1" customWidth="1"/>
    <col min="295" max="295" width="11.42578125" style="1"/>
    <col min="296" max="296" width="13" style="1" customWidth="1"/>
    <col min="297" max="298" width="11.42578125" style="1"/>
    <col min="299" max="299" width="9.140625" style="1" customWidth="1"/>
    <col min="300" max="300" width="11.42578125" style="1"/>
    <col min="301" max="301" width="12.42578125" style="1" customWidth="1"/>
    <col min="302" max="303" width="10.7109375" style="1" customWidth="1"/>
    <col min="304" max="304" width="7" style="1" customWidth="1"/>
    <col min="305" max="308" width="11.42578125" style="1"/>
    <col min="309" max="309" width="4.5703125" style="1" customWidth="1"/>
    <col min="310" max="312" width="11.42578125" style="1"/>
    <col min="313" max="313" width="12.5703125" style="1" customWidth="1"/>
    <col min="314" max="319" width="11.42578125" style="1"/>
    <col min="320" max="320" width="21" style="1" customWidth="1"/>
    <col min="321" max="321" width="19.85546875" style="1" customWidth="1"/>
    <col min="322" max="322" width="18.42578125" style="1" customWidth="1"/>
    <col min="323" max="323" width="20.140625" style="1" customWidth="1"/>
    <col min="324" max="324" width="20.5703125" style="1" customWidth="1"/>
    <col min="325" max="325" width="7.140625" style="1" customWidth="1"/>
    <col min="326" max="326" width="20" style="1" customWidth="1"/>
    <col min="327" max="327" width="19.28515625" style="1" customWidth="1"/>
    <col min="328" max="328" width="16" style="1" customWidth="1"/>
    <col min="329" max="329" width="22.28515625" style="1" customWidth="1"/>
    <col min="330" max="330" width="22" style="1" customWidth="1"/>
    <col min="331" max="514" width="11.42578125" style="1"/>
    <col min="515" max="515" width="4.42578125" style="1" customWidth="1"/>
    <col min="516" max="516" width="11.42578125" style="1"/>
    <col min="517" max="517" width="8.28515625" style="1" customWidth="1"/>
    <col min="518" max="518" width="9.7109375" style="1" customWidth="1"/>
    <col min="519" max="519" width="11.140625" style="1" customWidth="1"/>
    <col min="520" max="520" width="8.42578125" style="1" customWidth="1"/>
    <col min="521" max="521" width="10.140625" style="1" customWidth="1"/>
    <col min="522" max="522" width="10.5703125" style="1" customWidth="1"/>
    <col min="523" max="523" width="7.28515625" style="1" customWidth="1"/>
    <col min="524" max="524" width="8.85546875" style="1" customWidth="1"/>
    <col min="525" max="525" width="13" style="1" customWidth="1"/>
    <col min="526" max="527" width="6.5703125" style="1" customWidth="1"/>
    <col min="528" max="528" width="8.5703125" style="1" customWidth="1"/>
    <col min="529" max="529" width="8.140625" style="1" customWidth="1"/>
    <col min="530" max="530" width="11.85546875" style="1" customWidth="1"/>
    <col min="531" max="531" width="6.85546875" style="1" customWidth="1"/>
    <col min="532" max="532" width="6.5703125" style="1" customWidth="1"/>
    <col min="533" max="533" width="7.140625" style="1" customWidth="1"/>
    <col min="534" max="535" width="7.7109375" style="1" customWidth="1"/>
    <col min="536" max="536" width="7.140625" style="1" customWidth="1"/>
    <col min="537" max="537" width="6.7109375" style="1" customWidth="1"/>
    <col min="538" max="538" width="5.42578125" style="1" customWidth="1"/>
    <col min="539" max="539" width="22.85546875" style="1" customWidth="1"/>
    <col min="540" max="540" width="21.85546875" style="1" customWidth="1"/>
    <col min="541" max="541" width="9.42578125" style="1" customWidth="1"/>
    <col min="542" max="542" width="11.7109375" style="1" customWidth="1"/>
    <col min="543" max="543" width="9.28515625" style="1" customWidth="1"/>
    <col min="544" max="544" width="10.5703125" style="1" customWidth="1"/>
    <col min="545" max="545" width="18.85546875" style="1" customWidth="1"/>
    <col min="546" max="547" width="11.7109375" style="1" customWidth="1"/>
    <col min="548" max="548" width="13.85546875" style="1" customWidth="1"/>
    <col min="549" max="549" width="19" style="1" customWidth="1"/>
    <col min="550" max="550" width="16.7109375" style="1" customWidth="1"/>
    <col min="551" max="551" width="11.42578125" style="1"/>
    <col min="552" max="552" width="13" style="1" customWidth="1"/>
    <col min="553" max="554" width="11.42578125" style="1"/>
    <col min="555" max="555" width="9.140625" style="1" customWidth="1"/>
    <col min="556" max="556" width="11.42578125" style="1"/>
    <col min="557" max="557" width="12.42578125" style="1" customWidth="1"/>
    <col min="558" max="559" width="10.7109375" style="1" customWidth="1"/>
    <col min="560" max="560" width="7" style="1" customWidth="1"/>
    <col min="561" max="564" width="11.42578125" style="1"/>
    <col min="565" max="565" width="4.5703125" style="1" customWidth="1"/>
    <col min="566" max="568" width="11.42578125" style="1"/>
    <col min="569" max="569" width="12.5703125" style="1" customWidth="1"/>
    <col min="570" max="575" width="11.42578125" style="1"/>
    <col min="576" max="576" width="21" style="1" customWidth="1"/>
    <col min="577" max="577" width="19.85546875" style="1" customWidth="1"/>
    <col min="578" max="578" width="18.42578125" style="1" customWidth="1"/>
    <col min="579" max="579" width="20.140625" style="1" customWidth="1"/>
    <col min="580" max="580" width="20.5703125" style="1" customWidth="1"/>
    <col min="581" max="581" width="7.140625" style="1" customWidth="1"/>
    <col min="582" max="582" width="20" style="1" customWidth="1"/>
    <col min="583" max="583" width="19.28515625" style="1" customWidth="1"/>
    <col min="584" max="584" width="16" style="1" customWidth="1"/>
    <col min="585" max="585" width="22.28515625" style="1" customWidth="1"/>
    <col min="586" max="586" width="22" style="1" customWidth="1"/>
    <col min="587" max="770" width="11.42578125" style="1"/>
    <col min="771" max="771" width="4.42578125" style="1" customWidth="1"/>
    <col min="772" max="772" width="11.42578125" style="1"/>
    <col min="773" max="773" width="8.28515625" style="1" customWidth="1"/>
    <col min="774" max="774" width="9.7109375" style="1" customWidth="1"/>
    <col min="775" max="775" width="11.140625" style="1" customWidth="1"/>
    <col min="776" max="776" width="8.42578125" style="1" customWidth="1"/>
    <col min="777" max="777" width="10.140625" style="1" customWidth="1"/>
    <col min="778" max="778" width="10.5703125" style="1" customWidth="1"/>
    <col min="779" max="779" width="7.28515625" style="1" customWidth="1"/>
    <col min="780" max="780" width="8.85546875" style="1" customWidth="1"/>
    <col min="781" max="781" width="13" style="1" customWidth="1"/>
    <col min="782" max="783" width="6.5703125" style="1" customWidth="1"/>
    <col min="784" max="784" width="8.5703125" style="1" customWidth="1"/>
    <col min="785" max="785" width="8.140625" style="1" customWidth="1"/>
    <col min="786" max="786" width="11.85546875" style="1" customWidth="1"/>
    <col min="787" max="787" width="6.85546875" style="1" customWidth="1"/>
    <col min="788" max="788" width="6.5703125" style="1" customWidth="1"/>
    <col min="789" max="789" width="7.140625" style="1" customWidth="1"/>
    <col min="790" max="791" width="7.7109375" style="1" customWidth="1"/>
    <col min="792" max="792" width="7.140625" style="1" customWidth="1"/>
    <col min="793" max="793" width="6.7109375" style="1" customWidth="1"/>
    <col min="794" max="794" width="5.42578125" style="1" customWidth="1"/>
    <col min="795" max="795" width="22.85546875" style="1" customWidth="1"/>
    <col min="796" max="796" width="21.85546875" style="1" customWidth="1"/>
    <col min="797" max="797" width="9.42578125" style="1" customWidth="1"/>
    <col min="798" max="798" width="11.7109375" style="1" customWidth="1"/>
    <col min="799" max="799" width="9.28515625" style="1" customWidth="1"/>
    <col min="800" max="800" width="10.5703125" style="1" customWidth="1"/>
    <col min="801" max="801" width="18.85546875" style="1" customWidth="1"/>
    <col min="802" max="803" width="11.7109375" style="1" customWidth="1"/>
    <col min="804" max="804" width="13.85546875" style="1" customWidth="1"/>
    <col min="805" max="805" width="19" style="1" customWidth="1"/>
    <col min="806" max="806" width="16.7109375" style="1" customWidth="1"/>
    <col min="807" max="807" width="11.42578125" style="1"/>
    <col min="808" max="808" width="13" style="1" customWidth="1"/>
    <col min="809" max="810" width="11.42578125" style="1"/>
    <col min="811" max="811" width="9.140625" style="1" customWidth="1"/>
    <col min="812" max="812" width="11.42578125" style="1"/>
    <col min="813" max="813" width="12.42578125" style="1" customWidth="1"/>
    <col min="814" max="815" width="10.7109375" style="1" customWidth="1"/>
    <col min="816" max="816" width="7" style="1" customWidth="1"/>
    <col min="817" max="820" width="11.42578125" style="1"/>
    <col min="821" max="821" width="4.5703125" style="1" customWidth="1"/>
    <col min="822" max="824" width="11.42578125" style="1"/>
    <col min="825" max="825" width="12.5703125" style="1" customWidth="1"/>
    <col min="826" max="831" width="11.42578125" style="1"/>
    <col min="832" max="832" width="21" style="1" customWidth="1"/>
    <col min="833" max="833" width="19.85546875" style="1" customWidth="1"/>
    <col min="834" max="834" width="18.42578125" style="1" customWidth="1"/>
    <col min="835" max="835" width="20.140625" style="1" customWidth="1"/>
    <col min="836" max="836" width="20.5703125" style="1" customWidth="1"/>
    <col min="837" max="837" width="7.140625" style="1" customWidth="1"/>
    <col min="838" max="838" width="20" style="1" customWidth="1"/>
    <col min="839" max="839" width="19.28515625" style="1" customWidth="1"/>
    <col min="840" max="840" width="16" style="1" customWidth="1"/>
    <col min="841" max="841" width="22.28515625" style="1" customWidth="1"/>
    <col min="842" max="842" width="22" style="1" customWidth="1"/>
    <col min="843" max="1026" width="11.42578125" style="1"/>
    <col min="1027" max="1027" width="4.42578125" style="1" customWidth="1"/>
    <col min="1028" max="1028" width="11.42578125" style="1"/>
    <col min="1029" max="1029" width="8.28515625" style="1" customWidth="1"/>
    <col min="1030" max="1030" width="9.7109375" style="1" customWidth="1"/>
    <col min="1031" max="1031" width="11.140625" style="1" customWidth="1"/>
    <col min="1032" max="1032" width="8.42578125" style="1" customWidth="1"/>
    <col min="1033" max="1033" width="10.140625" style="1" customWidth="1"/>
    <col min="1034" max="1034" width="10.5703125" style="1" customWidth="1"/>
    <col min="1035" max="1035" width="7.28515625" style="1" customWidth="1"/>
    <col min="1036" max="1036" width="8.85546875" style="1" customWidth="1"/>
    <col min="1037" max="1037" width="13" style="1" customWidth="1"/>
    <col min="1038" max="1039" width="6.5703125" style="1" customWidth="1"/>
    <col min="1040" max="1040" width="8.5703125" style="1" customWidth="1"/>
    <col min="1041" max="1041" width="8.140625" style="1" customWidth="1"/>
    <col min="1042" max="1042" width="11.85546875" style="1" customWidth="1"/>
    <col min="1043" max="1043" width="6.85546875" style="1" customWidth="1"/>
    <col min="1044" max="1044" width="6.5703125" style="1" customWidth="1"/>
    <col min="1045" max="1045" width="7.140625" style="1" customWidth="1"/>
    <col min="1046" max="1047" width="7.7109375" style="1" customWidth="1"/>
    <col min="1048" max="1048" width="7.140625" style="1" customWidth="1"/>
    <col min="1049" max="1049" width="6.7109375" style="1" customWidth="1"/>
    <col min="1050" max="1050" width="5.42578125" style="1" customWidth="1"/>
    <col min="1051" max="1051" width="22.85546875" style="1" customWidth="1"/>
    <col min="1052" max="1052" width="21.85546875" style="1" customWidth="1"/>
    <col min="1053" max="1053" width="9.42578125" style="1" customWidth="1"/>
    <col min="1054" max="1054" width="11.7109375" style="1" customWidth="1"/>
    <col min="1055" max="1055" width="9.28515625" style="1" customWidth="1"/>
    <col min="1056" max="1056" width="10.5703125" style="1" customWidth="1"/>
    <col min="1057" max="1057" width="18.85546875" style="1" customWidth="1"/>
    <col min="1058" max="1059" width="11.7109375" style="1" customWidth="1"/>
    <col min="1060" max="1060" width="13.85546875" style="1" customWidth="1"/>
    <col min="1061" max="1061" width="19" style="1" customWidth="1"/>
    <col min="1062" max="1062" width="16.7109375" style="1" customWidth="1"/>
    <col min="1063" max="1063" width="11.42578125" style="1"/>
    <col min="1064" max="1064" width="13" style="1" customWidth="1"/>
    <col min="1065" max="1066" width="11.42578125" style="1"/>
    <col min="1067" max="1067" width="9.140625" style="1" customWidth="1"/>
    <col min="1068" max="1068" width="11.42578125" style="1"/>
    <col min="1069" max="1069" width="12.42578125" style="1" customWidth="1"/>
    <col min="1070" max="1071" width="10.7109375" style="1" customWidth="1"/>
    <col min="1072" max="1072" width="7" style="1" customWidth="1"/>
    <col min="1073" max="1076" width="11.42578125" style="1"/>
    <col min="1077" max="1077" width="4.5703125" style="1" customWidth="1"/>
    <col min="1078" max="1080" width="11.42578125" style="1"/>
    <col min="1081" max="1081" width="12.5703125" style="1" customWidth="1"/>
    <col min="1082" max="1087" width="11.42578125" style="1"/>
    <col min="1088" max="1088" width="21" style="1" customWidth="1"/>
    <col min="1089" max="1089" width="19.85546875" style="1" customWidth="1"/>
    <col min="1090" max="1090" width="18.42578125" style="1" customWidth="1"/>
    <col min="1091" max="1091" width="20.140625" style="1" customWidth="1"/>
    <col min="1092" max="1092" width="20.5703125" style="1" customWidth="1"/>
    <col min="1093" max="1093" width="7.140625" style="1" customWidth="1"/>
    <col min="1094" max="1094" width="20" style="1" customWidth="1"/>
    <col min="1095" max="1095" width="19.28515625" style="1" customWidth="1"/>
    <col min="1096" max="1096" width="16" style="1" customWidth="1"/>
    <col min="1097" max="1097" width="22.28515625" style="1" customWidth="1"/>
    <col min="1098" max="1098" width="22" style="1" customWidth="1"/>
    <col min="1099" max="1282" width="11.42578125" style="1"/>
    <col min="1283" max="1283" width="4.42578125" style="1" customWidth="1"/>
    <col min="1284" max="1284" width="11.42578125" style="1"/>
    <col min="1285" max="1285" width="8.28515625" style="1" customWidth="1"/>
    <col min="1286" max="1286" width="9.7109375" style="1" customWidth="1"/>
    <col min="1287" max="1287" width="11.140625" style="1" customWidth="1"/>
    <col min="1288" max="1288" width="8.42578125" style="1" customWidth="1"/>
    <col min="1289" max="1289" width="10.140625" style="1" customWidth="1"/>
    <col min="1290" max="1290" width="10.5703125" style="1" customWidth="1"/>
    <col min="1291" max="1291" width="7.28515625" style="1" customWidth="1"/>
    <col min="1292" max="1292" width="8.85546875" style="1" customWidth="1"/>
    <col min="1293" max="1293" width="13" style="1" customWidth="1"/>
    <col min="1294" max="1295" width="6.5703125" style="1" customWidth="1"/>
    <col min="1296" max="1296" width="8.5703125" style="1" customWidth="1"/>
    <col min="1297" max="1297" width="8.140625" style="1" customWidth="1"/>
    <col min="1298" max="1298" width="11.85546875" style="1" customWidth="1"/>
    <col min="1299" max="1299" width="6.85546875" style="1" customWidth="1"/>
    <col min="1300" max="1300" width="6.5703125" style="1" customWidth="1"/>
    <col min="1301" max="1301" width="7.140625" style="1" customWidth="1"/>
    <col min="1302" max="1303" width="7.7109375" style="1" customWidth="1"/>
    <col min="1304" max="1304" width="7.140625" style="1" customWidth="1"/>
    <col min="1305" max="1305" width="6.7109375" style="1" customWidth="1"/>
    <col min="1306" max="1306" width="5.42578125" style="1" customWidth="1"/>
    <col min="1307" max="1307" width="22.85546875" style="1" customWidth="1"/>
    <col min="1308" max="1308" width="21.85546875" style="1" customWidth="1"/>
    <col min="1309" max="1309" width="9.42578125" style="1" customWidth="1"/>
    <col min="1310" max="1310" width="11.7109375" style="1" customWidth="1"/>
    <col min="1311" max="1311" width="9.28515625" style="1" customWidth="1"/>
    <col min="1312" max="1312" width="10.5703125" style="1" customWidth="1"/>
    <col min="1313" max="1313" width="18.85546875" style="1" customWidth="1"/>
    <col min="1314" max="1315" width="11.7109375" style="1" customWidth="1"/>
    <col min="1316" max="1316" width="13.85546875" style="1" customWidth="1"/>
    <col min="1317" max="1317" width="19" style="1" customWidth="1"/>
    <col min="1318" max="1318" width="16.7109375" style="1" customWidth="1"/>
    <col min="1319" max="1319" width="11.42578125" style="1"/>
    <col min="1320" max="1320" width="13" style="1" customWidth="1"/>
    <col min="1321" max="1322" width="11.42578125" style="1"/>
    <col min="1323" max="1323" width="9.140625" style="1" customWidth="1"/>
    <col min="1324" max="1324" width="11.42578125" style="1"/>
    <col min="1325" max="1325" width="12.42578125" style="1" customWidth="1"/>
    <col min="1326" max="1327" width="10.7109375" style="1" customWidth="1"/>
    <col min="1328" max="1328" width="7" style="1" customWidth="1"/>
    <col min="1329" max="1332" width="11.42578125" style="1"/>
    <col min="1333" max="1333" width="4.5703125" style="1" customWidth="1"/>
    <col min="1334" max="1336" width="11.42578125" style="1"/>
    <col min="1337" max="1337" width="12.5703125" style="1" customWidth="1"/>
    <col min="1338" max="1343" width="11.42578125" style="1"/>
    <col min="1344" max="1344" width="21" style="1" customWidth="1"/>
    <col min="1345" max="1345" width="19.85546875" style="1" customWidth="1"/>
    <col min="1346" max="1346" width="18.42578125" style="1" customWidth="1"/>
    <col min="1347" max="1347" width="20.140625" style="1" customWidth="1"/>
    <col min="1348" max="1348" width="20.5703125" style="1" customWidth="1"/>
    <col min="1349" max="1349" width="7.140625" style="1" customWidth="1"/>
    <col min="1350" max="1350" width="20" style="1" customWidth="1"/>
    <col min="1351" max="1351" width="19.28515625" style="1" customWidth="1"/>
    <col min="1352" max="1352" width="16" style="1" customWidth="1"/>
    <col min="1353" max="1353" width="22.28515625" style="1" customWidth="1"/>
    <col min="1354" max="1354" width="22" style="1" customWidth="1"/>
    <col min="1355" max="1538" width="11.42578125" style="1"/>
    <col min="1539" max="1539" width="4.42578125" style="1" customWidth="1"/>
    <col min="1540" max="1540" width="11.42578125" style="1"/>
    <col min="1541" max="1541" width="8.28515625" style="1" customWidth="1"/>
    <col min="1542" max="1542" width="9.7109375" style="1" customWidth="1"/>
    <col min="1543" max="1543" width="11.140625" style="1" customWidth="1"/>
    <col min="1544" max="1544" width="8.42578125" style="1" customWidth="1"/>
    <col min="1545" max="1545" width="10.140625" style="1" customWidth="1"/>
    <col min="1546" max="1546" width="10.5703125" style="1" customWidth="1"/>
    <col min="1547" max="1547" width="7.28515625" style="1" customWidth="1"/>
    <col min="1548" max="1548" width="8.85546875" style="1" customWidth="1"/>
    <col min="1549" max="1549" width="13" style="1" customWidth="1"/>
    <col min="1550" max="1551" width="6.5703125" style="1" customWidth="1"/>
    <col min="1552" max="1552" width="8.5703125" style="1" customWidth="1"/>
    <col min="1553" max="1553" width="8.140625" style="1" customWidth="1"/>
    <col min="1554" max="1554" width="11.85546875" style="1" customWidth="1"/>
    <col min="1555" max="1555" width="6.85546875" style="1" customWidth="1"/>
    <col min="1556" max="1556" width="6.5703125" style="1" customWidth="1"/>
    <col min="1557" max="1557" width="7.140625" style="1" customWidth="1"/>
    <col min="1558" max="1559" width="7.7109375" style="1" customWidth="1"/>
    <col min="1560" max="1560" width="7.140625" style="1" customWidth="1"/>
    <col min="1561" max="1561" width="6.7109375" style="1" customWidth="1"/>
    <col min="1562" max="1562" width="5.42578125" style="1" customWidth="1"/>
    <col min="1563" max="1563" width="22.85546875" style="1" customWidth="1"/>
    <col min="1564" max="1564" width="21.85546875" style="1" customWidth="1"/>
    <col min="1565" max="1565" width="9.42578125" style="1" customWidth="1"/>
    <col min="1566" max="1566" width="11.7109375" style="1" customWidth="1"/>
    <col min="1567" max="1567" width="9.28515625" style="1" customWidth="1"/>
    <col min="1568" max="1568" width="10.5703125" style="1" customWidth="1"/>
    <col min="1569" max="1569" width="18.85546875" style="1" customWidth="1"/>
    <col min="1570" max="1571" width="11.7109375" style="1" customWidth="1"/>
    <col min="1572" max="1572" width="13.85546875" style="1" customWidth="1"/>
    <col min="1573" max="1573" width="19" style="1" customWidth="1"/>
    <col min="1574" max="1574" width="16.7109375" style="1" customWidth="1"/>
    <col min="1575" max="1575" width="11.42578125" style="1"/>
    <col min="1576" max="1576" width="13" style="1" customWidth="1"/>
    <col min="1577" max="1578" width="11.42578125" style="1"/>
    <col min="1579" max="1579" width="9.140625" style="1" customWidth="1"/>
    <col min="1580" max="1580" width="11.42578125" style="1"/>
    <col min="1581" max="1581" width="12.42578125" style="1" customWidth="1"/>
    <col min="1582" max="1583" width="10.7109375" style="1" customWidth="1"/>
    <col min="1584" max="1584" width="7" style="1" customWidth="1"/>
    <col min="1585" max="1588" width="11.42578125" style="1"/>
    <col min="1589" max="1589" width="4.5703125" style="1" customWidth="1"/>
    <col min="1590" max="1592" width="11.42578125" style="1"/>
    <col min="1593" max="1593" width="12.5703125" style="1" customWidth="1"/>
    <col min="1594" max="1599" width="11.42578125" style="1"/>
    <col min="1600" max="1600" width="21" style="1" customWidth="1"/>
    <col min="1601" max="1601" width="19.85546875" style="1" customWidth="1"/>
    <col min="1602" max="1602" width="18.42578125" style="1" customWidth="1"/>
    <col min="1603" max="1603" width="20.140625" style="1" customWidth="1"/>
    <col min="1604" max="1604" width="20.5703125" style="1" customWidth="1"/>
    <col min="1605" max="1605" width="7.140625" style="1" customWidth="1"/>
    <col min="1606" max="1606" width="20" style="1" customWidth="1"/>
    <col min="1607" max="1607" width="19.28515625" style="1" customWidth="1"/>
    <col min="1608" max="1608" width="16" style="1" customWidth="1"/>
    <col min="1609" max="1609" width="22.28515625" style="1" customWidth="1"/>
    <col min="1610" max="1610" width="22" style="1" customWidth="1"/>
    <col min="1611" max="1794" width="11.42578125" style="1"/>
    <col min="1795" max="1795" width="4.42578125" style="1" customWidth="1"/>
    <col min="1796" max="1796" width="11.42578125" style="1"/>
    <col min="1797" max="1797" width="8.28515625" style="1" customWidth="1"/>
    <col min="1798" max="1798" width="9.7109375" style="1" customWidth="1"/>
    <col min="1799" max="1799" width="11.140625" style="1" customWidth="1"/>
    <col min="1800" max="1800" width="8.42578125" style="1" customWidth="1"/>
    <col min="1801" max="1801" width="10.140625" style="1" customWidth="1"/>
    <col min="1802" max="1802" width="10.5703125" style="1" customWidth="1"/>
    <col min="1803" max="1803" width="7.28515625" style="1" customWidth="1"/>
    <col min="1804" max="1804" width="8.85546875" style="1" customWidth="1"/>
    <col min="1805" max="1805" width="13" style="1" customWidth="1"/>
    <col min="1806" max="1807" width="6.5703125" style="1" customWidth="1"/>
    <col min="1808" max="1808" width="8.5703125" style="1" customWidth="1"/>
    <col min="1809" max="1809" width="8.140625" style="1" customWidth="1"/>
    <col min="1810" max="1810" width="11.85546875" style="1" customWidth="1"/>
    <col min="1811" max="1811" width="6.85546875" style="1" customWidth="1"/>
    <col min="1812" max="1812" width="6.5703125" style="1" customWidth="1"/>
    <col min="1813" max="1813" width="7.140625" style="1" customWidth="1"/>
    <col min="1814" max="1815" width="7.7109375" style="1" customWidth="1"/>
    <col min="1816" max="1816" width="7.140625" style="1" customWidth="1"/>
    <col min="1817" max="1817" width="6.7109375" style="1" customWidth="1"/>
    <col min="1818" max="1818" width="5.42578125" style="1" customWidth="1"/>
    <col min="1819" max="1819" width="22.85546875" style="1" customWidth="1"/>
    <col min="1820" max="1820" width="21.85546875" style="1" customWidth="1"/>
    <col min="1821" max="1821" width="9.42578125" style="1" customWidth="1"/>
    <col min="1822" max="1822" width="11.7109375" style="1" customWidth="1"/>
    <col min="1823" max="1823" width="9.28515625" style="1" customWidth="1"/>
    <col min="1824" max="1824" width="10.5703125" style="1" customWidth="1"/>
    <col min="1825" max="1825" width="18.85546875" style="1" customWidth="1"/>
    <col min="1826" max="1827" width="11.7109375" style="1" customWidth="1"/>
    <col min="1828" max="1828" width="13.85546875" style="1" customWidth="1"/>
    <col min="1829" max="1829" width="19" style="1" customWidth="1"/>
    <col min="1830" max="1830" width="16.7109375" style="1" customWidth="1"/>
    <col min="1831" max="1831" width="11.42578125" style="1"/>
    <col min="1832" max="1832" width="13" style="1" customWidth="1"/>
    <col min="1833" max="1834" width="11.42578125" style="1"/>
    <col min="1835" max="1835" width="9.140625" style="1" customWidth="1"/>
    <col min="1836" max="1836" width="11.42578125" style="1"/>
    <col min="1837" max="1837" width="12.42578125" style="1" customWidth="1"/>
    <col min="1838" max="1839" width="10.7109375" style="1" customWidth="1"/>
    <col min="1840" max="1840" width="7" style="1" customWidth="1"/>
    <col min="1841" max="1844" width="11.42578125" style="1"/>
    <col min="1845" max="1845" width="4.5703125" style="1" customWidth="1"/>
    <col min="1846" max="1848" width="11.42578125" style="1"/>
    <col min="1849" max="1849" width="12.5703125" style="1" customWidth="1"/>
    <col min="1850" max="1855" width="11.42578125" style="1"/>
    <col min="1856" max="1856" width="21" style="1" customWidth="1"/>
    <col min="1857" max="1857" width="19.85546875" style="1" customWidth="1"/>
    <col min="1858" max="1858" width="18.42578125" style="1" customWidth="1"/>
    <col min="1859" max="1859" width="20.140625" style="1" customWidth="1"/>
    <col min="1860" max="1860" width="20.5703125" style="1" customWidth="1"/>
    <col min="1861" max="1861" width="7.140625" style="1" customWidth="1"/>
    <col min="1862" max="1862" width="20" style="1" customWidth="1"/>
    <col min="1863" max="1863" width="19.28515625" style="1" customWidth="1"/>
    <col min="1864" max="1864" width="16" style="1" customWidth="1"/>
    <col min="1865" max="1865" width="22.28515625" style="1" customWidth="1"/>
    <col min="1866" max="1866" width="22" style="1" customWidth="1"/>
    <col min="1867" max="2050" width="11.42578125" style="1"/>
    <col min="2051" max="2051" width="4.42578125" style="1" customWidth="1"/>
    <col min="2052" max="2052" width="11.42578125" style="1"/>
    <col min="2053" max="2053" width="8.28515625" style="1" customWidth="1"/>
    <col min="2054" max="2054" width="9.7109375" style="1" customWidth="1"/>
    <col min="2055" max="2055" width="11.140625" style="1" customWidth="1"/>
    <col min="2056" max="2056" width="8.42578125" style="1" customWidth="1"/>
    <col min="2057" max="2057" width="10.140625" style="1" customWidth="1"/>
    <col min="2058" max="2058" width="10.5703125" style="1" customWidth="1"/>
    <col min="2059" max="2059" width="7.28515625" style="1" customWidth="1"/>
    <col min="2060" max="2060" width="8.85546875" style="1" customWidth="1"/>
    <col min="2061" max="2061" width="13" style="1" customWidth="1"/>
    <col min="2062" max="2063" width="6.5703125" style="1" customWidth="1"/>
    <col min="2064" max="2064" width="8.5703125" style="1" customWidth="1"/>
    <col min="2065" max="2065" width="8.140625" style="1" customWidth="1"/>
    <col min="2066" max="2066" width="11.85546875" style="1" customWidth="1"/>
    <col min="2067" max="2067" width="6.85546875" style="1" customWidth="1"/>
    <col min="2068" max="2068" width="6.5703125" style="1" customWidth="1"/>
    <col min="2069" max="2069" width="7.140625" style="1" customWidth="1"/>
    <col min="2070" max="2071" width="7.7109375" style="1" customWidth="1"/>
    <col min="2072" max="2072" width="7.140625" style="1" customWidth="1"/>
    <col min="2073" max="2073" width="6.7109375" style="1" customWidth="1"/>
    <col min="2074" max="2074" width="5.42578125" style="1" customWidth="1"/>
    <col min="2075" max="2075" width="22.85546875" style="1" customWidth="1"/>
    <col min="2076" max="2076" width="21.85546875" style="1" customWidth="1"/>
    <col min="2077" max="2077" width="9.42578125" style="1" customWidth="1"/>
    <col min="2078" max="2078" width="11.7109375" style="1" customWidth="1"/>
    <col min="2079" max="2079" width="9.28515625" style="1" customWidth="1"/>
    <col min="2080" max="2080" width="10.5703125" style="1" customWidth="1"/>
    <col min="2081" max="2081" width="18.85546875" style="1" customWidth="1"/>
    <col min="2082" max="2083" width="11.7109375" style="1" customWidth="1"/>
    <col min="2084" max="2084" width="13.85546875" style="1" customWidth="1"/>
    <col min="2085" max="2085" width="19" style="1" customWidth="1"/>
    <col min="2086" max="2086" width="16.7109375" style="1" customWidth="1"/>
    <col min="2087" max="2087" width="11.42578125" style="1"/>
    <col min="2088" max="2088" width="13" style="1" customWidth="1"/>
    <col min="2089" max="2090" width="11.42578125" style="1"/>
    <col min="2091" max="2091" width="9.140625" style="1" customWidth="1"/>
    <col min="2092" max="2092" width="11.42578125" style="1"/>
    <col min="2093" max="2093" width="12.42578125" style="1" customWidth="1"/>
    <col min="2094" max="2095" width="10.7109375" style="1" customWidth="1"/>
    <col min="2096" max="2096" width="7" style="1" customWidth="1"/>
    <col min="2097" max="2100" width="11.42578125" style="1"/>
    <col min="2101" max="2101" width="4.5703125" style="1" customWidth="1"/>
    <col min="2102" max="2104" width="11.42578125" style="1"/>
    <col min="2105" max="2105" width="12.5703125" style="1" customWidth="1"/>
    <col min="2106" max="2111" width="11.42578125" style="1"/>
    <col min="2112" max="2112" width="21" style="1" customWidth="1"/>
    <col min="2113" max="2113" width="19.85546875" style="1" customWidth="1"/>
    <col min="2114" max="2114" width="18.42578125" style="1" customWidth="1"/>
    <col min="2115" max="2115" width="20.140625" style="1" customWidth="1"/>
    <col min="2116" max="2116" width="20.5703125" style="1" customWidth="1"/>
    <col min="2117" max="2117" width="7.140625" style="1" customWidth="1"/>
    <col min="2118" max="2118" width="20" style="1" customWidth="1"/>
    <col min="2119" max="2119" width="19.28515625" style="1" customWidth="1"/>
    <col min="2120" max="2120" width="16" style="1" customWidth="1"/>
    <col min="2121" max="2121" width="22.28515625" style="1" customWidth="1"/>
    <col min="2122" max="2122" width="22" style="1" customWidth="1"/>
    <col min="2123" max="2306" width="11.42578125" style="1"/>
    <col min="2307" max="2307" width="4.42578125" style="1" customWidth="1"/>
    <col min="2308" max="2308" width="11.42578125" style="1"/>
    <col min="2309" max="2309" width="8.28515625" style="1" customWidth="1"/>
    <col min="2310" max="2310" width="9.7109375" style="1" customWidth="1"/>
    <col min="2311" max="2311" width="11.140625" style="1" customWidth="1"/>
    <col min="2312" max="2312" width="8.42578125" style="1" customWidth="1"/>
    <col min="2313" max="2313" width="10.140625" style="1" customWidth="1"/>
    <col min="2314" max="2314" width="10.5703125" style="1" customWidth="1"/>
    <col min="2315" max="2315" width="7.28515625" style="1" customWidth="1"/>
    <col min="2316" max="2316" width="8.85546875" style="1" customWidth="1"/>
    <col min="2317" max="2317" width="13" style="1" customWidth="1"/>
    <col min="2318" max="2319" width="6.5703125" style="1" customWidth="1"/>
    <col min="2320" max="2320" width="8.5703125" style="1" customWidth="1"/>
    <col min="2321" max="2321" width="8.140625" style="1" customWidth="1"/>
    <col min="2322" max="2322" width="11.85546875" style="1" customWidth="1"/>
    <col min="2323" max="2323" width="6.85546875" style="1" customWidth="1"/>
    <col min="2324" max="2324" width="6.5703125" style="1" customWidth="1"/>
    <col min="2325" max="2325" width="7.140625" style="1" customWidth="1"/>
    <col min="2326" max="2327" width="7.7109375" style="1" customWidth="1"/>
    <col min="2328" max="2328" width="7.140625" style="1" customWidth="1"/>
    <col min="2329" max="2329" width="6.7109375" style="1" customWidth="1"/>
    <col min="2330" max="2330" width="5.42578125" style="1" customWidth="1"/>
    <col min="2331" max="2331" width="22.85546875" style="1" customWidth="1"/>
    <col min="2332" max="2332" width="21.85546875" style="1" customWidth="1"/>
    <col min="2333" max="2333" width="9.42578125" style="1" customWidth="1"/>
    <col min="2334" max="2334" width="11.7109375" style="1" customWidth="1"/>
    <col min="2335" max="2335" width="9.28515625" style="1" customWidth="1"/>
    <col min="2336" max="2336" width="10.5703125" style="1" customWidth="1"/>
    <col min="2337" max="2337" width="18.85546875" style="1" customWidth="1"/>
    <col min="2338" max="2339" width="11.7109375" style="1" customWidth="1"/>
    <col min="2340" max="2340" width="13.85546875" style="1" customWidth="1"/>
    <col min="2341" max="2341" width="19" style="1" customWidth="1"/>
    <col min="2342" max="2342" width="16.7109375" style="1" customWidth="1"/>
    <col min="2343" max="2343" width="11.42578125" style="1"/>
    <col min="2344" max="2344" width="13" style="1" customWidth="1"/>
    <col min="2345" max="2346" width="11.42578125" style="1"/>
    <col min="2347" max="2347" width="9.140625" style="1" customWidth="1"/>
    <col min="2348" max="2348" width="11.42578125" style="1"/>
    <col min="2349" max="2349" width="12.42578125" style="1" customWidth="1"/>
    <col min="2350" max="2351" width="10.7109375" style="1" customWidth="1"/>
    <col min="2352" max="2352" width="7" style="1" customWidth="1"/>
    <col min="2353" max="2356" width="11.42578125" style="1"/>
    <col min="2357" max="2357" width="4.5703125" style="1" customWidth="1"/>
    <col min="2358" max="2360" width="11.42578125" style="1"/>
    <col min="2361" max="2361" width="12.5703125" style="1" customWidth="1"/>
    <col min="2362" max="2367" width="11.42578125" style="1"/>
    <col min="2368" max="2368" width="21" style="1" customWidth="1"/>
    <col min="2369" max="2369" width="19.85546875" style="1" customWidth="1"/>
    <col min="2370" max="2370" width="18.42578125" style="1" customWidth="1"/>
    <col min="2371" max="2371" width="20.140625" style="1" customWidth="1"/>
    <col min="2372" max="2372" width="20.5703125" style="1" customWidth="1"/>
    <col min="2373" max="2373" width="7.140625" style="1" customWidth="1"/>
    <col min="2374" max="2374" width="20" style="1" customWidth="1"/>
    <col min="2375" max="2375" width="19.28515625" style="1" customWidth="1"/>
    <col min="2376" max="2376" width="16" style="1" customWidth="1"/>
    <col min="2377" max="2377" width="22.28515625" style="1" customWidth="1"/>
    <col min="2378" max="2378" width="22" style="1" customWidth="1"/>
    <col min="2379" max="2562" width="11.42578125" style="1"/>
    <col min="2563" max="2563" width="4.42578125" style="1" customWidth="1"/>
    <col min="2564" max="2564" width="11.42578125" style="1"/>
    <col min="2565" max="2565" width="8.28515625" style="1" customWidth="1"/>
    <col min="2566" max="2566" width="9.7109375" style="1" customWidth="1"/>
    <col min="2567" max="2567" width="11.140625" style="1" customWidth="1"/>
    <col min="2568" max="2568" width="8.42578125" style="1" customWidth="1"/>
    <col min="2569" max="2569" width="10.140625" style="1" customWidth="1"/>
    <col min="2570" max="2570" width="10.5703125" style="1" customWidth="1"/>
    <col min="2571" max="2571" width="7.28515625" style="1" customWidth="1"/>
    <col min="2572" max="2572" width="8.85546875" style="1" customWidth="1"/>
    <col min="2573" max="2573" width="13" style="1" customWidth="1"/>
    <col min="2574" max="2575" width="6.5703125" style="1" customWidth="1"/>
    <col min="2576" max="2576" width="8.5703125" style="1" customWidth="1"/>
    <col min="2577" max="2577" width="8.140625" style="1" customWidth="1"/>
    <col min="2578" max="2578" width="11.85546875" style="1" customWidth="1"/>
    <col min="2579" max="2579" width="6.85546875" style="1" customWidth="1"/>
    <col min="2580" max="2580" width="6.5703125" style="1" customWidth="1"/>
    <col min="2581" max="2581" width="7.140625" style="1" customWidth="1"/>
    <col min="2582" max="2583" width="7.7109375" style="1" customWidth="1"/>
    <col min="2584" max="2584" width="7.140625" style="1" customWidth="1"/>
    <col min="2585" max="2585" width="6.7109375" style="1" customWidth="1"/>
    <col min="2586" max="2586" width="5.42578125" style="1" customWidth="1"/>
    <col min="2587" max="2587" width="22.85546875" style="1" customWidth="1"/>
    <col min="2588" max="2588" width="21.85546875" style="1" customWidth="1"/>
    <col min="2589" max="2589" width="9.42578125" style="1" customWidth="1"/>
    <col min="2590" max="2590" width="11.7109375" style="1" customWidth="1"/>
    <col min="2591" max="2591" width="9.28515625" style="1" customWidth="1"/>
    <col min="2592" max="2592" width="10.5703125" style="1" customWidth="1"/>
    <col min="2593" max="2593" width="18.85546875" style="1" customWidth="1"/>
    <col min="2594" max="2595" width="11.7109375" style="1" customWidth="1"/>
    <col min="2596" max="2596" width="13.85546875" style="1" customWidth="1"/>
    <col min="2597" max="2597" width="19" style="1" customWidth="1"/>
    <col min="2598" max="2598" width="16.7109375" style="1" customWidth="1"/>
    <col min="2599" max="2599" width="11.42578125" style="1"/>
    <col min="2600" max="2600" width="13" style="1" customWidth="1"/>
    <col min="2601" max="2602" width="11.42578125" style="1"/>
    <col min="2603" max="2603" width="9.140625" style="1" customWidth="1"/>
    <col min="2604" max="2604" width="11.42578125" style="1"/>
    <col min="2605" max="2605" width="12.42578125" style="1" customWidth="1"/>
    <col min="2606" max="2607" width="10.7109375" style="1" customWidth="1"/>
    <col min="2608" max="2608" width="7" style="1" customWidth="1"/>
    <col min="2609" max="2612" width="11.42578125" style="1"/>
    <col min="2613" max="2613" width="4.5703125" style="1" customWidth="1"/>
    <col min="2614" max="2616" width="11.42578125" style="1"/>
    <col min="2617" max="2617" width="12.5703125" style="1" customWidth="1"/>
    <col min="2618" max="2623" width="11.42578125" style="1"/>
    <col min="2624" max="2624" width="21" style="1" customWidth="1"/>
    <col min="2625" max="2625" width="19.85546875" style="1" customWidth="1"/>
    <col min="2626" max="2626" width="18.42578125" style="1" customWidth="1"/>
    <col min="2627" max="2627" width="20.140625" style="1" customWidth="1"/>
    <col min="2628" max="2628" width="20.5703125" style="1" customWidth="1"/>
    <col min="2629" max="2629" width="7.140625" style="1" customWidth="1"/>
    <col min="2630" max="2630" width="20" style="1" customWidth="1"/>
    <col min="2631" max="2631" width="19.28515625" style="1" customWidth="1"/>
    <col min="2632" max="2632" width="16" style="1" customWidth="1"/>
    <col min="2633" max="2633" width="22.28515625" style="1" customWidth="1"/>
    <col min="2634" max="2634" width="22" style="1" customWidth="1"/>
    <col min="2635" max="2818" width="11.42578125" style="1"/>
    <col min="2819" max="2819" width="4.42578125" style="1" customWidth="1"/>
    <col min="2820" max="2820" width="11.42578125" style="1"/>
    <col min="2821" max="2821" width="8.28515625" style="1" customWidth="1"/>
    <col min="2822" max="2822" width="9.7109375" style="1" customWidth="1"/>
    <col min="2823" max="2823" width="11.140625" style="1" customWidth="1"/>
    <col min="2824" max="2824" width="8.42578125" style="1" customWidth="1"/>
    <col min="2825" max="2825" width="10.140625" style="1" customWidth="1"/>
    <col min="2826" max="2826" width="10.5703125" style="1" customWidth="1"/>
    <col min="2827" max="2827" width="7.28515625" style="1" customWidth="1"/>
    <col min="2828" max="2828" width="8.85546875" style="1" customWidth="1"/>
    <col min="2829" max="2829" width="13" style="1" customWidth="1"/>
    <col min="2830" max="2831" width="6.5703125" style="1" customWidth="1"/>
    <col min="2832" max="2832" width="8.5703125" style="1" customWidth="1"/>
    <col min="2833" max="2833" width="8.140625" style="1" customWidth="1"/>
    <col min="2834" max="2834" width="11.85546875" style="1" customWidth="1"/>
    <col min="2835" max="2835" width="6.85546875" style="1" customWidth="1"/>
    <col min="2836" max="2836" width="6.5703125" style="1" customWidth="1"/>
    <col min="2837" max="2837" width="7.140625" style="1" customWidth="1"/>
    <col min="2838" max="2839" width="7.7109375" style="1" customWidth="1"/>
    <col min="2840" max="2840" width="7.140625" style="1" customWidth="1"/>
    <col min="2841" max="2841" width="6.7109375" style="1" customWidth="1"/>
    <col min="2842" max="2842" width="5.42578125" style="1" customWidth="1"/>
    <col min="2843" max="2843" width="22.85546875" style="1" customWidth="1"/>
    <col min="2844" max="2844" width="21.85546875" style="1" customWidth="1"/>
    <col min="2845" max="2845" width="9.42578125" style="1" customWidth="1"/>
    <col min="2846" max="2846" width="11.7109375" style="1" customWidth="1"/>
    <col min="2847" max="2847" width="9.28515625" style="1" customWidth="1"/>
    <col min="2848" max="2848" width="10.5703125" style="1" customWidth="1"/>
    <col min="2849" max="2849" width="18.85546875" style="1" customWidth="1"/>
    <col min="2850" max="2851" width="11.7109375" style="1" customWidth="1"/>
    <col min="2852" max="2852" width="13.85546875" style="1" customWidth="1"/>
    <col min="2853" max="2853" width="19" style="1" customWidth="1"/>
    <col min="2854" max="2854" width="16.7109375" style="1" customWidth="1"/>
    <col min="2855" max="2855" width="11.42578125" style="1"/>
    <col min="2856" max="2856" width="13" style="1" customWidth="1"/>
    <col min="2857" max="2858" width="11.42578125" style="1"/>
    <col min="2859" max="2859" width="9.140625" style="1" customWidth="1"/>
    <col min="2860" max="2860" width="11.42578125" style="1"/>
    <col min="2861" max="2861" width="12.42578125" style="1" customWidth="1"/>
    <col min="2862" max="2863" width="10.7109375" style="1" customWidth="1"/>
    <col min="2864" max="2864" width="7" style="1" customWidth="1"/>
    <col min="2865" max="2868" width="11.42578125" style="1"/>
    <col min="2869" max="2869" width="4.5703125" style="1" customWidth="1"/>
    <col min="2870" max="2872" width="11.42578125" style="1"/>
    <col min="2873" max="2873" width="12.5703125" style="1" customWidth="1"/>
    <col min="2874" max="2879" width="11.42578125" style="1"/>
    <col min="2880" max="2880" width="21" style="1" customWidth="1"/>
    <col min="2881" max="2881" width="19.85546875" style="1" customWidth="1"/>
    <col min="2882" max="2882" width="18.42578125" style="1" customWidth="1"/>
    <col min="2883" max="2883" width="20.140625" style="1" customWidth="1"/>
    <col min="2884" max="2884" width="20.5703125" style="1" customWidth="1"/>
    <col min="2885" max="2885" width="7.140625" style="1" customWidth="1"/>
    <col min="2886" max="2886" width="20" style="1" customWidth="1"/>
    <col min="2887" max="2887" width="19.28515625" style="1" customWidth="1"/>
    <col min="2888" max="2888" width="16" style="1" customWidth="1"/>
    <col min="2889" max="2889" width="22.28515625" style="1" customWidth="1"/>
    <col min="2890" max="2890" width="22" style="1" customWidth="1"/>
    <col min="2891" max="3074" width="11.42578125" style="1"/>
    <col min="3075" max="3075" width="4.42578125" style="1" customWidth="1"/>
    <col min="3076" max="3076" width="11.42578125" style="1"/>
    <col min="3077" max="3077" width="8.28515625" style="1" customWidth="1"/>
    <col min="3078" max="3078" width="9.7109375" style="1" customWidth="1"/>
    <col min="3079" max="3079" width="11.140625" style="1" customWidth="1"/>
    <col min="3080" max="3080" width="8.42578125" style="1" customWidth="1"/>
    <col min="3081" max="3081" width="10.140625" style="1" customWidth="1"/>
    <col min="3082" max="3082" width="10.5703125" style="1" customWidth="1"/>
    <col min="3083" max="3083" width="7.28515625" style="1" customWidth="1"/>
    <col min="3084" max="3084" width="8.85546875" style="1" customWidth="1"/>
    <col min="3085" max="3085" width="13" style="1" customWidth="1"/>
    <col min="3086" max="3087" width="6.5703125" style="1" customWidth="1"/>
    <col min="3088" max="3088" width="8.5703125" style="1" customWidth="1"/>
    <col min="3089" max="3089" width="8.140625" style="1" customWidth="1"/>
    <col min="3090" max="3090" width="11.85546875" style="1" customWidth="1"/>
    <col min="3091" max="3091" width="6.85546875" style="1" customWidth="1"/>
    <col min="3092" max="3092" width="6.5703125" style="1" customWidth="1"/>
    <col min="3093" max="3093" width="7.140625" style="1" customWidth="1"/>
    <col min="3094" max="3095" width="7.7109375" style="1" customWidth="1"/>
    <col min="3096" max="3096" width="7.140625" style="1" customWidth="1"/>
    <col min="3097" max="3097" width="6.7109375" style="1" customWidth="1"/>
    <col min="3098" max="3098" width="5.42578125" style="1" customWidth="1"/>
    <col min="3099" max="3099" width="22.85546875" style="1" customWidth="1"/>
    <col min="3100" max="3100" width="21.85546875" style="1" customWidth="1"/>
    <col min="3101" max="3101" width="9.42578125" style="1" customWidth="1"/>
    <col min="3102" max="3102" width="11.7109375" style="1" customWidth="1"/>
    <col min="3103" max="3103" width="9.28515625" style="1" customWidth="1"/>
    <col min="3104" max="3104" width="10.5703125" style="1" customWidth="1"/>
    <col min="3105" max="3105" width="18.85546875" style="1" customWidth="1"/>
    <col min="3106" max="3107" width="11.7109375" style="1" customWidth="1"/>
    <col min="3108" max="3108" width="13.85546875" style="1" customWidth="1"/>
    <col min="3109" max="3109" width="19" style="1" customWidth="1"/>
    <col min="3110" max="3110" width="16.7109375" style="1" customWidth="1"/>
    <col min="3111" max="3111" width="11.42578125" style="1"/>
    <col min="3112" max="3112" width="13" style="1" customWidth="1"/>
    <col min="3113" max="3114" width="11.42578125" style="1"/>
    <col min="3115" max="3115" width="9.140625" style="1" customWidth="1"/>
    <col min="3116" max="3116" width="11.42578125" style="1"/>
    <col min="3117" max="3117" width="12.42578125" style="1" customWidth="1"/>
    <col min="3118" max="3119" width="10.7109375" style="1" customWidth="1"/>
    <col min="3120" max="3120" width="7" style="1" customWidth="1"/>
    <col min="3121" max="3124" width="11.42578125" style="1"/>
    <col min="3125" max="3125" width="4.5703125" style="1" customWidth="1"/>
    <col min="3126" max="3128" width="11.42578125" style="1"/>
    <col min="3129" max="3129" width="12.5703125" style="1" customWidth="1"/>
    <col min="3130" max="3135" width="11.42578125" style="1"/>
    <col min="3136" max="3136" width="21" style="1" customWidth="1"/>
    <col min="3137" max="3137" width="19.85546875" style="1" customWidth="1"/>
    <col min="3138" max="3138" width="18.42578125" style="1" customWidth="1"/>
    <col min="3139" max="3139" width="20.140625" style="1" customWidth="1"/>
    <col min="3140" max="3140" width="20.5703125" style="1" customWidth="1"/>
    <col min="3141" max="3141" width="7.140625" style="1" customWidth="1"/>
    <col min="3142" max="3142" width="20" style="1" customWidth="1"/>
    <col min="3143" max="3143" width="19.28515625" style="1" customWidth="1"/>
    <col min="3144" max="3144" width="16" style="1" customWidth="1"/>
    <col min="3145" max="3145" width="22.28515625" style="1" customWidth="1"/>
    <col min="3146" max="3146" width="22" style="1" customWidth="1"/>
    <col min="3147" max="3330" width="11.42578125" style="1"/>
    <col min="3331" max="3331" width="4.42578125" style="1" customWidth="1"/>
    <col min="3332" max="3332" width="11.42578125" style="1"/>
    <col min="3333" max="3333" width="8.28515625" style="1" customWidth="1"/>
    <col min="3334" max="3334" width="9.7109375" style="1" customWidth="1"/>
    <col min="3335" max="3335" width="11.140625" style="1" customWidth="1"/>
    <col min="3336" max="3336" width="8.42578125" style="1" customWidth="1"/>
    <col min="3337" max="3337" width="10.140625" style="1" customWidth="1"/>
    <col min="3338" max="3338" width="10.5703125" style="1" customWidth="1"/>
    <col min="3339" max="3339" width="7.28515625" style="1" customWidth="1"/>
    <col min="3340" max="3340" width="8.85546875" style="1" customWidth="1"/>
    <col min="3341" max="3341" width="13" style="1" customWidth="1"/>
    <col min="3342" max="3343" width="6.5703125" style="1" customWidth="1"/>
    <col min="3344" max="3344" width="8.5703125" style="1" customWidth="1"/>
    <col min="3345" max="3345" width="8.140625" style="1" customWidth="1"/>
    <col min="3346" max="3346" width="11.85546875" style="1" customWidth="1"/>
    <col min="3347" max="3347" width="6.85546875" style="1" customWidth="1"/>
    <col min="3348" max="3348" width="6.5703125" style="1" customWidth="1"/>
    <col min="3349" max="3349" width="7.140625" style="1" customWidth="1"/>
    <col min="3350" max="3351" width="7.7109375" style="1" customWidth="1"/>
    <col min="3352" max="3352" width="7.140625" style="1" customWidth="1"/>
    <col min="3353" max="3353" width="6.7109375" style="1" customWidth="1"/>
    <col min="3354" max="3354" width="5.42578125" style="1" customWidth="1"/>
    <col min="3355" max="3355" width="22.85546875" style="1" customWidth="1"/>
    <col min="3356" max="3356" width="21.85546875" style="1" customWidth="1"/>
    <col min="3357" max="3357" width="9.42578125" style="1" customWidth="1"/>
    <col min="3358" max="3358" width="11.7109375" style="1" customWidth="1"/>
    <col min="3359" max="3359" width="9.28515625" style="1" customWidth="1"/>
    <col min="3360" max="3360" width="10.5703125" style="1" customWidth="1"/>
    <col min="3361" max="3361" width="18.85546875" style="1" customWidth="1"/>
    <col min="3362" max="3363" width="11.7109375" style="1" customWidth="1"/>
    <col min="3364" max="3364" width="13.85546875" style="1" customWidth="1"/>
    <col min="3365" max="3365" width="19" style="1" customWidth="1"/>
    <col min="3366" max="3366" width="16.7109375" style="1" customWidth="1"/>
    <col min="3367" max="3367" width="11.42578125" style="1"/>
    <col min="3368" max="3368" width="13" style="1" customWidth="1"/>
    <col min="3369" max="3370" width="11.42578125" style="1"/>
    <col min="3371" max="3371" width="9.140625" style="1" customWidth="1"/>
    <col min="3372" max="3372" width="11.42578125" style="1"/>
    <col min="3373" max="3373" width="12.42578125" style="1" customWidth="1"/>
    <col min="3374" max="3375" width="10.7109375" style="1" customWidth="1"/>
    <col min="3376" max="3376" width="7" style="1" customWidth="1"/>
    <col min="3377" max="3380" width="11.42578125" style="1"/>
    <col min="3381" max="3381" width="4.5703125" style="1" customWidth="1"/>
    <col min="3382" max="3384" width="11.42578125" style="1"/>
    <col min="3385" max="3385" width="12.5703125" style="1" customWidth="1"/>
    <col min="3386" max="3391" width="11.42578125" style="1"/>
    <col min="3392" max="3392" width="21" style="1" customWidth="1"/>
    <col min="3393" max="3393" width="19.85546875" style="1" customWidth="1"/>
    <col min="3394" max="3394" width="18.42578125" style="1" customWidth="1"/>
    <col min="3395" max="3395" width="20.140625" style="1" customWidth="1"/>
    <col min="3396" max="3396" width="20.5703125" style="1" customWidth="1"/>
    <col min="3397" max="3397" width="7.140625" style="1" customWidth="1"/>
    <col min="3398" max="3398" width="20" style="1" customWidth="1"/>
    <col min="3399" max="3399" width="19.28515625" style="1" customWidth="1"/>
    <col min="3400" max="3400" width="16" style="1" customWidth="1"/>
    <col min="3401" max="3401" width="22.28515625" style="1" customWidth="1"/>
    <col min="3402" max="3402" width="22" style="1" customWidth="1"/>
    <col min="3403" max="3586" width="11.42578125" style="1"/>
    <col min="3587" max="3587" width="4.42578125" style="1" customWidth="1"/>
    <col min="3588" max="3588" width="11.42578125" style="1"/>
    <col min="3589" max="3589" width="8.28515625" style="1" customWidth="1"/>
    <col min="3590" max="3590" width="9.7109375" style="1" customWidth="1"/>
    <col min="3591" max="3591" width="11.140625" style="1" customWidth="1"/>
    <col min="3592" max="3592" width="8.42578125" style="1" customWidth="1"/>
    <col min="3593" max="3593" width="10.140625" style="1" customWidth="1"/>
    <col min="3594" max="3594" width="10.5703125" style="1" customWidth="1"/>
    <col min="3595" max="3595" width="7.28515625" style="1" customWidth="1"/>
    <col min="3596" max="3596" width="8.85546875" style="1" customWidth="1"/>
    <col min="3597" max="3597" width="13" style="1" customWidth="1"/>
    <col min="3598" max="3599" width="6.5703125" style="1" customWidth="1"/>
    <col min="3600" max="3600" width="8.5703125" style="1" customWidth="1"/>
    <col min="3601" max="3601" width="8.140625" style="1" customWidth="1"/>
    <col min="3602" max="3602" width="11.85546875" style="1" customWidth="1"/>
    <col min="3603" max="3603" width="6.85546875" style="1" customWidth="1"/>
    <col min="3604" max="3604" width="6.5703125" style="1" customWidth="1"/>
    <col min="3605" max="3605" width="7.140625" style="1" customWidth="1"/>
    <col min="3606" max="3607" width="7.7109375" style="1" customWidth="1"/>
    <col min="3608" max="3608" width="7.140625" style="1" customWidth="1"/>
    <col min="3609" max="3609" width="6.7109375" style="1" customWidth="1"/>
    <col min="3610" max="3610" width="5.42578125" style="1" customWidth="1"/>
    <col min="3611" max="3611" width="22.85546875" style="1" customWidth="1"/>
    <col min="3612" max="3612" width="21.85546875" style="1" customWidth="1"/>
    <col min="3613" max="3613" width="9.42578125" style="1" customWidth="1"/>
    <col min="3614" max="3614" width="11.7109375" style="1" customWidth="1"/>
    <col min="3615" max="3615" width="9.28515625" style="1" customWidth="1"/>
    <col min="3616" max="3616" width="10.5703125" style="1" customWidth="1"/>
    <col min="3617" max="3617" width="18.85546875" style="1" customWidth="1"/>
    <col min="3618" max="3619" width="11.7109375" style="1" customWidth="1"/>
    <col min="3620" max="3620" width="13.85546875" style="1" customWidth="1"/>
    <col min="3621" max="3621" width="19" style="1" customWidth="1"/>
    <col min="3622" max="3622" width="16.7109375" style="1" customWidth="1"/>
    <col min="3623" max="3623" width="11.42578125" style="1"/>
    <col min="3624" max="3624" width="13" style="1" customWidth="1"/>
    <col min="3625" max="3626" width="11.42578125" style="1"/>
    <col min="3627" max="3627" width="9.140625" style="1" customWidth="1"/>
    <col min="3628" max="3628" width="11.42578125" style="1"/>
    <col min="3629" max="3629" width="12.42578125" style="1" customWidth="1"/>
    <col min="3630" max="3631" width="10.7109375" style="1" customWidth="1"/>
    <col min="3632" max="3632" width="7" style="1" customWidth="1"/>
    <col min="3633" max="3636" width="11.42578125" style="1"/>
    <col min="3637" max="3637" width="4.5703125" style="1" customWidth="1"/>
    <col min="3638" max="3640" width="11.42578125" style="1"/>
    <col min="3641" max="3641" width="12.5703125" style="1" customWidth="1"/>
    <col min="3642" max="3647" width="11.42578125" style="1"/>
    <col min="3648" max="3648" width="21" style="1" customWidth="1"/>
    <col min="3649" max="3649" width="19.85546875" style="1" customWidth="1"/>
    <col min="3650" max="3650" width="18.42578125" style="1" customWidth="1"/>
    <col min="3651" max="3651" width="20.140625" style="1" customWidth="1"/>
    <col min="3652" max="3652" width="20.5703125" style="1" customWidth="1"/>
    <col min="3653" max="3653" width="7.140625" style="1" customWidth="1"/>
    <col min="3654" max="3654" width="20" style="1" customWidth="1"/>
    <col min="3655" max="3655" width="19.28515625" style="1" customWidth="1"/>
    <col min="3656" max="3656" width="16" style="1" customWidth="1"/>
    <col min="3657" max="3657" width="22.28515625" style="1" customWidth="1"/>
    <col min="3658" max="3658" width="22" style="1" customWidth="1"/>
    <col min="3659" max="3842" width="11.42578125" style="1"/>
    <col min="3843" max="3843" width="4.42578125" style="1" customWidth="1"/>
    <col min="3844" max="3844" width="11.42578125" style="1"/>
    <col min="3845" max="3845" width="8.28515625" style="1" customWidth="1"/>
    <col min="3846" max="3846" width="9.7109375" style="1" customWidth="1"/>
    <col min="3847" max="3847" width="11.140625" style="1" customWidth="1"/>
    <col min="3848" max="3848" width="8.42578125" style="1" customWidth="1"/>
    <col min="3849" max="3849" width="10.140625" style="1" customWidth="1"/>
    <col min="3850" max="3850" width="10.5703125" style="1" customWidth="1"/>
    <col min="3851" max="3851" width="7.28515625" style="1" customWidth="1"/>
    <col min="3852" max="3852" width="8.85546875" style="1" customWidth="1"/>
    <col min="3853" max="3853" width="13" style="1" customWidth="1"/>
    <col min="3854" max="3855" width="6.5703125" style="1" customWidth="1"/>
    <col min="3856" max="3856" width="8.5703125" style="1" customWidth="1"/>
    <col min="3857" max="3857" width="8.140625" style="1" customWidth="1"/>
    <col min="3858" max="3858" width="11.85546875" style="1" customWidth="1"/>
    <col min="3859" max="3859" width="6.85546875" style="1" customWidth="1"/>
    <col min="3860" max="3860" width="6.5703125" style="1" customWidth="1"/>
    <col min="3861" max="3861" width="7.140625" style="1" customWidth="1"/>
    <col min="3862" max="3863" width="7.7109375" style="1" customWidth="1"/>
    <col min="3864" max="3864" width="7.140625" style="1" customWidth="1"/>
    <col min="3865" max="3865" width="6.7109375" style="1" customWidth="1"/>
    <col min="3866" max="3866" width="5.42578125" style="1" customWidth="1"/>
    <col min="3867" max="3867" width="22.85546875" style="1" customWidth="1"/>
    <col min="3868" max="3868" width="21.85546875" style="1" customWidth="1"/>
    <col min="3869" max="3869" width="9.42578125" style="1" customWidth="1"/>
    <col min="3870" max="3870" width="11.7109375" style="1" customWidth="1"/>
    <col min="3871" max="3871" width="9.28515625" style="1" customWidth="1"/>
    <col min="3872" max="3872" width="10.5703125" style="1" customWidth="1"/>
    <col min="3873" max="3873" width="18.85546875" style="1" customWidth="1"/>
    <col min="3874" max="3875" width="11.7109375" style="1" customWidth="1"/>
    <col min="3876" max="3876" width="13.85546875" style="1" customWidth="1"/>
    <col min="3877" max="3877" width="19" style="1" customWidth="1"/>
    <col min="3878" max="3878" width="16.7109375" style="1" customWidth="1"/>
    <col min="3879" max="3879" width="11.42578125" style="1"/>
    <col min="3880" max="3880" width="13" style="1" customWidth="1"/>
    <col min="3881" max="3882" width="11.42578125" style="1"/>
    <col min="3883" max="3883" width="9.140625" style="1" customWidth="1"/>
    <col min="3884" max="3884" width="11.42578125" style="1"/>
    <col min="3885" max="3885" width="12.42578125" style="1" customWidth="1"/>
    <col min="3886" max="3887" width="10.7109375" style="1" customWidth="1"/>
    <col min="3888" max="3888" width="7" style="1" customWidth="1"/>
    <col min="3889" max="3892" width="11.42578125" style="1"/>
    <col min="3893" max="3893" width="4.5703125" style="1" customWidth="1"/>
    <col min="3894" max="3896" width="11.42578125" style="1"/>
    <col min="3897" max="3897" width="12.5703125" style="1" customWidth="1"/>
    <col min="3898" max="3903" width="11.42578125" style="1"/>
    <col min="3904" max="3904" width="21" style="1" customWidth="1"/>
    <col min="3905" max="3905" width="19.85546875" style="1" customWidth="1"/>
    <col min="3906" max="3906" width="18.42578125" style="1" customWidth="1"/>
    <col min="3907" max="3907" width="20.140625" style="1" customWidth="1"/>
    <col min="3908" max="3908" width="20.5703125" style="1" customWidth="1"/>
    <col min="3909" max="3909" width="7.140625" style="1" customWidth="1"/>
    <col min="3910" max="3910" width="20" style="1" customWidth="1"/>
    <col min="3911" max="3911" width="19.28515625" style="1" customWidth="1"/>
    <col min="3912" max="3912" width="16" style="1" customWidth="1"/>
    <col min="3913" max="3913" width="22.28515625" style="1" customWidth="1"/>
    <col min="3914" max="3914" width="22" style="1" customWidth="1"/>
    <col min="3915" max="4098" width="11.42578125" style="1"/>
    <col min="4099" max="4099" width="4.42578125" style="1" customWidth="1"/>
    <col min="4100" max="4100" width="11.42578125" style="1"/>
    <col min="4101" max="4101" width="8.28515625" style="1" customWidth="1"/>
    <col min="4102" max="4102" width="9.7109375" style="1" customWidth="1"/>
    <col min="4103" max="4103" width="11.140625" style="1" customWidth="1"/>
    <col min="4104" max="4104" width="8.42578125" style="1" customWidth="1"/>
    <col min="4105" max="4105" width="10.140625" style="1" customWidth="1"/>
    <col min="4106" max="4106" width="10.5703125" style="1" customWidth="1"/>
    <col min="4107" max="4107" width="7.28515625" style="1" customWidth="1"/>
    <col min="4108" max="4108" width="8.85546875" style="1" customWidth="1"/>
    <col min="4109" max="4109" width="13" style="1" customWidth="1"/>
    <col min="4110" max="4111" width="6.5703125" style="1" customWidth="1"/>
    <col min="4112" max="4112" width="8.5703125" style="1" customWidth="1"/>
    <col min="4113" max="4113" width="8.140625" style="1" customWidth="1"/>
    <col min="4114" max="4114" width="11.85546875" style="1" customWidth="1"/>
    <col min="4115" max="4115" width="6.85546875" style="1" customWidth="1"/>
    <col min="4116" max="4116" width="6.5703125" style="1" customWidth="1"/>
    <col min="4117" max="4117" width="7.140625" style="1" customWidth="1"/>
    <col min="4118" max="4119" width="7.7109375" style="1" customWidth="1"/>
    <col min="4120" max="4120" width="7.140625" style="1" customWidth="1"/>
    <col min="4121" max="4121" width="6.7109375" style="1" customWidth="1"/>
    <col min="4122" max="4122" width="5.42578125" style="1" customWidth="1"/>
    <col min="4123" max="4123" width="22.85546875" style="1" customWidth="1"/>
    <col min="4124" max="4124" width="21.85546875" style="1" customWidth="1"/>
    <col min="4125" max="4125" width="9.42578125" style="1" customWidth="1"/>
    <col min="4126" max="4126" width="11.7109375" style="1" customWidth="1"/>
    <col min="4127" max="4127" width="9.28515625" style="1" customWidth="1"/>
    <col min="4128" max="4128" width="10.5703125" style="1" customWidth="1"/>
    <col min="4129" max="4129" width="18.85546875" style="1" customWidth="1"/>
    <col min="4130" max="4131" width="11.7109375" style="1" customWidth="1"/>
    <col min="4132" max="4132" width="13.85546875" style="1" customWidth="1"/>
    <col min="4133" max="4133" width="19" style="1" customWidth="1"/>
    <col min="4134" max="4134" width="16.7109375" style="1" customWidth="1"/>
    <col min="4135" max="4135" width="11.42578125" style="1"/>
    <col min="4136" max="4136" width="13" style="1" customWidth="1"/>
    <col min="4137" max="4138" width="11.42578125" style="1"/>
    <col min="4139" max="4139" width="9.140625" style="1" customWidth="1"/>
    <col min="4140" max="4140" width="11.42578125" style="1"/>
    <col min="4141" max="4141" width="12.42578125" style="1" customWidth="1"/>
    <col min="4142" max="4143" width="10.7109375" style="1" customWidth="1"/>
    <col min="4144" max="4144" width="7" style="1" customWidth="1"/>
    <col min="4145" max="4148" width="11.42578125" style="1"/>
    <col min="4149" max="4149" width="4.5703125" style="1" customWidth="1"/>
    <col min="4150" max="4152" width="11.42578125" style="1"/>
    <col min="4153" max="4153" width="12.5703125" style="1" customWidth="1"/>
    <col min="4154" max="4159" width="11.42578125" style="1"/>
    <col min="4160" max="4160" width="21" style="1" customWidth="1"/>
    <col min="4161" max="4161" width="19.85546875" style="1" customWidth="1"/>
    <col min="4162" max="4162" width="18.42578125" style="1" customWidth="1"/>
    <col min="4163" max="4163" width="20.140625" style="1" customWidth="1"/>
    <col min="4164" max="4164" width="20.5703125" style="1" customWidth="1"/>
    <col min="4165" max="4165" width="7.140625" style="1" customWidth="1"/>
    <col min="4166" max="4166" width="20" style="1" customWidth="1"/>
    <col min="4167" max="4167" width="19.28515625" style="1" customWidth="1"/>
    <col min="4168" max="4168" width="16" style="1" customWidth="1"/>
    <col min="4169" max="4169" width="22.28515625" style="1" customWidth="1"/>
    <col min="4170" max="4170" width="22" style="1" customWidth="1"/>
    <col min="4171" max="4354" width="11.42578125" style="1"/>
    <col min="4355" max="4355" width="4.42578125" style="1" customWidth="1"/>
    <col min="4356" max="4356" width="11.42578125" style="1"/>
    <col min="4357" max="4357" width="8.28515625" style="1" customWidth="1"/>
    <col min="4358" max="4358" width="9.7109375" style="1" customWidth="1"/>
    <col min="4359" max="4359" width="11.140625" style="1" customWidth="1"/>
    <col min="4360" max="4360" width="8.42578125" style="1" customWidth="1"/>
    <col min="4361" max="4361" width="10.140625" style="1" customWidth="1"/>
    <col min="4362" max="4362" width="10.5703125" style="1" customWidth="1"/>
    <col min="4363" max="4363" width="7.28515625" style="1" customWidth="1"/>
    <col min="4364" max="4364" width="8.85546875" style="1" customWidth="1"/>
    <col min="4365" max="4365" width="13" style="1" customWidth="1"/>
    <col min="4366" max="4367" width="6.5703125" style="1" customWidth="1"/>
    <col min="4368" max="4368" width="8.5703125" style="1" customWidth="1"/>
    <col min="4369" max="4369" width="8.140625" style="1" customWidth="1"/>
    <col min="4370" max="4370" width="11.85546875" style="1" customWidth="1"/>
    <col min="4371" max="4371" width="6.85546875" style="1" customWidth="1"/>
    <col min="4372" max="4372" width="6.5703125" style="1" customWidth="1"/>
    <col min="4373" max="4373" width="7.140625" style="1" customWidth="1"/>
    <col min="4374" max="4375" width="7.7109375" style="1" customWidth="1"/>
    <col min="4376" max="4376" width="7.140625" style="1" customWidth="1"/>
    <col min="4377" max="4377" width="6.7109375" style="1" customWidth="1"/>
    <col min="4378" max="4378" width="5.42578125" style="1" customWidth="1"/>
    <col min="4379" max="4379" width="22.85546875" style="1" customWidth="1"/>
    <col min="4380" max="4380" width="21.85546875" style="1" customWidth="1"/>
    <col min="4381" max="4381" width="9.42578125" style="1" customWidth="1"/>
    <col min="4382" max="4382" width="11.7109375" style="1" customWidth="1"/>
    <col min="4383" max="4383" width="9.28515625" style="1" customWidth="1"/>
    <col min="4384" max="4384" width="10.5703125" style="1" customWidth="1"/>
    <col min="4385" max="4385" width="18.85546875" style="1" customWidth="1"/>
    <col min="4386" max="4387" width="11.7109375" style="1" customWidth="1"/>
    <col min="4388" max="4388" width="13.85546875" style="1" customWidth="1"/>
    <col min="4389" max="4389" width="19" style="1" customWidth="1"/>
    <col min="4390" max="4390" width="16.7109375" style="1" customWidth="1"/>
    <col min="4391" max="4391" width="11.42578125" style="1"/>
    <col min="4392" max="4392" width="13" style="1" customWidth="1"/>
    <col min="4393" max="4394" width="11.42578125" style="1"/>
    <col min="4395" max="4395" width="9.140625" style="1" customWidth="1"/>
    <col min="4396" max="4396" width="11.42578125" style="1"/>
    <col min="4397" max="4397" width="12.42578125" style="1" customWidth="1"/>
    <col min="4398" max="4399" width="10.7109375" style="1" customWidth="1"/>
    <col min="4400" max="4400" width="7" style="1" customWidth="1"/>
    <col min="4401" max="4404" width="11.42578125" style="1"/>
    <col min="4405" max="4405" width="4.5703125" style="1" customWidth="1"/>
    <col min="4406" max="4408" width="11.42578125" style="1"/>
    <col min="4409" max="4409" width="12.5703125" style="1" customWidth="1"/>
    <col min="4410" max="4415" width="11.42578125" style="1"/>
    <col min="4416" max="4416" width="21" style="1" customWidth="1"/>
    <col min="4417" max="4417" width="19.85546875" style="1" customWidth="1"/>
    <col min="4418" max="4418" width="18.42578125" style="1" customWidth="1"/>
    <col min="4419" max="4419" width="20.140625" style="1" customWidth="1"/>
    <col min="4420" max="4420" width="20.5703125" style="1" customWidth="1"/>
    <col min="4421" max="4421" width="7.140625" style="1" customWidth="1"/>
    <col min="4422" max="4422" width="20" style="1" customWidth="1"/>
    <col min="4423" max="4423" width="19.28515625" style="1" customWidth="1"/>
    <col min="4424" max="4424" width="16" style="1" customWidth="1"/>
    <col min="4425" max="4425" width="22.28515625" style="1" customWidth="1"/>
    <col min="4426" max="4426" width="22" style="1" customWidth="1"/>
    <col min="4427" max="4610" width="11.42578125" style="1"/>
    <col min="4611" max="4611" width="4.42578125" style="1" customWidth="1"/>
    <col min="4612" max="4612" width="11.42578125" style="1"/>
    <col min="4613" max="4613" width="8.28515625" style="1" customWidth="1"/>
    <col min="4614" max="4614" width="9.7109375" style="1" customWidth="1"/>
    <col min="4615" max="4615" width="11.140625" style="1" customWidth="1"/>
    <col min="4616" max="4616" width="8.42578125" style="1" customWidth="1"/>
    <col min="4617" max="4617" width="10.140625" style="1" customWidth="1"/>
    <col min="4618" max="4618" width="10.5703125" style="1" customWidth="1"/>
    <col min="4619" max="4619" width="7.28515625" style="1" customWidth="1"/>
    <col min="4620" max="4620" width="8.85546875" style="1" customWidth="1"/>
    <col min="4621" max="4621" width="13" style="1" customWidth="1"/>
    <col min="4622" max="4623" width="6.5703125" style="1" customWidth="1"/>
    <col min="4624" max="4624" width="8.5703125" style="1" customWidth="1"/>
    <col min="4625" max="4625" width="8.140625" style="1" customWidth="1"/>
    <col min="4626" max="4626" width="11.85546875" style="1" customWidth="1"/>
    <col min="4627" max="4627" width="6.85546875" style="1" customWidth="1"/>
    <col min="4628" max="4628" width="6.5703125" style="1" customWidth="1"/>
    <col min="4629" max="4629" width="7.140625" style="1" customWidth="1"/>
    <col min="4630" max="4631" width="7.7109375" style="1" customWidth="1"/>
    <col min="4632" max="4632" width="7.140625" style="1" customWidth="1"/>
    <col min="4633" max="4633" width="6.7109375" style="1" customWidth="1"/>
    <col min="4634" max="4634" width="5.42578125" style="1" customWidth="1"/>
    <col min="4635" max="4635" width="22.85546875" style="1" customWidth="1"/>
    <col min="4636" max="4636" width="21.85546875" style="1" customWidth="1"/>
    <col min="4637" max="4637" width="9.42578125" style="1" customWidth="1"/>
    <col min="4638" max="4638" width="11.7109375" style="1" customWidth="1"/>
    <col min="4639" max="4639" width="9.28515625" style="1" customWidth="1"/>
    <col min="4640" max="4640" width="10.5703125" style="1" customWidth="1"/>
    <col min="4641" max="4641" width="18.85546875" style="1" customWidth="1"/>
    <col min="4642" max="4643" width="11.7109375" style="1" customWidth="1"/>
    <col min="4644" max="4644" width="13.85546875" style="1" customWidth="1"/>
    <col min="4645" max="4645" width="19" style="1" customWidth="1"/>
    <col min="4646" max="4646" width="16.7109375" style="1" customWidth="1"/>
    <col min="4647" max="4647" width="11.42578125" style="1"/>
    <col min="4648" max="4648" width="13" style="1" customWidth="1"/>
    <col min="4649" max="4650" width="11.42578125" style="1"/>
    <col min="4651" max="4651" width="9.140625" style="1" customWidth="1"/>
    <col min="4652" max="4652" width="11.42578125" style="1"/>
    <col min="4653" max="4653" width="12.42578125" style="1" customWidth="1"/>
    <col min="4654" max="4655" width="10.7109375" style="1" customWidth="1"/>
    <col min="4656" max="4656" width="7" style="1" customWidth="1"/>
    <col min="4657" max="4660" width="11.42578125" style="1"/>
    <col min="4661" max="4661" width="4.5703125" style="1" customWidth="1"/>
    <col min="4662" max="4664" width="11.42578125" style="1"/>
    <col min="4665" max="4665" width="12.5703125" style="1" customWidth="1"/>
    <col min="4666" max="4671" width="11.42578125" style="1"/>
    <col min="4672" max="4672" width="21" style="1" customWidth="1"/>
    <col min="4673" max="4673" width="19.85546875" style="1" customWidth="1"/>
    <col min="4674" max="4674" width="18.42578125" style="1" customWidth="1"/>
    <col min="4675" max="4675" width="20.140625" style="1" customWidth="1"/>
    <col min="4676" max="4676" width="20.5703125" style="1" customWidth="1"/>
    <col min="4677" max="4677" width="7.140625" style="1" customWidth="1"/>
    <col min="4678" max="4678" width="20" style="1" customWidth="1"/>
    <col min="4679" max="4679" width="19.28515625" style="1" customWidth="1"/>
    <col min="4680" max="4680" width="16" style="1" customWidth="1"/>
    <col min="4681" max="4681" width="22.28515625" style="1" customWidth="1"/>
    <col min="4682" max="4682" width="22" style="1" customWidth="1"/>
    <col min="4683" max="4866" width="11.42578125" style="1"/>
    <col min="4867" max="4867" width="4.42578125" style="1" customWidth="1"/>
    <col min="4868" max="4868" width="11.42578125" style="1"/>
    <col min="4869" max="4869" width="8.28515625" style="1" customWidth="1"/>
    <col min="4870" max="4870" width="9.7109375" style="1" customWidth="1"/>
    <col min="4871" max="4871" width="11.140625" style="1" customWidth="1"/>
    <col min="4872" max="4872" width="8.42578125" style="1" customWidth="1"/>
    <col min="4873" max="4873" width="10.140625" style="1" customWidth="1"/>
    <col min="4874" max="4874" width="10.5703125" style="1" customWidth="1"/>
    <col min="4875" max="4875" width="7.28515625" style="1" customWidth="1"/>
    <col min="4876" max="4876" width="8.85546875" style="1" customWidth="1"/>
    <col min="4877" max="4877" width="13" style="1" customWidth="1"/>
    <col min="4878" max="4879" width="6.5703125" style="1" customWidth="1"/>
    <col min="4880" max="4880" width="8.5703125" style="1" customWidth="1"/>
    <col min="4881" max="4881" width="8.140625" style="1" customWidth="1"/>
    <col min="4882" max="4882" width="11.85546875" style="1" customWidth="1"/>
    <col min="4883" max="4883" width="6.85546875" style="1" customWidth="1"/>
    <col min="4884" max="4884" width="6.5703125" style="1" customWidth="1"/>
    <col min="4885" max="4885" width="7.140625" style="1" customWidth="1"/>
    <col min="4886" max="4887" width="7.7109375" style="1" customWidth="1"/>
    <col min="4888" max="4888" width="7.140625" style="1" customWidth="1"/>
    <col min="4889" max="4889" width="6.7109375" style="1" customWidth="1"/>
    <col min="4890" max="4890" width="5.42578125" style="1" customWidth="1"/>
    <col min="4891" max="4891" width="22.85546875" style="1" customWidth="1"/>
    <col min="4892" max="4892" width="21.85546875" style="1" customWidth="1"/>
    <col min="4893" max="4893" width="9.42578125" style="1" customWidth="1"/>
    <col min="4894" max="4894" width="11.7109375" style="1" customWidth="1"/>
    <col min="4895" max="4895" width="9.28515625" style="1" customWidth="1"/>
    <col min="4896" max="4896" width="10.5703125" style="1" customWidth="1"/>
    <col min="4897" max="4897" width="18.85546875" style="1" customWidth="1"/>
    <col min="4898" max="4899" width="11.7109375" style="1" customWidth="1"/>
    <col min="4900" max="4900" width="13.85546875" style="1" customWidth="1"/>
    <col min="4901" max="4901" width="19" style="1" customWidth="1"/>
    <col min="4902" max="4902" width="16.7109375" style="1" customWidth="1"/>
    <col min="4903" max="4903" width="11.42578125" style="1"/>
    <col min="4904" max="4904" width="13" style="1" customWidth="1"/>
    <col min="4905" max="4906" width="11.42578125" style="1"/>
    <col min="4907" max="4907" width="9.140625" style="1" customWidth="1"/>
    <col min="4908" max="4908" width="11.42578125" style="1"/>
    <col min="4909" max="4909" width="12.42578125" style="1" customWidth="1"/>
    <col min="4910" max="4911" width="10.7109375" style="1" customWidth="1"/>
    <col min="4912" max="4912" width="7" style="1" customWidth="1"/>
    <col min="4913" max="4916" width="11.42578125" style="1"/>
    <col min="4917" max="4917" width="4.5703125" style="1" customWidth="1"/>
    <col min="4918" max="4920" width="11.42578125" style="1"/>
    <col min="4921" max="4921" width="12.5703125" style="1" customWidth="1"/>
    <col min="4922" max="4927" width="11.42578125" style="1"/>
    <col min="4928" max="4928" width="21" style="1" customWidth="1"/>
    <col min="4929" max="4929" width="19.85546875" style="1" customWidth="1"/>
    <col min="4930" max="4930" width="18.42578125" style="1" customWidth="1"/>
    <col min="4931" max="4931" width="20.140625" style="1" customWidth="1"/>
    <col min="4932" max="4932" width="20.5703125" style="1" customWidth="1"/>
    <col min="4933" max="4933" width="7.140625" style="1" customWidth="1"/>
    <col min="4934" max="4934" width="20" style="1" customWidth="1"/>
    <col min="4935" max="4935" width="19.28515625" style="1" customWidth="1"/>
    <col min="4936" max="4936" width="16" style="1" customWidth="1"/>
    <col min="4937" max="4937" width="22.28515625" style="1" customWidth="1"/>
    <col min="4938" max="4938" width="22" style="1" customWidth="1"/>
    <col min="4939" max="5122" width="11.42578125" style="1"/>
    <col min="5123" max="5123" width="4.42578125" style="1" customWidth="1"/>
    <col min="5124" max="5124" width="11.42578125" style="1"/>
    <col min="5125" max="5125" width="8.28515625" style="1" customWidth="1"/>
    <col min="5126" max="5126" width="9.7109375" style="1" customWidth="1"/>
    <col min="5127" max="5127" width="11.140625" style="1" customWidth="1"/>
    <col min="5128" max="5128" width="8.42578125" style="1" customWidth="1"/>
    <col min="5129" max="5129" width="10.140625" style="1" customWidth="1"/>
    <col min="5130" max="5130" width="10.5703125" style="1" customWidth="1"/>
    <col min="5131" max="5131" width="7.28515625" style="1" customWidth="1"/>
    <col min="5132" max="5132" width="8.85546875" style="1" customWidth="1"/>
    <col min="5133" max="5133" width="13" style="1" customWidth="1"/>
    <col min="5134" max="5135" width="6.5703125" style="1" customWidth="1"/>
    <col min="5136" max="5136" width="8.5703125" style="1" customWidth="1"/>
    <col min="5137" max="5137" width="8.140625" style="1" customWidth="1"/>
    <col min="5138" max="5138" width="11.85546875" style="1" customWidth="1"/>
    <col min="5139" max="5139" width="6.85546875" style="1" customWidth="1"/>
    <col min="5140" max="5140" width="6.5703125" style="1" customWidth="1"/>
    <col min="5141" max="5141" width="7.140625" style="1" customWidth="1"/>
    <col min="5142" max="5143" width="7.7109375" style="1" customWidth="1"/>
    <col min="5144" max="5144" width="7.140625" style="1" customWidth="1"/>
    <col min="5145" max="5145" width="6.7109375" style="1" customWidth="1"/>
    <col min="5146" max="5146" width="5.42578125" style="1" customWidth="1"/>
    <col min="5147" max="5147" width="22.85546875" style="1" customWidth="1"/>
    <col min="5148" max="5148" width="21.85546875" style="1" customWidth="1"/>
    <col min="5149" max="5149" width="9.42578125" style="1" customWidth="1"/>
    <col min="5150" max="5150" width="11.7109375" style="1" customWidth="1"/>
    <col min="5151" max="5151" width="9.28515625" style="1" customWidth="1"/>
    <col min="5152" max="5152" width="10.5703125" style="1" customWidth="1"/>
    <col min="5153" max="5153" width="18.85546875" style="1" customWidth="1"/>
    <col min="5154" max="5155" width="11.7109375" style="1" customWidth="1"/>
    <col min="5156" max="5156" width="13.85546875" style="1" customWidth="1"/>
    <col min="5157" max="5157" width="19" style="1" customWidth="1"/>
    <col min="5158" max="5158" width="16.7109375" style="1" customWidth="1"/>
    <col min="5159" max="5159" width="11.42578125" style="1"/>
    <col min="5160" max="5160" width="13" style="1" customWidth="1"/>
    <col min="5161" max="5162" width="11.42578125" style="1"/>
    <col min="5163" max="5163" width="9.140625" style="1" customWidth="1"/>
    <col min="5164" max="5164" width="11.42578125" style="1"/>
    <col min="5165" max="5165" width="12.42578125" style="1" customWidth="1"/>
    <col min="5166" max="5167" width="10.7109375" style="1" customWidth="1"/>
    <col min="5168" max="5168" width="7" style="1" customWidth="1"/>
    <col min="5169" max="5172" width="11.42578125" style="1"/>
    <col min="5173" max="5173" width="4.5703125" style="1" customWidth="1"/>
    <col min="5174" max="5176" width="11.42578125" style="1"/>
    <col min="5177" max="5177" width="12.5703125" style="1" customWidth="1"/>
    <col min="5178" max="5183" width="11.42578125" style="1"/>
    <col min="5184" max="5184" width="21" style="1" customWidth="1"/>
    <col min="5185" max="5185" width="19.85546875" style="1" customWidth="1"/>
    <col min="5186" max="5186" width="18.42578125" style="1" customWidth="1"/>
    <col min="5187" max="5187" width="20.140625" style="1" customWidth="1"/>
    <col min="5188" max="5188" width="20.5703125" style="1" customWidth="1"/>
    <col min="5189" max="5189" width="7.140625" style="1" customWidth="1"/>
    <col min="5190" max="5190" width="20" style="1" customWidth="1"/>
    <col min="5191" max="5191" width="19.28515625" style="1" customWidth="1"/>
    <col min="5192" max="5192" width="16" style="1" customWidth="1"/>
    <col min="5193" max="5193" width="22.28515625" style="1" customWidth="1"/>
    <col min="5194" max="5194" width="22" style="1" customWidth="1"/>
    <col min="5195" max="5378" width="11.42578125" style="1"/>
    <col min="5379" max="5379" width="4.42578125" style="1" customWidth="1"/>
    <col min="5380" max="5380" width="11.42578125" style="1"/>
    <col min="5381" max="5381" width="8.28515625" style="1" customWidth="1"/>
    <col min="5382" max="5382" width="9.7109375" style="1" customWidth="1"/>
    <col min="5383" max="5383" width="11.140625" style="1" customWidth="1"/>
    <col min="5384" max="5384" width="8.42578125" style="1" customWidth="1"/>
    <col min="5385" max="5385" width="10.140625" style="1" customWidth="1"/>
    <col min="5386" max="5386" width="10.5703125" style="1" customWidth="1"/>
    <col min="5387" max="5387" width="7.28515625" style="1" customWidth="1"/>
    <col min="5388" max="5388" width="8.85546875" style="1" customWidth="1"/>
    <col min="5389" max="5389" width="13" style="1" customWidth="1"/>
    <col min="5390" max="5391" width="6.5703125" style="1" customWidth="1"/>
    <col min="5392" max="5392" width="8.5703125" style="1" customWidth="1"/>
    <col min="5393" max="5393" width="8.140625" style="1" customWidth="1"/>
    <col min="5394" max="5394" width="11.85546875" style="1" customWidth="1"/>
    <col min="5395" max="5395" width="6.85546875" style="1" customWidth="1"/>
    <col min="5396" max="5396" width="6.5703125" style="1" customWidth="1"/>
    <col min="5397" max="5397" width="7.140625" style="1" customWidth="1"/>
    <col min="5398" max="5399" width="7.7109375" style="1" customWidth="1"/>
    <col min="5400" max="5400" width="7.140625" style="1" customWidth="1"/>
    <col min="5401" max="5401" width="6.7109375" style="1" customWidth="1"/>
    <col min="5402" max="5402" width="5.42578125" style="1" customWidth="1"/>
    <col min="5403" max="5403" width="22.85546875" style="1" customWidth="1"/>
    <col min="5404" max="5404" width="21.85546875" style="1" customWidth="1"/>
    <col min="5405" max="5405" width="9.42578125" style="1" customWidth="1"/>
    <col min="5406" max="5406" width="11.7109375" style="1" customWidth="1"/>
    <col min="5407" max="5407" width="9.28515625" style="1" customWidth="1"/>
    <col min="5408" max="5408" width="10.5703125" style="1" customWidth="1"/>
    <col min="5409" max="5409" width="18.85546875" style="1" customWidth="1"/>
    <col min="5410" max="5411" width="11.7109375" style="1" customWidth="1"/>
    <col min="5412" max="5412" width="13.85546875" style="1" customWidth="1"/>
    <col min="5413" max="5413" width="19" style="1" customWidth="1"/>
    <col min="5414" max="5414" width="16.7109375" style="1" customWidth="1"/>
    <col min="5415" max="5415" width="11.42578125" style="1"/>
    <col min="5416" max="5416" width="13" style="1" customWidth="1"/>
    <col min="5417" max="5418" width="11.42578125" style="1"/>
    <col min="5419" max="5419" width="9.140625" style="1" customWidth="1"/>
    <col min="5420" max="5420" width="11.42578125" style="1"/>
    <col min="5421" max="5421" width="12.42578125" style="1" customWidth="1"/>
    <col min="5422" max="5423" width="10.7109375" style="1" customWidth="1"/>
    <col min="5424" max="5424" width="7" style="1" customWidth="1"/>
    <col min="5425" max="5428" width="11.42578125" style="1"/>
    <col min="5429" max="5429" width="4.5703125" style="1" customWidth="1"/>
    <col min="5430" max="5432" width="11.42578125" style="1"/>
    <col min="5433" max="5433" width="12.5703125" style="1" customWidth="1"/>
    <col min="5434" max="5439" width="11.42578125" style="1"/>
    <col min="5440" max="5440" width="21" style="1" customWidth="1"/>
    <col min="5441" max="5441" width="19.85546875" style="1" customWidth="1"/>
    <col min="5442" max="5442" width="18.42578125" style="1" customWidth="1"/>
    <col min="5443" max="5443" width="20.140625" style="1" customWidth="1"/>
    <col min="5444" max="5444" width="20.5703125" style="1" customWidth="1"/>
    <col min="5445" max="5445" width="7.140625" style="1" customWidth="1"/>
    <col min="5446" max="5446" width="20" style="1" customWidth="1"/>
    <col min="5447" max="5447" width="19.28515625" style="1" customWidth="1"/>
    <col min="5448" max="5448" width="16" style="1" customWidth="1"/>
    <col min="5449" max="5449" width="22.28515625" style="1" customWidth="1"/>
    <col min="5450" max="5450" width="22" style="1" customWidth="1"/>
    <col min="5451" max="5634" width="11.42578125" style="1"/>
    <col min="5635" max="5635" width="4.42578125" style="1" customWidth="1"/>
    <col min="5636" max="5636" width="11.42578125" style="1"/>
    <col min="5637" max="5637" width="8.28515625" style="1" customWidth="1"/>
    <col min="5638" max="5638" width="9.7109375" style="1" customWidth="1"/>
    <col min="5639" max="5639" width="11.140625" style="1" customWidth="1"/>
    <col min="5640" max="5640" width="8.42578125" style="1" customWidth="1"/>
    <col min="5641" max="5641" width="10.140625" style="1" customWidth="1"/>
    <col min="5642" max="5642" width="10.5703125" style="1" customWidth="1"/>
    <col min="5643" max="5643" width="7.28515625" style="1" customWidth="1"/>
    <col min="5644" max="5644" width="8.85546875" style="1" customWidth="1"/>
    <col min="5645" max="5645" width="13" style="1" customWidth="1"/>
    <col min="5646" max="5647" width="6.5703125" style="1" customWidth="1"/>
    <col min="5648" max="5648" width="8.5703125" style="1" customWidth="1"/>
    <col min="5649" max="5649" width="8.140625" style="1" customWidth="1"/>
    <col min="5650" max="5650" width="11.85546875" style="1" customWidth="1"/>
    <col min="5651" max="5651" width="6.85546875" style="1" customWidth="1"/>
    <col min="5652" max="5652" width="6.5703125" style="1" customWidth="1"/>
    <col min="5653" max="5653" width="7.140625" style="1" customWidth="1"/>
    <col min="5654" max="5655" width="7.7109375" style="1" customWidth="1"/>
    <col min="5656" max="5656" width="7.140625" style="1" customWidth="1"/>
    <col min="5657" max="5657" width="6.7109375" style="1" customWidth="1"/>
    <col min="5658" max="5658" width="5.42578125" style="1" customWidth="1"/>
    <col min="5659" max="5659" width="22.85546875" style="1" customWidth="1"/>
    <col min="5660" max="5660" width="21.85546875" style="1" customWidth="1"/>
    <col min="5661" max="5661" width="9.42578125" style="1" customWidth="1"/>
    <col min="5662" max="5662" width="11.7109375" style="1" customWidth="1"/>
    <col min="5663" max="5663" width="9.28515625" style="1" customWidth="1"/>
    <col min="5664" max="5664" width="10.5703125" style="1" customWidth="1"/>
    <col min="5665" max="5665" width="18.85546875" style="1" customWidth="1"/>
    <col min="5666" max="5667" width="11.7109375" style="1" customWidth="1"/>
    <col min="5668" max="5668" width="13.85546875" style="1" customWidth="1"/>
    <col min="5669" max="5669" width="19" style="1" customWidth="1"/>
    <col min="5670" max="5670" width="16.7109375" style="1" customWidth="1"/>
    <col min="5671" max="5671" width="11.42578125" style="1"/>
    <col min="5672" max="5672" width="13" style="1" customWidth="1"/>
    <col min="5673" max="5674" width="11.42578125" style="1"/>
    <col min="5675" max="5675" width="9.140625" style="1" customWidth="1"/>
    <col min="5676" max="5676" width="11.42578125" style="1"/>
    <col min="5677" max="5677" width="12.42578125" style="1" customWidth="1"/>
    <col min="5678" max="5679" width="10.7109375" style="1" customWidth="1"/>
    <col min="5680" max="5680" width="7" style="1" customWidth="1"/>
    <col min="5681" max="5684" width="11.42578125" style="1"/>
    <col min="5685" max="5685" width="4.5703125" style="1" customWidth="1"/>
    <col min="5686" max="5688" width="11.42578125" style="1"/>
    <col min="5689" max="5689" width="12.5703125" style="1" customWidth="1"/>
    <col min="5690" max="5695" width="11.42578125" style="1"/>
    <col min="5696" max="5696" width="21" style="1" customWidth="1"/>
    <col min="5697" max="5697" width="19.85546875" style="1" customWidth="1"/>
    <col min="5698" max="5698" width="18.42578125" style="1" customWidth="1"/>
    <col min="5699" max="5699" width="20.140625" style="1" customWidth="1"/>
    <col min="5700" max="5700" width="20.5703125" style="1" customWidth="1"/>
    <col min="5701" max="5701" width="7.140625" style="1" customWidth="1"/>
    <col min="5702" max="5702" width="20" style="1" customWidth="1"/>
    <col min="5703" max="5703" width="19.28515625" style="1" customWidth="1"/>
    <col min="5704" max="5704" width="16" style="1" customWidth="1"/>
    <col min="5705" max="5705" width="22.28515625" style="1" customWidth="1"/>
    <col min="5706" max="5706" width="22" style="1" customWidth="1"/>
    <col min="5707" max="5890" width="11.42578125" style="1"/>
    <col min="5891" max="5891" width="4.42578125" style="1" customWidth="1"/>
    <col min="5892" max="5892" width="11.42578125" style="1"/>
    <col min="5893" max="5893" width="8.28515625" style="1" customWidth="1"/>
    <col min="5894" max="5894" width="9.7109375" style="1" customWidth="1"/>
    <col min="5895" max="5895" width="11.140625" style="1" customWidth="1"/>
    <col min="5896" max="5896" width="8.42578125" style="1" customWidth="1"/>
    <col min="5897" max="5897" width="10.140625" style="1" customWidth="1"/>
    <col min="5898" max="5898" width="10.5703125" style="1" customWidth="1"/>
    <col min="5899" max="5899" width="7.28515625" style="1" customWidth="1"/>
    <col min="5900" max="5900" width="8.85546875" style="1" customWidth="1"/>
    <col min="5901" max="5901" width="13" style="1" customWidth="1"/>
    <col min="5902" max="5903" width="6.5703125" style="1" customWidth="1"/>
    <col min="5904" max="5904" width="8.5703125" style="1" customWidth="1"/>
    <col min="5905" max="5905" width="8.140625" style="1" customWidth="1"/>
    <col min="5906" max="5906" width="11.85546875" style="1" customWidth="1"/>
    <col min="5907" max="5907" width="6.85546875" style="1" customWidth="1"/>
    <col min="5908" max="5908" width="6.5703125" style="1" customWidth="1"/>
    <col min="5909" max="5909" width="7.140625" style="1" customWidth="1"/>
    <col min="5910" max="5911" width="7.7109375" style="1" customWidth="1"/>
    <col min="5912" max="5912" width="7.140625" style="1" customWidth="1"/>
    <col min="5913" max="5913" width="6.7109375" style="1" customWidth="1"/>
    <col min="5914" max="5914" width="5.42578125" style="1" customWidth="1"/>
    <col min="5915" max="5915" width="22.85546875" style="1" customWidth="1"/>
    <col min="5916" max="5916" width="21.85546875" style="1" customWidth="1"/>
    <col min="5917" max="5917" width="9.42578125" style="1" customWidth="1"/>
    <col min="5918" max="5918" width="11.7109375" style="1" customWidth="1"/>
    <col min="5919" max="5919" width="9.28515625" style="1" customWidth="1"/>
    <col min="5920" max="5920" width="10.5703125" style="1" customWidth="1"/>
    <col min="5921" max="5921" width="18.85546875" style="1" customWidth="1"/>
    <col min="5922" max="5923" width="11.7109375" style="1" customWidth="1"/>
    <col min="5924" max="5924" width="13.85546875" style="1" customWidth="1"/>
    <col min="5925" max="5925" width="19" style="1" customWidth="1"/>
    <col min="5926" max="5926" width="16.7109375" style="1" customWidth="1"/>
    <col min="5927" max="5927" width="11.42578125" style="1"/>
    <col min="5928" max="5928" width="13" style="1" customWidth="1"/>
    <col min="5929" max="5930" width="11.42578125" style="1"/>
    <col min="5931" max="5931" width="9.140625" style="1" customWidth="1"/>
    <col min="5932" max="5932" width="11.42578125" style="1"/>
    <col min="5933" max="5933" width="12.42578125" style="1" customWidth="1"/>
    <col min="5934" max="5935" width="10.7109375" style="1" customWidth="1"/>
    <col min="5936" max="5936" width="7" style="1" customWidth="1"/>
    <col min="5937" max="5940" width="11.42578125" style="1"/>
    <col min="5941" max="5941" width="4.5703125" style="1" customWidth="1"/>
    <col min="5942" max="5944" width="11.42578125" style="1"/>
    <col min="5945" max="5945" width="12.5703125" style="1" customWidth="1"/>
    <col min="5946" max="5951" width="11.42578125" style="1"/>
    <col min="5952" max="5952" width="21" style="1" customWidth="1"/>
    <col min="5953" max="5953" width="19.85546875" style="1" customWidth="1"/>
    <col min="5954" max="5954" width="18.42578125" style="1" customWidth="1"/>
    <col min="5955" max="5955" width="20.140625" style="1" customWidth="1"/>
    <col min="5956" max="5956" width="20.5703125" style="1" customWidth="1"/>
    <col min="5957" max="5957" width="7.140625" style="1" customWidth="1"/>
    <col min="5958" max="5958" width="20" style="1" customWidth="1"/>
    <col min="5959" max="5959" width="19.28515625" style="1" customWidth="1"/>
    <col min="5960" max="5960" width="16" style="1" customWidth="1"/>
    <col min="5961" max="5961" width="22.28515625" style="1" customWidth="1"/>
    <col min="5962" max="5962" width="22" style="1" customWidth="1"/>
    <col min="5963" max="6146" width="11.42578125" style="1"/>
    <col min="6147" max="6147" width="4.42578125" style="1" customWidth="1"/>
    <col min="6148" max="6148" width="11.42578125" style="1"/>
    <col min="6149" max="6149" width="8.28515625" style="1" customWidth="1"/>
    <col min="6150" max="6150" width="9.7109375" style="1" customWidth="1"/>
    <col min="6151" max="6151" width="11.140625" style="1" customWidth="1"/>
    <col min="6152" max="6152" width="8.42578125" style="1" customWidth="1"/>
    <col min="6153" max="6153" width="10.140625" style="1" customWidth="1"/>
    <col min="6154" max="6154" width="10.5703125" style="1" customWidth="1"/>
    <col min="6155" max="6155" width="7.28515625" style="1" customWidth="1"/>
    <col min="6156" max="6156" width="8.85546875" style="1" customWidth="1"/>
    <col min="6157" max="6157" width="13" style="1" customWidth="1"/>
    <col min="6158" max="6159" width="6.5703125" style="1" customWidth="1"/>
    <col min="6160" max="6160" width="8.5703125" style="1" customWidth="1"/>
    <col min="6161" max="6161" width="8.140625" style="1" customWidth="1"/>
    <col min="6162" max="6162" width="11.85546875" style="1" customWidth="1"/>
    <col min="6163" max="6163" width="6.85546875" style="1" customWidth="1"/>
    <col min="6164" max="6164" width="6.5703125" style="1" customWidth="1"/>
    <col min="6165" max="6165" width="7.140625" style="1" customWidth="1"/>
    <col min="6166" max="6167" width="7.7109375" style="1" customWidth="1"/>
    <col min="6168" max="6168" width="7.140625" style="1" customWidth="1"/>
    <col min="6169" max="6169" width="6.7109375" style="1" customWidth="1"/>
    <col min="6170" max="6170" width="5.42578125" style="1" customWidth="1"/>
    <col min="6171" max="6171" width="22.85546875" style="1" customWidth="1"/>
    <col min="6172" max="6172" width="21.85546875" style="1" customWidth="1"/>
    <col min="6173" max="6173" width="9.42578125" style="1" customWidth="1"/>
    <col min="6174" max="6174" width="11.7109375" style="1" customWidth="1"/>
    <col min="6175" max="6175" width="9.28515625" style="1" customWidth="1"/>
    <col min="6176" max="6176" width="10.5703125" style="1" customWidth="1"/>
    <col min="6177" max="6177" width="18.85546875" style="1" customWidth="1"/>
    <col min="6178" max="6179" width="11.7109375" style="1" customWidth="1"/>
    <col min="6180" max="6180" width="13.85546875" style="1" customWidth="1"/>
    <col min="6181" max="6181" width="19" style="1" customWidth="1"/>
    <col min="6182" max="6182" width="16.7109375" style="1" customWidth="1"/>
    <col min="6183" max="6183" width="11.42578125" style="1"/>
    <col min="6184" max="6184" width="13" style="1" customWidth="1"/>
    <col min="6185" max="6186" width="11.42578125" style="1"/>
    <col min="6187" max="6187" width="9.140625" style="1" customWidth="1"/>
    <col min="6188" max="6188" width="11.42578125" style="1"/>
    <col min="6189" max="6189" width="12.42578125" style="1" customWidth="1"/>
    <col min="6190" max="6191" width="10.7109375" style="1" customWidth="1"/>
    <col min="6192" max="6192" width="7" style="1" customWidth="1"/>
    <col min="6193" max="6196" width="11.42578125" style="1"/>
    <col min="6197" max="6197" width="4.5703125" style="1" customWidth="1"/>
    <col min="6198" max="6200" width="11.42578125" style="1"/>
    <col min="6201" max="6201" width="12.5703125" style="1" customWidth="1"/>
    <col min="6202" max="6207" width="11.42578125" style="1"/>
    <col min="6208" max="6208" width="21" style="1" customWidth="1"/>
    <col min="6209" max="6209" width="19.85546875" style="1" customWidth="1"/>
    <col min="6210" max="6210" width="18.42578125" style="1" customWidth="1"/>
    <col min="6211" max="6211" width="20.140625" style="1" customWidth="1"/>
    <col min="6212" max="6212" width="20.5703125" style="1" customWidth="1"/>
    <col min="6213" max="6213" width="7.140625" style="1" customWidth="1"/>
    <col min="6214" max="6214" width="20" style="1" customWidth="1"/>
    <col min="6215" max="6215" width="19.28515625" style="1" customWidth="1"/>
    <col min="6216" max="6216" width="16" style="1" customWidth="1"/>
    <col min="6217" max="6217" width="22.28515625" style="1" customWidth="1"/>
    <col min="6218" max="6218" width="22" style="1" customWidth="1"/>
    <col min="6219" max="6402" width="11.42578125" style="1"/>
    <col min="6403" max="6403" width="4.42578125" style="1" customWidth="1"/>
    <col min="6404" max="6404" width="11.42578125" style="1"/>
    <col min="6405" max="6405" width="8.28515625" style="1" customWidth="1"/>
    <col min="6406" max="6406" width="9.7109375" style="1" customWidth="1"/>
    <col min="6407" max="6407" width="11.140625" style="1" customWidth="1"/>
    <col min="6408" max="6408" width="8.42578125" style="1" customWidth="1"/>
    <col min="6409" max="6409" width="10.140625" style="1" customWidth="1"/>
    <col min="6410" max="6410" width="10.5703125" style="1" customWidth="1"/>
    <col min="6411" max="6411" width="7.28515625" style="1" customWidth="1"/>
    <col min="6412" max="6412" width="8.85546875" style="1" customWidth="1"/>
    <col min="6413" max="6413" width="13" style="1" customWidth="1"/>
    <col min="6414" max="6415" width="6.5703125" style="1" customWidth="1"/>
    <col min="6416" max="6416" width="8.5703125" style="1" customWidth="1"/>
    <col min="6417" max="6417" width="8.140625" style="1" customWidth="1"/>
    <col min="6418" max="6418" width="11.85546875" style="1" customWidth="1"/>
    <col min="6419" max="6419" width="6.85546875" style="1" customWidth="1"/>
    <col min="6420" max="6420" width="6.5703125" style="1" customWidth="1"/>
    <col min="6421" max="6421" width="7.140625" style="1" customWidth="1"/>
    <col min="6422" max="6423" width="7.7109375" style="1" customWidth="1"/>
    <col min="6424" max="6424" width="7.140625" style="1" customWidth="1"/>
    <col min="6425" max="6425" width="6.7109375" style="1" customWidth="1"/>
    <col min="6426" max="6426" width="5.42578125" style="1" customWidth="1"/>
    <col min="6427" max="6427" width="22.85546875" style="1" customWidth="1"/>
    <col min="6428" max="6428" width="21.85546875" style="1" customWidth="1"/>
    <col min="6429" max="6429" width="9.42578125" style="1" customWidth="1"/>
    <col min="6430" max="6430" width="11.7109375" style="1" customWidth="1"/>
    <col min="6431" max="6431" width="9.28515625" style="1" customWidth="1"/>
    <col min="6432" max="6432" width="10.5703125" style="1" customWidth="1"/>
    <col min="6433" max="6433" width="18.85546875" style="1" customWidth="1"/>
    <col min="6434" max="6435" width="11.7109375" style="1" customWidth="1"/>
    <col min="6436" max="6436" width="13.85546875" style="1" customWidth="1"/>
    <col min="6437" max="6437" width="19" style="1" customWidth="1"/>
    <col min="6438" max="6438" width="16.7109375" style="1" customWidth="1"/>
    <col min="6439" max="6439" width="11.42578125" style="1"/>
    <col min="6440" max="6440" width="13" style="1" customWidth="1"/>
    <col min="6441" max="6442" width="11.42578125" style="1"/>
    <col min="6443" max="6443" width="9.140625" style="1" customWidth="1"/>
    <col min="6444" max="6444" width="11.42578125" style="1"/>
    <col min="6445" max="6445" width="12.42578125" style="1" customWidth="1"/>
    <col min="6446" max="6447" width="10.7109375" style="1" customWidth="1"/>
    <col min="6448" max="6448" width="7" style="1" customWidth="1"/>
    <col min="6449" max="6452" width="11.42578125" style="1"/>
    <col min="6453" max="6453" width="4.5703125" style="1" customWidth="1"/>
    <col min="6454" max="6456" width="11.42578125" style="1"/>
    <col min="6457" max="6457" width="12.5703125" style="1" customWidth="1"/>
    <col min="6458" max="6463" width="11.42578125" style="1"/>
    <col min="6464" max="6464" width="21" style="1" customWidth="1"/>
    <col min="6465" max="6465" width="19.85546875" style="1" customWidth="1"/>
    <col min="6466" max="6466" width="18.42578125" style="1" customWidth="1"/>
    <col min="6467" max="6467" width="20.140625" style="1" customWidth="1"/>
    <col min="6468" max="6468" width="20.5703125" style="1" customWidth="1"/>
    <col min="6469" max="6469" width="7.140625" style="1" customWidth="1"/>
    <col min="6470" max="6470" width="20" style="1" customWidth="1"/>
    <col min="6471" max="6471" width="19.28515625" style="1" customWidth="1"/>
    <col min="6472" max="6472" width="16" style="1" customWidth="1"/>
    <col min="6473" max="6473" width="22.28515625" style="1" customWidth="1"/>
    <col min="6474" max="6474" width="22" style="1" customWidth="1"/>
    <col min="6475" max="6658" width="11.42578125" style="1"/>
    <col min="6659" max="6659" width="4.42578125" style="1" customWidth="1"/>
    <col min="6660" max="6660" width="11.42578125" style="1"/>
    <col min="6661" max="6661" width="8.28515625" style="1" customWidth="1"/>
    <col min="6662" max="6662" width="9.7109375" style="1" customWidth="1"/>
    <col min="6663" max="6663" width="11.140625" style="1" customWidth="1"/>
    <col min="6664" max="6664" width="8.42578125" style="1" customWidth="1"/>
    <col min="6665" max="6665" width="10.140625" style="1" customWidth="1"/>
    <col min="6666" max="6666" width="10.5703125" style="1" customWidth="1"/>
    <col min="6667" max="6667" width="7.28515625" style="1" customWidth="1"/>
    <col min="6668" max="6668" width="8.85546875" style="1" customWidth="1"/>
    <col min="6669" max="6669" width="13" style="1" customWidth="1"/>
    <col min="6670" max="6671" width="6.5703125" style="1" customWidth="1"/>
    <col min="6672" max="6672" width="8.5703125" style="1" customWidth="1"/>
    <col min="6673" max="6673" width="8.140625" style="1" customWidth="1"/>
    <col min="6674" max="6674" width="11.85546875" style="1" customWidth="1"/>
    <col min="6675" max="6675" width="6.85546875" style="1" customWidth="1"/>
    <col min="6676" max="6676" width="6.5703125" style="1" customWidth="1"/>
    <col min="6677" max="6677" width="7.140625" style="1" customWidth="1"/>
    <col min="6678" max="6679" width="7.7109375" style="1" customWidth="1"/>
    <col min="6680" max="6680" width="7.140625" style="1" customWidth="1"/>
    <col min="6681" max="6681" width="6.7109375" style="1" customWidth="1"/>
    <col min="6682" max="6682" width="5.42578125" style="1" customWidth="1"/>
    <col min="6683" max="6683" width="22.85546875" style="1" customWidth="1"/>
    <col min="6684" max="6684" width="21.85546875" style="1" customWidth="1"/>
    <col min="6685" max="6685" width="9.42578125" style="1" customWidth="1"/>
    <col min="6686" max="6686" width="11.7109375" style="1" customWidth="1"/>
    <col min="6687" max="6687" width="9.28515625" style="1" customWidth="1"/>
    <col min="6688" max="6688" width="10.5703125" style="1" customWidth="1"/>
    <col min="6689" max="6689" width="18.85546875" style="1" customWidth="1"/>
    <col min="6690" max="6691" width="11.7109375" style="1" customWidth="1"/>
    <col min="6692" max="6692" width="13.85546875" style="1" customWidth="1"/>
    <col min="6693" max="6693" width="19" style="1" customWidth="1"/>
    <col min="6694" max="6694" width="16.7109375" style="1" customWidth="1"/>
    <col min="6695" max="6695" width="11.42578125" style="1"/>
    <col min="6696" max="6696" width="13" style="1" customWidth="1"/>
    <col min="6697" max="6698" width="11.42578125" style="1"/>
    <col min="6699" max="6699" width="9.140625" style="1" customWidth="1"/>
    <col min="6700" max="6700" width="11.42578125" style="1"/>
    <col min="6701" max="6701" width="12.42578125" style="1" customWidth="1"/>
    <col min="6702" max="6703" width="10.7109375" style="1" customWidth="1"/>
    <col min="6704" max="6704" width="7" style="1" customWidth="1"/>
    <col min="6705" max="6708" width="11.42578125" style="1"/>
    <col min="6709" max="6709" width="4.5703125" style="1" customWidth="1"/>
    <col min="6710" max="6712" width="11.42578125" style="1"/>
    <col min="6713" max="6713" width="12.5703125" style="1" customWidth="1"/>
    <col min="6714" max="6719" width="11.42578125" style="1"/>
    <col min="6720" max="6720" width="21" style="1" customWidth="1"/>
    <col min="6721" max="6721" width="19.85546875" style="1" customWidth="1"/>
    <col min="6722" max="6722" width="18.42578125" style="1" customWidth="1"/>
    <col min="6723" max="6723" width="20.140625" style="1" customWidth="1"/>
    <col min="6724" max="6724" width="20.5703125" style="1" customWidth="1"/>
    <col min="6725" max="6725" width="7.140625" style="1" customWidth="1"/>
    <col min="6726" max="6726" width="20" style="1" customWidth="1"/>
    <col min="6727" max="6727" width="19.28515625" style="1" customWidth="1"/>
    <col min="6728" max="6728" width="16" style="1" customWidth="1"/>
    <col min="6729" max="6729" width="22.28515625" style="1" customWidth="1"/>
    <col min="6730" max="6730" width="22" style="1" customWidth="1"/>
    <col min="6731" max="6914" width="11.42578125" style="1"/>
    <col min="6915" max="6915" width="4.42578125" style="1" customWidth="1"/>
    <col min="6916" max="6916" width="11.42578125" style="1"/>
    <col min="6917" max="6917" width="8.28515625" style="1" customWidth="1"/>
    <col min="6918" max="6918" width="9.7109375" style="1" customWidth="1"/>
    <col min="6919" max="6919" width="11.140625" style="1" customWidth="1"/>
    <col min="6920" max="6920" width="8.42578125" style="1" customWidth="1"/>
    <col min="6921" max="6921" width="10.140625" style="1" customWidth="1"/>
    <col min="6922" max="6922" width="10.5703125" style="1" customWidth="1"/>
    <col min="6923" max="6923" width="7.28515625" style="1" customWidth="1"/>
    <col min="6924" max="6924" width="8.85546875" style="1" customWidth="1"/>
    <col min="6925" max="6925" width="13" style="1" customWidth="1"/>
    <col min="6926" max="6927" width="6.5703125" style="1" customWidth="1"/>
    <col min="6928" max="6928" width="8.5703125" style="1" customWidth="1"/>
    <col min="6929" max="6929" width="8.140625" style="1" customWidth="1"/>
    <col min="6930" max="6930" width="11.85546875" style="1" customWidth="1"/>
    <col min="6931" max="6931" width="6.85546875" style="1" customWidth="1"/>
    <col min="6932" max="6932" width="6.5703125" style="1" customWidth="1"/>
    <col min="6933" max="6933" width="7.140625" style="1" customWidth="1"/>
    <col min="6934" max="6935" width="7.7109375" style="1" customWidth="1"/>
    <col min="6936" max="6936" width="7.140625" style="1" customWidth="1"/>
    <col min="6937" max="6937" width="6.7109375" style="1" customWidth="1"/>
    <col min="6938" max="6938" width="5.42578125" style="1" customWidth="1"/>
    <col min="6939" max="6939" width="22.85546875" style="1" customWidth="1"/>
    <col min="6940" max="6940" width="21.85546875" style="1" customWidth="1"/>
    <col min="6941" max="6941" width="9.42578125" style="1" customWidth="1"/>
    <col min="6942" max="6942" width="11.7109375" style="1" customWidth="1"/>
    <col min="6943" max="6943" width="9.28515625" style="1" customWidth="1"/>
    <col min="6944" max="6944" width="10.5703125" style="1" customWidth="1"/>
    <col min="6945" max="6945" width="18.85546875" style="1" customWidth="1"/>
    <col min="6946" max="6947" width="11.7109375" style="1" customWidth="1"/>
    <col min="6948" max="6948" width="13.85546875" style="1" customWidth="1"/>
    <col min="6949" max="6949" width="19" style="1" customWidth="1"/>
    <col min="6950" max="6950" width="16.7109375" style="1" customWidth="1"/>
    <col min="6951" max="6951" width="11.42578125" style="1"/>
    <col min="6952" max="6952" width="13" style="1" customWidth="1"/>
    <col min="6953" max="6954" width="11.42578125" style="1"/>
    <col min="6955" max="6955" width="9.140625" style="1" customWidth="1"/>
    <col min="6956" max="6956" width="11.42578125" style="1"/>
    <col min="6957" max="6957" width="12.42578125" style="1" customWidth="1"/>
    <col min="6958" max="6959" width="10.7109375" style="1" customWidth="1"/>
    <col min="6960" max="6960" width="7" style="1" customWidth="1"/>
    <col min="6961" max="6964" width="11.42578125" style="1"/>
    <col min="6965" max="6965" width="4.5703125" style="1" customWidth="1"/>
    <col min="6966" max="6968" width="11.42578125" style="1"/>
    <col min="6969" max="6969" width="12.5703125" style="1" customWidth="1"/>
    <col min="6970" max="6975" width="11.42578125" style="1"/>
    <col min="6976" max="6976" width="21" style="1" customWidth="1"/>
    <col min="6977" max="6977" width="19.85546875" style="1" customWidth="1"/>
    <col min="6978" max="6978" width="18.42578125" style="1" customWidth="1"/>
    <col min="6979" max="6979" width="20.140625" style="1" customWidth="1"/>
    <col min="6980" max="6980" width="20.5703125" style="1" customWidth="1"/>
    <col min="6981" max="6981" width="7.140625" style="1" customWidth="1"/>
    <col min="6982" max="6982" width="20" style="1" customWidth="1"/>
    <col min="6983" max="6983" width="19.28515625" style="1" customWidth="1"/>
    <col min="6984" max="6984" width="16" style="1" customWidth="1"/>
    <col min="6985" max="6985" width="22.28515625" style="1" customWidth="1"/>
    <col min="6986" max="6986" width="22" style="1" customWidth="1"/>
    <col min="6987" max="7170" width="11.42578125" style="1"/>
    <col min="7171" max="7171" width="4.42578125" style="1" customWidth="1"/>
    <col min="7172" max="7172" width="11.42578125" style="1"/>
    <col min="7173" max="7173" width="8.28515625" style="1" customWidth="1"/>
    <col min="7174" max="7174" width="9.7109375" style="1" customWidth="1"/>
    <col min="7175" max="7175" width="11.140625" style="1" customWidth="1"/>
    <col min="7176" max="7176" width="8.42578125" style="1" customWidth="1"/>
    <col min="7177" max="7177" width="10.140625" style="1" customWidth="1"/>
    <col min="7178" max="7178" width="10.5703125" style="1" customWidth="1"/>
    <col min="7179" max="7179" width="7.28515625" style="1" customWidth="1"/>
    <col min="7180" max="7180" width="8.85546875" style="1" customWidth="1"/>
    <col min="7181" max="7181" width="13" style="1" customWidth="1"/>
    <col min="7182" max="7183" width="6.5703125" style="1" customWidth="1"/>
    <col min="7184" max="7184" width="8.5703125" style="1" customWidth="1"/>
    <col min="7185" max="7185" width="8.140625" style="1" customWidth="1"/>
    <col min="7186" max="7186" width="11.85546875" style="1" customWidth="1"/>
    <col min="7187" max="7187" width="6.85546875" style="1" customWidth="1"/>
    <col min="7188" max="7188" width="6.5703125" style="1" customWidth="1"/>
    <col min="7189" max="7189" width="7.140625" style="1" customWidth="1"/>
    <col min="7190" max="7191" width="7.7109375" style="1" customWidth="1"/>
    <col min="7192" max="7192" width="7.140625" style="1" customWidth="1"/>
    <col min="7193" max="7193" width="6.7109375" style="1" customWidth="1"/>
    <col min="7194" max="7194" width="5.42578125" style="1" customWidth="1"/>
    <col min="7195" max="7195" width="22.85546875" style="1" customWidth="1"/>
    <col min="7196" max="7196" width="21.85546875" style="1" customWidth="1"/>
    <col min="7197" max="7197" width="9.42578125" style="1" customWidth="1"/>
    <col min="7198" max="7198" width="11.7109375" style="1" customWidth="1"/>
    <col min="7199" max="7199" width="9.28515625" style="1" customWidth="1"/>
    <col min="7200" max="7200" width="10.5703125" style="1" customWidth="1"/>
    <col min="7201" max="7201" width="18.85546875" style="1" customWidth="1"/>
    <col min="7202" max="7203" width="11.7109375" style="1" customWidth="1"/>
    <col min="7204" max="7204" width="13.85546875" style="1" customWidth="1"/>
    <col min="7205" max="7205" width="19" style="1" customWidth="1"/>
    <col min="7206" max="7206" width="16.7109375" style="1" customWidth="1"/>
    <col min="7207" max="7207" width="11.42578125" style="1"/>
    <col min="7208" max="7208" width="13" style="1" customWidth="1"/>
    <col min="7209" max="7210" width="11.42578125" style="1"/>
    <col min="7211" max="7211" width="9.140625" style="1" customWidth="1"/>
    <col min="7212" max="7212" width="11.42578125" style="1"/>
    <col min="7213" max="7213" width="12.42578125" style="1" customWidth="1"/>
    <col min="7214" max="7215" width="10.7109375" style="1" customWidth="1"/>
    <col min="7216" max="7216" width="7" style="1" customWidth="1"/>
    <col min="7217" max="7220" width="11.42578125" style="1"/>
    <col min="7221" max="7221" width="4.5703125" style="1" customWidth="1"/>
    <col min="7222" max="7224" width="11.42578125" style="1"/>
    <col min="7225" max="7225" width="12.5703125" style="1" customWidth="1"/>
    <col min="7226" max="7231" width="11.42578125" style="1"/>
    <col min="7232" max="7232" width="21" style="1" customWidth="1"/>
    <col min="7233" max="7233" width="19.85546875" style="1" customWidth="1"/>
    <col min="7234" max="7234" width="18.42578125" style="1" customWidth="1"/>
    <col min="7235" max="7235" width="20.140625" style="1" customWidth="1"/>
    <col min="7236" max="7236" width="20.5703125" style="1" customWidth="1"/>
    <col min="7237" max="7237" width="7.140625" style="1" customWidth="1"/>
    <col min="7238" max="7238" width="20" style="1" customWidth="1"/>
    <col min="7239" max="7239" width="19.28515625" style="1" customWidth="1"/>
    <col min="7240" max="7240" width="16" style="1" customWidth="1"/>
    <col min="7241" max="7241" width="22.28515625" style="1" customWidth="1"/>
    <col min="7242" max="7242" width="22" style="1" customWidth="1"/>
    <col min="7243" max="7426" width="11.42578125" style="1"/>
    <col min="7427" max="7427" width="4.42578125" style="1" customWidth="1"/>
    <col min="7428" max="7428" width="11.42578125" style="1"/>
    <col min="7429" max="7429" width="8.28515625" style="1" customWidth="1"/>
    <col min="7430" max="7430" width="9.7109375" style="1" customWidth="1"/>
    <col min="7431" max="7431" width="11.140625" style="1" customWidth="1"/>
    <col min="7432" max="7432" width="8.42578125" style="1" customWidth="1"/>
    <col min="7433" max="7433" width="10.140625" style="1" customWidth="1"/>
    <col min="7434" max="7434" width="10.5703125" style="1" customWidth="1"/>
    <col min="7435" max="7435" width="7.28515625" style="1" customWidth="1"/>
    <col min="7436" max="7436" width="8.85546875" style="1" customWidth="1"/>
    <col min="7437" max="7437" width="13" style="1" customWidth="1"/>
    <col min="7438" max="7439" width="6.5703125" style="1" customWidth="1"/>
    <col min="7440" max="7440" width="8.5703125" style="1" customWidth="1"/>
    <col min="7441" max="7441" width="8.140625" style="1" customWidth="1"/>
    <col min="7442" max="7442" width="11.85546875" style="1" customWidth="1"/>
    <col min="7443" max="7443" width="6.85546875" style="1" customWidth="1"/>
    <col min="7444" max="7444" width="6.5703125" style="1" customWidth="1"/>
    <col min="7445" max="7445" width="7.140625" style="1" customWidth="1"/>
    <col min="7446" max="7447" width="7.7109375" style="1" customWidth="1"/>
    <col min="7448" max="7448" width="7.140625" style="1" customWidth="1"/>
    <col min="7449" max="7449" width="6.7109375" style="1" customWidth="1"/>
    <col min="7450" max="7450" width="5.42578125" style="1" customWidth="1"/>
    <col min="7451" max="7451" width="22.85546875" style="1" customWidth="1"/>
    <col min="7452" max="7452" width="21.85546875" style="1" customWidth="1"/>
    <col min="7453" max="7453" width="9.42578125" style="1" customWidth="1"/>
    <col min="7454" max="7454" width="11.7109375" style="1" customWidth="1"/>
    <col min="7455" max="7455" width="9.28515625" style="1" customWidth="1"/>
    <col min="7456" max="7456" width="10.5703125" style="1" customWidth="1"/>
    <col min="7457" max="7457" width="18.85546875" style="1" customWidth="1"/>
    <col min="7458" max="7459" width="11.7109375" style="1" customWidth="1"/>
    <col min="7460" max="7460" width="13.85546875" style="1" customWidth="1"/>
    <col min="7461" max="7461" width="19" style="1" customWidth="1"/>
    <col min="7462" max="7462" width="16.7109375" style="1" customWidth="1"/>
    <col min="7463" max="7463" width="11.42578125" style="1"/>
    <col min="7464" max="7464" width="13" style="1" customWidth="1"/>
    <col min="7465" max="7466" width="11.42578125" style="1"/>
    <col min="7467" max="7467" width="9.140625" style="1" customWidth="1"/>
    <col min="7468" max="7468" width="11.42578125" style="1"/>
    <col min="7469" max="7469" width="12.42578125" style="1" customWidth="1"/>
    <col min="7470" max="7471" width="10.7109375" style="1" customWidth="1"/>
    <col min="7472" max="7472" width="7" style="1" customWidth="1"/>
    <col min="7473" max="7476" width="11.42578125" style="1"/>
    <col min="7477" max="7477" width="4.5703125" style="1" customWidth="1"/>
    <col min="7478" max="7480" width="11.42578125" style="1"/>
    <col min="7481" max="7481" width="12.5703125" style="1" customWidth="1"/>
    <col min="7482" max="7487" width="11.42578125" style="1"/>
    <col min="7488" max="7488" width="21" style="1" customWidth="1"/>
    <col min="7489" max="7489" width="19.85546875" style="1" customWidth="1"/>
    <col min="7490" max="7490" width="18.42578125" style="1" customWidth="1"/>
    <col min="7491" max="7491" width="20.140625" style="1" customWidth="1"/>
    <col min="7492" max="7492" width="20.5703125" style="1" customWidth="1"/>
    <col min="7493" max="7493" width="7.140625" style="1" customWidth="1"/>
    <col min="7494" max="7494" width="20" style="1" customWidth="1"/>
    <col min="7495" max="7495" width="19.28515625" style="1" customWidth="1"/>
    <col min="7496" max="7496" width="16" style="1" customWidth="1"/>
    <col min="7497" max="7497" width="22.28515625" style="1" customWidth="1"/>
    <col min="7498" max="7498" width="22" style="1" customWidth="1"/>
    <col min="7499" max="7682" width="11.42578125" style="1"/>
    <col min="7683" max="7683" width="4.42578125" style="1" customWidth="1"/>
    <col min="7684" max="7684" width="11.42578125" style="1"/>
    <col min="7685" max="7685" width="8.28515625" style="1" customWidth="1"/>
    <col min="7686" max="7686" width="9.7109375" style="1" customWidth="1"/>
    <col min="7687" max="7687" width="11.140625" style="1" customWidth="1"/>
    <col min="7688" max="7688" width="8.42578125" style="1" customWidth="1"/>
    <col min="7689" max="7689" width="10.140625" style="1" customWidth="1"/>
    <col min="7690" max="7690" width="10.5703125" style="1" customWidth="1"/>
    <col min="7691" max="7691" width="7.28515625" style="1" customWidth="1"/>
    <col min="7692" max="7692" width="8.85546875" style="1" customWidth="1"/>
    <col min="7693" max="7693" width="13" style="1" customWidth="1"/>
    <col min="7694" max="7695" width="6.5703125" style="1" customWidth="1"/>
    <col min="7696" max="7696" width="8.5703125" style="1" customWidth="1"/>
    <col min="7697" max="7697" width="8.140625" style="1" customWidth="1"/>
    <col min="7698" max="7698" width="11.85546875" style="1" customWidth="1"/>
    <col min="7699" max="7699" width="6.85546875" style="1" customWidth="1"/>
    <col min="7700" max="7700" width="6.5703125" style="1" customWidth="1"/>
    <col min="7701" max="7701" width="7.140625" style="1" customWidth="1"/>
    <col min="7702" max="7703" width="7.7109375" style="1" customWidth="1"/>
    <col min="7704" max="7704" width="7.140625" style="1" customWidth="1"/>
    <col min="7705" max="7705" width="6.7109375" style="1" customWidth="1"/>
    <col min="7706" max="7706" width="5.42578125" style="1" customWidth="1"/>
    <col min="7707" max="7707" width="22.85546875" style="1" customWidth="1"/>
    <col min="7708" max="7708" width="21.85546875" style="1" customWidth="1"/>
    <col min="7709" max="7709" width="9.42578125" style="1" customWidth="1"/>
    <col min="7710" max="7710" width="11.7109375" style="1" customWidth="1"/>
    <col min="7711" max="7711" width="9.28515625" style="1" customWidth="1"/>
    <col min="7712" max="7712" width="10.5703125" style="1" customWidth="1"/>
    <col min="7713" max="7713" width="18.85546875" style="1" customWidth="1"/>
    <col min="7714" max="7715" width="11.7109375" style="1" customWidth="1"/>
    <col min="7716" max="7716" width="13.85546875" style="1" customWidth="1"/>
    <col min="7717" max="7717" width="19" style="1" customWidth="1"/>
    <col min="7718" max="7718" width="16.7109375" style="1" customWidth="1"/>
    <col min="7719" max="7719" width="11.42578125" style="1"/>
    <col min="7720" max="7720" width="13" style="1" customWidth="1"/>
    <col min="7721" max="7722" width="11.42578125" style="1"/>
    <col min="7723" max="7723" width="9.140625" style="1" customWidth="1"/>
    <col min="7724" max="7724" width="11.42578125" style="1"/>
    <col min="7725" max="7725" width="12.42578125" style="1" customWidth="1"/>
    <col min="7726" max="7727" width="10.7109375" style="1" customWidth="1"/>
    <col min="7728" max="7728" width="7" style="1" customWidth="1"/>
    <col min="7729" max="7732" width="11.42578125" style="1"/>
    <col min="7733" max="7733" width="4.5703125" style="1" customWidth="1"/>
    <col min="7734" max="7736" width="11.42578125" style="1"/>
    <col min="7737" max="7737" width="12.5703125" style="1" customWidth="1"/>
    <col min="7738" max="7743" width="11.42578125" style="1"/>
    <col min="7744" max="7744" width="21" style="1" customWidth="1"/>
    <col min="7745" max="7745" width="19.85546875" style="1" customWidth="1"/>
    <col min="7746" max="7746" width="18.42578125" style="1" customWidth="1"/>
    <col min="7747" max="7747" width="20.140625" style="1" customWidth="1"/>
    <col min="7748" max="7748" width="20.5703125" style="1" customWidth="1"/>
    <col min="7749" max="7749" width="7.140625" style="1" customWidth="1"/>
    <col min="7750" max="7750" width="20" style="1" customWidth="1"/>
    <col min="7751" max="7751" width="19.28515625" style="1" customWidth="1"/>
    <col min="7752" max="7752" width="16" style="1" customWidth="1"/>
    <col min="7753" max="7753" width="22.28515625" style="1" customWidth="1"/>
    <col min="7754" max="7754" width="22" style="1" customWidth="1"/>
    <col min="7755" max="7938" width="11.42578125" style="1"/>
    <col min="7939" max="7939" width="4.42578125" style="1" customWidth="1"/>
    <col min="7940" max="7940" width="11.42578125" style="1"/>
    <col min="7941" max="7941" width="8.28515625" style="1" customWidth="1"/>
    <col min="7942" max="7942" width="9.7109375" style="1" customWidth="1"/>
    <col min="7943" max="7943" width="11.140625" style="1" customWidth="1"/>
    <col min="7944" max="7944" width="8.42578125" style="1" customWidth="1"/>
    <col min="7945" max="7945" width="10.140625" style="1" customWidth="1"/>
    <col min="7946" max="7946" width="10.5703125" style="1" customWidth="1"/>
    <col min="7947" max="7947" width="7.28515625" style="1" customWidth="1"/>
    <col min="7948" max="7948" width="8.85546875" style="1" customWidth="1"/>
    <col min="7949" max="7949" width="13" style="1" customWidth="1"/>
    <col min="7950" max="7951" width="6.5703125" style="1" customWidth="1"/>
    <col min="7952" max="7952" width="8.5703125" style="1" customWidth="1"/>
    <col min="7953" max="7953" width="8.140625" style="1" customWidth="1"/>
    <col min="7954" max="7954" width="11.85546875" style="1" customWidth="1"/>
    <col min="7955" max="7955" width="6.85546875" style="1" customWidth="1"/>
    <col min="7956" max="7956" width="6.5703125" style="1" customWidth="1"/>
    <col min="7957" max="7957" width="7.140625" style="1" customWidth="1"/>
    <col min="7958" max="7959" width="7.7109375" style="1" customWidth="1"/>
    <col min="7960" max="7960" width="7.140625" style="1" customWidth="1"/>
    <col min="7961" max="7961" width="6.7109375" style="1" customWidth="1"/>
    <col min="7962" max="7962" width="5.42578125" style="1" customWidth="1"/>
    <col min="7963" max="7963" width="22.85546875" style="1" customWidth="1"/>
    <col min="7964" max="7964" width="21.85546875" style="1" customWidth="1"/>
    <col min="7965" max="7965" width="9.42578125" style="1" customWidth="1"/>
    <col min="7966" max="7966" width="11.7109375" style="1" customWidth="1"/>
    <col min="7967" max="7967" width="9.28515625" style="1" customWidth="1"/>
    <col min="7968" max="7968" width="10.5703125" style="1" customWidth="1"/>
    <col min="7969" max="7969" width="18.85546875" style="1" customWidth="1"/>
    <col min="7970" max="7971" width="11.7109375" style="1" customWidth="1"/>
    <col min="7972" max="7972" width="13.85546875" style="1" customWidth="1"/>
    <col min="7973" max="7973" width="19" style="1" customWidth="1"/>
    <col min="7974" max="7974" width="16.7109375" style="1" customWidth="1"/>
    <col min="7975" max="7975" width="11.42578125" style="1"/>
    <col min="7976" max="7976" width="13" style="1" customWidth="1"/>
    <col min="7977" max="7978" width="11.42578125" style="1"/>
    <col min="7979" max="7979" width="9.140625" style="1" customWidth="1"/>
    <col min="7980" max="7980" width="11.42578125" style="1"/>
    <col min="7981" max="7981" width="12.42578125" style="1" customWidth="1"/>
    <col min="7982" max="7983" width="10.7109375" style="1" customWidth="1"/>
    <col min="7984" max="7984" width="7" style="1" customWidth="1"/>
    <col min="7985" max="7988" width="11.42578125" style="1"/>
    <col min="7989" max="7989" width="4.5703125" style="1" customWidth="1"/>
    <col min="7990" max="7992" width="11.42578125" style="1"/>
    <col min="7993" max="7993" width="12.5703125" style="1" customWidth="1"/>
    <col min="7994" max="7999" width="11.42578125" style="1"/>
    <col min="8000" max="8000" width="21" style="1" customWidth="1"/>
    <col min="8001" max="8001" width="19.85546875" style="1" customWidth="1"/>
    <col min="8002" max="8002" width="18.42578125" style="1" customWidth="1"/>
    <col min="8003" max="8003" width="20.140625" style="1" customWidth="1"/>
    <col min="8004" max="8004" width="20.5703125" style="1" customWidth="1"/>
    <col min="8005" max="8005" width="7.140625" style="1" customWidth="1"/>
    <col min="8006" max="8006" width="20" style="1" customWidth="1"/>
    <col min="8007" max="8007" width="19.28515625" style="1" customWidth="1"/>
    <col min="8008" max="8008" width="16" style="1" customWidth="1"/>
    <col min="8009" max="8009" width="22.28515625" style="1" customWidth="1"/>
    <col min="8010" max="8010" width="22" style="1" customWidth="1"/>
    <col min="8011" max="8194" width="11.42578125" style="1"/>
    <col min="8195" max="8195" width="4.42578125" style="1" customWidth="1"/>
    <col min="8196" max="8196" width="11.42578125" style="1"/>
    <col min="8197" max="8197" width="8.28515625" style="1" customWidth="1"/>
    <col min="8198" max="8198" width="9.7109375" style="1" customWidth="1"/>
    <col min="8199" max="8199" width="11.140625" style="1" customWidth="1"/>
    <col min="8200" max="8200" width="8.42578125" style="1" customWidth="1"/>
    <col min="8201" max="8201" width="10.140625" style="1" customWidth="1"/>
    <col min="8202" max="8202" width="10.5703125" style="1" customWidth="1"/>
    <col min="8203" max="8203" width="7.28515625" style="1" customWidth="1"/>
    <col min="8204" max="8204" width="8.85546875" style="1" customWidth="1"/>
    <col min="8205" max="8205" width="13" style="1" customWidth="1"/>
    <col min="8206" max="8207" width="6.5703125" style="1" customWidth="1"/>
    <col min="8208" max="8208" width="8.5703125" style="1" customWidth="1"/>
    <col min="8209" max="8209" width="8.140625" style="1" customWidth="1"/>
    <col min="8210" max="8210" width="11.85546875" style="1" customWidth="1"/>
    <col min="8211" max="8211" width="6.85546875" style="1" customWidth="1"/>
    <col min="8212" max="8212" width="6.5703125" style="1" customWidth="1"/>
    <col min="8213" max="8213" width="7.140625" style="1" customWidth="1"/>
    <col min="8214" max="8215" width="7.7109375" style="1" customWidth="1"/>
    <col min="8216" max="8216" width="7.140625" style="1" customWidth="1"/>
    <col min="8217" max="8217" width="6.7109375" style="1" customWidth="1"/>
    <col min="8218" max="8218" width="5.42578125" style="1" customWidth="1"/>
    <col min="8219" max="8219" width="22.85546875" style="1" customWidth="1"/>
    <col min="8220" max="8220" width="21.85546875" style="1" customWidth="1"/>
    <col min="8221" max="8221" width="9.42578125" style="1" customWidth="1"/>
    <col min="8222" max="8222" width="11.7109375" style="1" customWidth="1"/>
    <col min="8223" max="8223" width="9.28515625" style="1" customWidth="1"/>
    <col min="8224" max="8224" width="10.5703125" style="1" customWidth="1"/>
    <col min="8225" max="8225" width="18.85546875" style="1" customWidth="1"/>
    <col min="8226" max="8227" width="11.7109375" style="1" customWidth="1"/>
    <col min="8228" max="8228" width="13.85546875" style="1" customWidth="1"/>
    <col min="8229" max="8229" width="19" style="1" customWidth="1"/>
    <col min="8230" max="8230" width="16.7109375" style="1" customWidth="1"/>
    <col min="8231" max="8231" width="11.42578125" style="1"/>
    <col min="8232" max="8232" width="13" style="1" customWidth="1"/>
    <col min="8233" max="8234" width="11.42578125" style="1"/>
    <col min="8235" max="8235" width="9.140625" style="1" customWidth="1"/>
    <col min="8236" max="8236" width="11.42578125" style="1"/>
    <col min="8237" max="8237" width="12.42578125" style="1" customWidth="1"/>
    <col min="8238" max="8239" width="10.7109375" style="1" customWidth="1"/>
    <col min="8240" max="8240" width="7" style="1" customWidth="1"/>
    <col min="8241" max="8244" width="11.42578125" style="1"/>
    <col min="8245" max="8245" width="4.5703125" style="1" customWidth="1"/>
    <col min="8246" max="8248" width="11.42578125" style="1"/>
    <col min="8249" max="8249" width="12.5703125" style="1" customWidth="1"/>
    <col min="8250" max="8255" width="11.42578125" style="1"/>
    <col min="8256" max="8256" width="21" style="1" customWidth="1"/>
    <col min="8257" max="8257" width="19.85546875" style="1" customWidth="1"/>
    <col min="8258" max="8258" width="18.42578125" style="1" customWidth="1"/>
    <col min="8259" max="8259" width="20.140625" style="1" customWidth="1"/>
    <col min="8260" max="8260" width="20.5703125" style="1" customWidth="1"/>
    <col min="8261" max="8261" width="7.140625" style="1" customWidth="1"/>
    <col min="8262" max="8262" width="20" style="1" customWidth="1"/>
    <col min="8263" max="8263" width="19.28515625" style="1" customWidth="1"/>
    <col min="8264" max="8264" width="16" style="1" customWidth="1"/>
    <col min="8265" max="8265" width="22.28515625" style="1" customWidth="1"/>
    <col min="8266" max="8266" width="22" style="1" customWidth="1"/>
    <col min="8267" max="8450" width="11.42578125" style="1"/>
    <col min="8451" max="8451" width="4.42578125" style="1" customWidth="1"/>
    <col min="8452" max="8452" width="11.42578125" style="1"/>
    <col min="8453" max="8453" width="8.28515625" style="1" customWidth="1"/>
    <col min="8454" max="8454" width="9.7109375" style="1" customWidth="1"/>
    <col min="8455" max="8455" width="11.140625" style="1" customWidth="1"/>
    <col min="8456" max="8456" width="8.42578125" style="1" customWidth="1"/>
    <col min="8457" max="8457" width="10.140625" style="1" customWidth="1"/>
    <col min="8458" max="8458" width="10.5703125" style="1" customWidth="1"/>
    <col min="8459" max="8459" width="7.28515625" style="1" customWidth="1"/>
    <col min="8460" max="8460" width="8.85546875" style="1" customWidth="1"/>
    <col min="8461" max="8461" width="13" style="1" customWidth="1"/>
    <col min="8462" max="8463" width="6.5703125" style="1" customWidth="1"/>
    <col min="8464" max="8464" width="8.5703125" style="1" customWidth="1"/>
    <col min="8465" max="8465" width="8.140625" style="1" customWidth="1"/>
    <col min="8466" max="8466" width="11.85546875" style="1" customWidth="1"/>
    <col min="8467" max="8467" width="6.85546875" style="1" customWidth="1"/>
    <col min="8468" max="8468" width="6.5703125" style="1" customWidth="1"/>
    <col min="8469" max="8469" width="7.140625" style="1" customWidth="1"/>
    <col min="8470" max="8471" width="7.7109375" style="1" customWidth="1"/>
    <col min="8472" max="8472" width="7.140625" style="1" customWidth="1"/>
    <col min="8473" max="8473" width="6.7109375" style="1" customWidth="1"/>
    <col min="8474" max="8474" width="5.42578125" style="1" customWidth="1"/>
    <col min="8475" max="8475" width="22.85546875" style="1" customWidth="1"/>
    <col min="8476" max="8476" width="21.85546875" style="1" customWidth="1"/>
    <col min="8477" max="8477" width="9.42578125" style="1" customWidth="1"/>
    <col min="8478" max="8478" width="11.7109375" style="1" customWidth="1"/>
    <col min="8479" max="8479" width="9.28515625" style="1" customWidth="1"/>
    <col min="8480" max="8480" width="10.5703125" style="1" customWidth="1"/>
    <col min="8481" max="8481" width="18.85546875" style="1" customWidth="1"/>
    <col min="8482" max="8483" width="11.7109375" style="1" customWidth="1"/>
    <col min="8484" max="8484" width="13.85546875" style="1" customWidth="1"/>
    <col min="8485" max="8485" width="19" style="1" customWidth="1"/>
    <col min="8486" max="8486" width="16.7109375" style="1" customWidth="1"/>
    <col min="8487" max="8487" width="11.42578125" style="1"/>
    <col min="8488" max="8488" width="13" style="1" customWidth="1"/>
    <col min="8489" max="8490" width="11.42578125" style="1"/>
    <col min="8491" max="8491" width="9.140625" style="1" customWidth="1"/>
    <col min="8492" max="8492" width="11.42578125" style="1"/>
    <col min="8493" max="8493" width="12.42578125" style="1" customWidth="1"/>
    <col min="8494" max="8495" width="10.7109375" style="1" customWidth="1"/>
    <col min="8496" max="8496" width="7" style="1" customWidth="1"/>
    <col min="8497" max="8500" width="11.42578125" style="1"/>
    <col min="8501" max="8501" width="4.5703125" style="1" customWidth="1"/>
    <col min="8502" max="8504" width="11.42578125" style="1"/>
    <col min="8505" max="8505" width="12.5703125" style="1" customWidth="1"/>
    <col min="8506" max="8511" width="11.42578125" style="1"/>
    <col min="8512" max="8512" width="21" style="1" customWidth="1"/>
    <col min="8513" max="8513" width="19.85546875" style="1" customWidth="1"/>
    <col min="8514" max="8514" width="18.42578125" style="1" customWidth="1"/>
    <col min="8515" max="8515" width="20.140625" style="1" customWidth="1"/>
    <col min="8516" max="8516" width="20.5703125" style="1" customWidth="1"/>
    <col min="8517" max="8517" width="7.140625" style="1" customWidth="1"/>
    <col min="8518" max="8518" width="20" style="1" customWidth="1"/>
    <col min="8519" max="8519" width="19.28515625" style="1" customWidth="1"/>
    <col min="8520" max="8520" width="16" style="1" customWidth="1"/>
    <col min="8521" max="8521" width="22.28515625" style="1" customWidth="1"/>
    <col min="8522" max="8522" width="22" style="1" customWidth="1"/>
    <col min="8523" max="8706" width="11.42578125" style="1"/>
    <col min="8707" max="8707" width="4.42578125" style="1" customWidth="1"/>
    <col min="8708" max="8708" width="11.42578125" style="1"/>
    <col min="8709" max="8709" width="8.28515625" style="1" customWidth="1"/>
    <col min="8710" max="8710" width="9.7109375" style="1" customWidth="1"/>
    <col min="8711" max="8711" width="11.140625" style="1" customWidth="1"/>
    <col min="8712" max="8712" width="8.42578125" style="1" customWidth="1"/>
    <col min="8713" max="8713" width="10.140625" style="1" customWidth="1"/>
    <col min="8714" max="8714" width="10.5703125" style="1" customWidth="1"/>
    <col min="8715" max="8715" width="7.28515625" style="1" customWidth="1"/>
    <col min="8716" max="8716" width="8.85546875" style="1" customWidth="1"/>
    <col min="8717" max="8717" width="13" style="1" customWidth="1"/>
    <col min="8718" max="8719" width="6.5703125" style="1" customWidth="1"/>
    <col min="8720" max="8720" width="8.5703125" style="1" customWidth="1"/>
    <col min="8721" max="8721" width="8.140625" style="1" customWidth="1"/>
    <col min="8722" max="8722" width="11.85546875" style="1" customWidth="1"/>
    <col min="8723" max="8723" width="6.85546875" style="1" customWidth="1"/>
    <col min="8724" max="8724" width="6.5703125" style="1" customWidth="1"/>
    <col min="8725" max="8725" width="7.140625" style="1" customWidth="1"/>
    <col min="8726" max="8727" width="7.7109375" style="1" customWidth="1"/>
    <col min="8728" max="8728" width="7.140625" style="1" customWidth="1"/>
    <col min="8729" max="8729" width="6.7109375" style="1" customWidth="1"/>
    <col min="8730" max="8730" width="5.42578125" style="1" customWidth="1"/>
    <col min="8731" max="8731" width="22.85546875" style="1" customWidth="1"/>
    <col min="8732" max="8732" width="21.85546875" style="1" customWidth="1"/>
    <col min="8733" max="8733" width="9.42578125" style="1" customWidth="1"/>
    <col min="8734" max="8734" width="11.7109375" style="1" customWidth="1"/>
    <col min="8735" max="8735" width="9.28515625" style="1" customWidth="1"/>
    <col min="8736" max="8736" width="10.5703125" style="1" customWidth="1"/>
    <col min="8737" max="8737" width="18.85546875" style="1" customWidth="1"/>
    <col min="8738" max="8739" width="11.7109375" style="1" customWidth="1"/>
    <col min="8740" max="8740" width="13.85546875" style="1" customWidth="1"/>
    <col min="8741" max="8741" width="19" style="1" customWidth="1"/>
    <col min="8742" max="8742" width="16.7109375" style="1" customWidth="1"/>
    <col min="8743" max="8743" width="11.42578125" style="1"/>
    <col min="8744" max="8744" width="13" style="1" customWidth="1"/>
    <col min="8745" max="8746" width="11.42578125" style="1"/>
    <col min="8747" max="8747" width="9.140625" style="1" customWidth="1"/>
    <col min="8748" max="8748" width="11.42578125" style="1"/>
    <col min="8749" max="8749" width="12.42578125" style="1" customWidth="1"/>
    <col min="8750" max="8751" width="10.7109375" style="1" customWidth="1"/>
    <col min="8752" max="8752" width="7" style="1" customWidth="1"/>
    <col min="8753" max="8756" width="11.42578125" style="1"/>
    <col min="8757" max="8757" width="4.5703125" style="1" customWidth="1"/>
    <col min="8758" max="8760" width="11.42578125" style="1"/>
    <col min="8761" max="8761" width="12.5703125" style="1" customWidth="1"/>
    <col min="8762" max="8767" width="11.42578125" style="1"/>
    <col min="8768" max="8768" width="21" style="1" customWidth="1"/>
    <col min="8769" max="8769" width="19.85546875" style="1" customWidth="1"/>
    <col min="8770" max="8770" width="18.42578125" style="1" customWidth="1"/>
    <col min="8771" max="8771" width="20.140625" style="1" customWidth="1"/>
    <col min="8772" max="8772" width="20.5703125" style="1" customWidth="1"/>
    <col min="8773" max="8773" width="7.140625" style="1" customWidth="1"/>
    <col min="8774" max="8774" width="20" style="1" customWidth="1"/>
    <col min="8775" max="8775" width="19.28515625" style="1" customWidth="1"/>
    <col min="8776" max="8776" width="16" style="1" customWidth="1"/>
    <col min="8777" max="8777" width="22.28515625" style="1" customWidth="1"/>
    <col min="8778" max="8778" width="22" style="1" customWidth="1"/>
    <col min="8779" max="8962" width="11.42578125" style="1"/>
    <col min="8963" max="8963" width="4.42578125" style="1" customWidth="1"/>
    <col min="8964" max="8964" width="11.42578125" style="1"/>
    <col min="8965" max="8965" width="8.28515625" style="1" customWidth="1"/>
    <col min="8966" max="8966" width="9.7109375" style="1" customWidth="1"/>
    <col min="8967" max="8967" width="11.140625" style="1" customWidth="1"/>
    <col min="8968" max="8968" width="8.42578125" style="1" customWidth="1"/>
    <col min="8969" max="8969" width="10.140625" style="1" customWidth="1"/>
    <col min="8970" max="8970" width="10.5703125" style="1" customWidth="1"/>
    <col min="8971" max="8971" width="7.28515625" style="1" customWidth="1"/>
    <col min="8972" max="8972" width="8.85546875" style="1" customWidth="1"/>
    <col min="8973" max="8973" width="13" style="1" customWidth="1"/>
    <col min="8974" max="8975" width="6.5703125" style="1" customWidth="1"/>
    <col min="8976" max="8976" width="8.5703125" style="1" customWidth="1"/>
    <col min="8977" max="8977" width="8.140625" style="1" customWidth="1"/>
    <col min="8978" max="8978" width="11.85546875" style="1" customWidth="1"/>
    <col min="8979" max="8979" width="6.85546875" style="1" customWidth="1"/>
    <col min="8980" max="8980" width="6.5703125" style="1" customWidth="1"/>
    <col min="8981" max="8981" width="7.140625" style="1" customWidth="1"/>
    <col min="8982" max="8983" width="7.7109375" style="1" customWidth="1"/>
    <col min="8984" max="8984" width="7.140625" style="1" customWidth="1"/>
    <col min="8985" max="8985" width="6.7109375" style="1" customWidth="1"/>
    <col min="8986" max="8986" width="5.42578125" style="1" customWidth="1"/>
    <col min="8987" max="8987" width="22.85546875" style="1" customWidth="1"/>
    <col min="8988" max="8988" width="21.85546875" style="1" customWidth="1"/>
    <col min="8989" max="8989" width="9.42578125" style="1" customWidth="1"/>
    <col min="8990" max="8990" width="11.7109375" style="1" customWidth="1"/>
    <col min="8991" max="8991" width="9.28515625" style="1" customWidth="1"/>
    <col min="8992" max="8992" width="10.5703125" style="1" customWidth="1"/>
    <col min="8993" max="8993" width="18.85546875" style="1" customWidth="1"/>
    <col min="8994" max="8995" width="11.7109375" style="1" customWidth="1"/>
    <col min="8996" max="8996" width="13.85546875" style="1" customWidth="1"/>
    <col min="8997" max="8997" width="19" style="1" customWidth="1"/>
    <col min="8998" max="8998" width="16.7109375" style="1" customWidth="1"/>
    <col min="8999" max="8999" width="11.42578125" style="1"/>
    <col min="9000" max="9000" width="13" style="1" customWidth="1"/>
    <col min="9001" max="9002" width="11.42578125" style="1"/>
    <col min="9003" max="9003" width="9.140625" style="1" customWidth="1"/>
    <col min="9004" max="9004" width="11.42578125" style="1"/>
    <col min="9005" max="9005" width="12.42578125" style="1" customWidth="1"/>
    <col min="9006" max="9007" width="10.7109375" style="1" customWidth="1"/>
    <col min="9008" max="9008" width="7" style="1" customWidth="1"/>
    <col min="9009" max="9012" width="11.42578125" style="1"/>
    <col min="9013" max="9013" width="4.5703125" style="1" customWidth="1"/>
    <col min="9014" max="9016" width="11.42578125" style="1"/>
    <col min="9017" max="9017" width="12.5703125" style="1" customWidth="1"/>
    <col min="9018" max="9023" width="11.42578125" style="1"/>
    <col min="9024" max="9024" width="21" style="1" customWidth="1"/>
    <col min="9025" max="9025" width="19.85546875" style="1" customWidth="1"/>
    <col min="9026" max="9026" width="18.42578125" style="1" customWidth="1"/>
    <col min="9027" max="9027" width="20.140625" style="1" customWidth="1"/>
    <col min="9028" max="9028" width="20.5703125" style="1" customWidth="1"/>
    <col min="9029" max="9029" width="7.140625" style="1" customWidth="1"/>
    <col min="9030" max="9030" width="20" style="1" customWidth="1"/>
    <col min="9031" max="9031" width="19.28515625" style="1" customWidth="1"/>
    <col min="9032" max="9032" width="16" style="1" customWidth="1"/>
    <col min="9033" max="9033" width="22.28515625" style="1" customWidth="1"/>
    <col min="9034" max="9034" width="22" style="1" customWidth="1"/>
    <col min="9035" max="9218" width="11.42578125" style="1"/>
    <col min="9219" max="9219" width="4.42578125" style="1" customWidth="1"/>
    <col min="9220" max="9220" width="11.42578125" style="1"/>
    <col min="9221" max="9221" width="8.28515625" style="1" customWidth="1"/>
    <col min="9222" max="9222" width="9.7109375" style="1" customWidth="1"/>
    <col min="9223" max="9223" width="11.140625" style="1" customWidth="1"/>
    <col min="9224" max="9224" width="8.42578125" style="1" customWidth="1"/>
    <col min="9225" max="9225" width="10.140625" style="1" customWidth="1"/>
    <col min="9226" max="9226" width="10.5703125" style="1" customWidth="1"/>
    <col min="9227" max="9227" width="7.28515625" style="1" customWidth="1"/>
    <col min="9228" max="9228" width="8.85546875" style="1" customWidth="1"/>
    <col min="9229" max="9229" width="13" style="1" customWidth="1"/>
    <col min="9230" max="9231" width="6.5703125" style="1" customWidth="1"/>
    <col min="9232" max="9232" width="8.5703125" style="1" customWidth="1"/>
    <col min="9233" max="9233" width="8.140625" style="1" customWidth="1"/>
    <col min="9234" max="9234" width="11.85546875" style="1" customWidth="1"/>
    <col min="9235" max="9235" width="6.85546875" style="1" customWidth="1"/>
    <col min="9236" max="9236" width="6.5703125" style="1" customWidth="1"/>
    <col min="9237" max="9237" width="7.140625" style="1" customWidth="1"/>
    <col min="9238" max="9239" width="7.7109375" style="1" customWidth="1"/>
    <col min="9240" max="9240" width="7.140625" style="1" customWidth="1"/>
    <col min="9241" max="9241" width="6.7109375" style="1" customWidth="1"/>
    <col min="9242" max="9242" width="5.42578125" style="1" customWidth="1"/>
    <col min="9243" max="9243" width="22.85546875" style="1" customWidth="1"/>
    <col min="9244" max="9244" width="21.85546875" style="1" customWidth="1"/>
    <col min="9245" max="9245" width="9.42578125" style="1" customWidth="1"/>
    <col min="9246" max="9246" width="11.7109375" style="1" customWidth="1"/>
    <col min="9247" max="9247" width="9.28515625" style="1" customWidth="1"/>
    <col min="9248" max="9248" width="10.5703125" style="1" customWidth="1"/>
    <col min="9249" max="9249" width="18.85546875" style="1" customWidth="1"/>
    <col min="9250" max="9251" width="11.7109375" style="1" customWidth="1"/>
    <col min="9252" max="9252" width="13.85546875" style="1" customWidth="1"/>
    <col min="9253" max="9253" width="19" style="1" customWidth="1"/>
    <col min="9254" max="9254" width="16.7109375" style="1" customWidth="1"/>
    <col min="9255" max="9255" width="11.42578125" style="1"/>
    <col min="9256" max="9256" width="13" style="1" customWidth="1"/>
    <col min="9257" max="9258" width="11.42578125" style="1"/>
    <col min="9259" max="9259" width="9.140625" style="1" customWidth="1"/>
    <col min="9260" max="9260" width="11.42578125" style="1"/>
    <col min="9261" max="9261" width="12.42578125" style="1" customWidth="1"/>
    <col min="9262" max="9263" width="10.7109375" style="1" customWidth="1"/>
    <col min="9264" max="9264" width="7" style="1" customWidth="1"/>
    <col min="9265" max="9268" width="11.42578125" style="1"/>
    <col min="9269" max="9269" width="4.5703125" style="1" customWidth="1"/>
    <col min="9270" max="9272" width="11.42578125" style="1"/>
    <col min="9273" max="9273" width="12.5703125" style="1" customWidth="1"/>
    <col min="9274" max="9279" width="11.42578125" style="1"/>
    <col min="9280" max="9280" width="21" style="1" customWidth="1"/>
    <col min="9281" max="9281" width="19.85546875" style="1" customWidth="1"/>
    <col min="9282" max="9282" width="18.42578125" style="1" customWidth="1"/>
    <col min="9283" max="9283" width="20.140625" style="1" customWidth="1"/>
    <col min="9284" max="9284" width="20.5703125" style="1" customWidth="1"/>
    <col min="9285" max="9285" width="7.140625" style="1" customWidth="1"/>
    <col min="9286" max="9286" width="20" style="1" customWidth="1"/>
    <col min="9287" max="9287" width="19.28515625" style="1" customWidth="1"/>
    <col min="9288" max="9288" width="16" style="1" customWidth="1"/>
    <col min="9289" max="9289" width="22.28515625" style="1" customWidth="1"/>
    <col min="9290" max="9290" width="22" style="1" customWidth="1"/>
    <col min="9291" max="9474" width="11.42578125" style="1"/>
    <col min="9475" max="9475" width="4.42578125" style="1" customWidth="1"/>
    <col min="9476" max="9476" width="11.42578125" style="1"/>
    <col min="9477" max="9477" width="8.28515625" style="1" customWidth="1"/>
    <col min="9478" max="9478" width="9.7109375" style="1" customWidth="1"/>
    <col min="9479" max="9479" width="11.140625" style="1" customWidth="1"/>
    <col min="9480" max="9480" width="8.42578125" style="1" customWidth="1"/>
    <col min="9481" max="9481" width="10.140625" style="1" customWidth="1"/>
    <col min="9482" max="9482" width="10.5703125" style="1" customWidth="1"/>
    <col min="9483" max="9483" width="7.28515625" style="1" customWidth="1"/>
    <col min="9484" max="9484" width="8.85546875" style="1" customWidth="1"/>
    <col min="9485" max="9485" width="13" style="1" customWidth="1"/>
    <col min="9486" max="9487" width="6.5703125" style="1" customWidth="1"/>
    <col min="9488" max="9488" width="8.5703125" style="1" customWidth="1"/>
    <col min="9489" max="9489" width="8.140625" style="1" customWidth="1"/>
    <col min="9490" max="9490" width="11.85546875" style="1" customWidth="1"/>
    <col min="9491" max="9491" width="6.85546875" style="1" customWidth="1"/>
    <col min="9492" max="9492" width="6.5703125" style="1" customWidth="1"/>
    <col min="9493" max="9493" width="7.140625" style="1" customWidth="1"/>
    <col min="9494" max="9495" width="7.7109375" style="1" customWidth="1"/>
    <col min="9496" max="9496" width="7.140625" style="1" customWidth="1"/>
    <col min="9497" max="9497" width="6.7109375" style="1" customWidth="1"/>
    <col min="9498" max="9498" width="5.42578125" style="1" customWidth="1"/>
    <col min="9499" max="9499" width="22.85546875" style="1" customWidth="1"/>
    <col min="9500" max="9500" width="21.85546875" style="1" customWidth="1"/>
    <col min="9501" max="9501" width="9.42578125" style="1" customWidth="1"/>
    <col min="9502" max="9502" width="11.7109375" style="1" customWidth="1"/>
    <col min="9503" max="9503" width="9.28515625" style="1" customWidth="1"/>
    <col min="9504" max="9504" width="10.5703125" style="1" customWidth="1"/>
    <col min="9505" max="9505" width="18.85546875" style="1" customWidth="1"/>
    <col min="9506" max="9507" width="11.7109375" style="1" customWidth="1"/>
    <col min="9508" max="9508" width="13.85546875" style="1" customWidth="1"/>
    <col min="9509" max="9509" width="19" style="1" customWidth="1"/>
    <col min="9510" max="9510" width="16.7109375" style="1" customWidth="1"/>
    <col min="9511" max="9511" width="11.42578125" style="1"/>
    <col min="9512" max="9512" width="13" style="1" customWidth="1"/>
    <col min="9513" max="9514" width="11.42578125" style="1"/>
    <col min="9515" max="9515" width="9.140625" style="1" customWidth="1"/>
    <col min="9516" max="9516" width="11.42578125" style="1"/>
    <col min="9517" max="9517" width="12.42578125" style="1" customWidth="1"/>
    <col min="9518" max="9519" width="10.7109375" style="1" customWidth="1"/>
    <col min="9520" max="9520" width="7" style="1" customWidth="1"/>
    <col min="9521" max="9524" width="11.42578125" style="1"/>
    <col min="9525" max="9525" width="4.5703125" style="1" customWidth="1"/>
    <col min="9526" max="9528" width="11.42578125" style="1"/>
    <col min="9529" max="9529" width="12.5703125" style="1" customWidth="1"/>
    <col min="9530" max="9535" width="11.42578125" style="1"/>
    <col min="9536" max="9536" width="21" style="1" customWidth="1"/>
    <col min="9537" max="9537" width="19.85546875" style="1" customWidth="1"/>
    <col min="9538" max="9538" width="18.42578125" style="1" customWidth="1"/>
    <col min="9539" max="9539" width="20.140625" style="1" customWidth="1"/>
    <col min="9540" max="9540" width="20.5703125" style="1" customWidth="1"/>
    <col min="9541" max="9541" width="7.140625" style="1" customWidth="1"/>
    <col min="9542" max="9542" width="20" style="1" customWidth="1"/>
    <col min="9543" max="9543" width="19.28515625" style="1" customWidth="1"/>
    <col min="9544" max="9544" width="16" style="1" customWidth="1"/>
    <col min="9545" max="9545" width="22.28515625" style="1" customWidth="1"/>
    <col min="9546" max="9546" width="22" style="1" customWidth="1"/>
    <col min="9547" max="9730" width="11.42578125" style="1"/>
    <col min="9731" max="9731" width="4.42578125" style="1" customWidth="1"/>
    <col min="9732" max="9732" width="11.42578125" style="1"/>
    <col min="9733" max="9733" width="8.28515625" style="1" customWidth="1"/>
    <col min="9734" max="9734" width="9.7109375" style="1" customWidth="1"/>
    <col min="9735" max="9735" width="11.140625" style="1" customWidth="1"/>
    <col min="9736" max="9736" width="8.42578125" style="1" customWidth="1"/>
    <col min="9737" max="9737" width="10.140625" style="1" customWidth="1"/>
    <col min="9738" max="9738" width="10.5703125" style="1" customWidth="1"/>
    <col min="9739" max="9739" width="7.28515625" style="1" customWidth="1"/>
    <col min="9740" max="9740" width="8.85546875" style="1" customWidth="1"/>
    <col min="9741" max="9741" width="13" style="1" customWidth="1"/>
    <col min="9742" max="9743" width="6.5703125" style="1" customWidth="1"/>
    <col min="9744" max="9744" width="8.5703125" style="1" customWidth="1"/>
    <col min="9745" max="9745" width="8.140625" style="1" customWidth="1"/>
    <col min="9746" max="9746" width="11.85546875" style="1" customWidth="1"/>
    <col min="9747" max="9747" width="6.85546875" style="1" customWidth="1"/>
    <col min="9748" max="9748" width="6.5703125" style="1" customWidth="1"/>
    <col min="9749" max="9749" width="7.140625" style="1" customWidth="1"/>
    <col min="9750" max="9751" width="7.7109375" style="1" customWidth="1"/>
    <col min="9752" max="9752" width="7.140625" style="1" customWidth="1"/>
    <col min="9753" max="9753" width="6.7109375" style="1" customWidth="1"/>
    <col min="9754" max="9754" width="5.42578125" style="1" customWidth="1"/>
    <col min="9755" max="9755" width="22.85546875" style="1" customWidth="1"/>
    <col min="9756" max="9756" width="21.85546875" style="1" customWidth="1"/>
    <col min="9757" max="9757" width="9.42578125" style="1" customWidth="1"/>
    <col min="9758" max="9758" width="11.7109375" style="1" customWidth="1"/>
    <col min="9759" max="9759" width="9.28515625" style="1" customWidth="1"/>
    <col min="9760" max="9760" width="10.5703125" style="1" customWidth="1"/>
    <col min="9761" max="9761" width="18.85546875" style="1" customWidth="1"/>
    <col min="9762" max="9763" width="11.7109375" style="1" customWidth="1"/>
    <col min="9764" max="9764" width="13.85546875" style="1" customWidth="1"/>
    <col min="9765" max="9765" width="19" style="1" customWidth="1"/>
    <col min="9766" max="9766" width="16.7109375" style="1" customWidth="1"/>
    <col min="9767" max="9767" width="11.42578125" style="1"/>
    <col min="9768" max="9768" width="13" style="1" customWidth="1"/>
    <col min="9769" max="9770" width="11.42578125" style="1"/>
    <col min="9771" max="9771" width="9.140625" style="1" customWidth="1"/>
    <col min="9772" max="9772" width="11.42578125" style="1"/>
    <col min="9773" max="9773" width="12.42578125" style="1" customWidth="1"/>
    <col min="9774" max="9775" width="10.7109375" style="1" customWidth="1"/>
    <col min="9776" max="9776" width="7" style="1" customWidth="1"/>
    <col min="9777" max="9780" width="11.42578125" style="1"/>
    <col min="9781" max="9781" width="4.5703125" style="1" customWidth="1"/>
    <col min="9782" max="9784" width="11.42578125" style="1"/>
    <col min="9785" max="9785" width="12.5703125" style="1" customWidth="1"/>
    <col min="9786" max="9791" width="11.42578125" style="1"/>
    <col min="9792" max="9792" width="21" style="1" customWidth="1"/>
    <col min="9793" max="9793" width="19.85546875" style="1" customWidth="1"/>
    <col min="9794" max="9794" width="18.42578125" style="1" customWidth="1"/>
    <col min="9795" max="9795" width="20.140625" style="1" customWidth="1"/>
    <col min="9796" max="9796" width="20.5703125" style="1" customWidth="1"/>
    <col min="9797" max="9797" width="7.140625" style="1" customWidth="1"/>
    <col min="9798" max="9798" width="20" style="1" customWidth="1"/>
    <col min="9799" max="9799" width="19.28515625" style="1" customWidth="1"/>
    <col min="9800" max="9800" width="16" style="1" customWidth="1"/>
    <col min="9801" max="9801" width="22.28515625" style="1" customWidth="1"/>
    <col min="9802" max="9802" width="22" style="1" customWidth="1"/>
    <col min="9803" max="9986" width="11.42578125" style="1"/>
    <col min="9987" max="9987" width="4.42578125" style="1" customWidth="1"/>
    <col min="9988" max="9988" width="11.42578125" style="1"/>
    <col min="9989" max="9989" width="8.28515625" style="1" customWidth="1"/>
    <col min="9990" max="9990" width="9.7109375" style="1" customWidth="1"/>
    <col min="9991" max="9991" width="11.140625" style="1" customWidth="1"/>
    <col min="9992" max="9992" width="8.42578125" style="1" customWidth="1"/>
    <col min="9993" max="9993" width="10.140625" style="1" customWidth="1"/>
    <col min="9994" max="9994" width="10.5703125" style="1" customWidth="1"/>
    <col min="9995" max="9995" width="7.28515625" style="1" customWidth="1"/>
    <col min="9996" max="9996" width="8.85546875" style="1" customWidth="1"/>
    <col min="9997" max="9997" width="13" style="1" customWidth="1"/>
    <col min="9998" max="9999" width="6.5703125" style="1" customWidth="1"/>
    <col min="10000" max="10000" width="8.5703125" style="1" customWidth="1"/>
    <col min="10001" max="10001" width="8.140625" style="1" customWidth="1"/>
    <col min="10002" max="10002" width="11.85546875" style="1" customWidth="1"/>
    <col min="10003" max="10003" width="6.85546875" style="1" customWidth="1"/>
    <col min="10004" max="10004" width="6.5703125" style="1" customWidth="1"/>
    <col min="10005" max="10005" width="7.140625" style="1" customWidth="1"/>
    <col min="10006" max="10007" width="7.7109375" style="1" customWidth="1"/>
    <col min="10008" max="10008" width="7.140625" style="1" customWidth="1"/>
    <col min="10009" max="10009" width="6.7109375" style="1" customWidth="1"/>
    <col min="10010" max="10010" width="5.42578125" style="1" customWidth="1"/>
    <col min="10011" max="10011" width="22.85546875" style="1" customWidth="1"/>
    <col min="10012" max="10012" width="21.85546875" style="1" customWidth="1"/>
    <col min="10013" max="10013" width="9.42578125" style="1" customWidth="1"/>
    <col min="10014" max="10014" width="11.7109375" style="1" customWidth="1"/>
    <col min="10015" max="10015" width="9.28515625" style="1" customWidth="1"/>
    <col min="10016" max="10016" width="10.5703125" style="1" customWidth="1"/>
    <col min="10017" max="10017" width="18.85546875" style="1" customWidth="1"/>
    <col min="10018" max="10019" width="11.7109375" style="1" customWidth="1"/>
    <col min="10020" max="10020" width="13.85546875" style="1" customWidth="1"/>
    <col min="10021" max="10021" width="19" style="1" customWidth="1"/>
    <col min="10022" max="10022" width="16.7109375" style="1" customWidth="1"/>
    <col min="10023" max="10023" width="11.42578125" style="1"/>
    <col min="10024" max="10024" width="13" style="1" customWidth="1"/>
    <col min="10025" max="10026" width="11.42578125" style="1"/>
    <col min="10027" max="10027" width="9.140625" style="1" customWidth="1"/>
    <col min="10028" max="10028" width="11.42578125" style="1"/>
    <col min="10029" max="10029" width="12.42578125" style="1" customWidth="1"/>
    <col min="10030" max="10031" width="10.7109375" style="1" customWidth="1"/>
    <col min="10032" max="10032" width="7" style="1" customWidth="1"/>
    <col min="10033" max="10036" width="11.42578125" style="1"/>
    <col min="10037" max="10037" width="4.5703125" style="1" customWidth="1"/>
    <col min="10038" max="10040" width="11.42578125" style="1"/>
    <col min="10041" max="10041" width="12.5703125" style="1" customWidth="1"/>
    <col min="10042" max="10047" width="11.42578125" style="1"/>
    <col min="10048" max="10048" width="21" style="1" customWidth="1"/>
    <col min="10049" max="10049" width="19.85546875" style="1" customWidth="1"/>
    <col min="10050" max="10050" width="18.42578125" style="1" customWidth="1"/>
    <col min="10051" max="10051" width="20.140625" style="1" customWidth="1"/>
    <col min="10052" max="10052" width="20.5703125" style="1" customWidth="1"/>
    <col min="10053" max="10053" width="7.140625" style="1" customWidth="1"/>
    <col min="10054" max="10054" width="20" style="1" customWidth="1"/>
    <col min="10055" max="10055" width="19.28515625" style="1" customWidth="1"/>
    <col min="10056" max="10056" width="16" style="1" customWidth="1"/>
    <col min="10057" max="10057" width="22.28515625" style="1" customWidth="1"/>
    <col min="10058" max="10058" width="22" style="1" customWidth="1"/>
    <col min="10059" max="10242" width="11.42578125" style="1"/>
    <col min="10243" max="10243" width="4.42578125" style="1" customWidth="1"/>
    <col min="10244" max="10244" width="11.42578125" style="1"/>
    <col min="10245" max="10245" width="8.28515625" style="1" customWidth="1"/>
    <col min="10246" max="10246" width="9.7109375" style="1" customWidth="1"/>
    <col min="10247" max="10247" width="11.140625" style="1" customWidth="1"/>
    <col min="10248" max="10248" width="8.42578125" style="1" customWidth="1"/>
    <col min="10249" max="10249" width="10.140625" style="1" customWidth="1"/>
    <col min="10250" max="10250" width="10.5703125" style="1" customWidth="1"/>
    <col min="10251" max="10251" width="7.28515625" style="1" customWidth="1"/>
    <col min="10252" max="10252" width="8.85546875" style="1" customWidth="1"/>
    <col min="10253" max="10253" width="13" style="1" customWidth="1"/>
    <col min="10254" max="10255" width="6.5703125" style="1" customWidth="1"/>
    <col min="10256" max="10256" width="8.5703125" style="1" customWidth="1"/>
    <col min="10257" max="10257" width="8.140625" style="1" customWidth="1"/>
    <col min="10258" max="10258" width="11.85546875" style="1" customWidth="1"/>
    <col min="10259" max="10259" width="6.85546875" style="1" customWidth="1"/>
    <col min="10260" max="10260" width="6.5703125" style="1" customWidth="1"/>
    <col min="10261" max="10261" width="7.140625" style="1" customWidth="1"/>
    <col min="10262" max="10263" width="7.7109375" style="1" customWidth="1"/>
    <col min="10264" max="10264" width="7.140625" style="1" customWidth="1"/>
    <col min="10265" max="10265" width="6.7109375" style="1" customWidth="1"/>
    <col min="10266" max="10266" width="5.42578125" style="1" customWidth="1"/>
    <col min="10267" max="10267" width="22.85546875" style="1" customWidth="1"/>
    <col min="10268" max="10268" width="21.85546875" style="1" customWidth="1"/>
    <col min="10269" max="10269" width="9.42578125" style="1" customWidth="1"/>
    <col min="10270" max="10270" width="11.7109375" style="1" customWidth="1"/>
    <col min="10271" max="10271" width="9.28515625" style="1" customWidth="1"/>
    <col min="10272" max="10272" width="10.5703125" style="1" customWidth="1"/>
    <col min="10273" max="10273" width="18.85546875" style="1" customWidth="1"/>
    <col min="10274" max="10275" width="11.7109375" style="1" customWidth="1"/>
    <col min="10276" max="10276" width="13.85546875" style="1" customWidth="1"/>
    <col min="10277" max="10277" width="19" style="1" customWidth="1"/>
    <col min="10278" max="10278" width="16.7109375" style="1" customWidth="1"/>
    <col min="10279" max="10279" width="11.42578125" style="1"/>
    <col min="10280" max="10280" width="13" style="1" customWidth="1"/>
    <col min="10281" max="10282" width="11.42578125" style="1"/>
    <col min="10283" max="10283" width="9.140625" style="1" customWidth="1"/>
    <col min="10284" max="10284" width="11.42578125" style="1"/>
    <col min="10285" max="10285" width="12.42578125" style="1" customWidth="1"/>
    <col min="10286" max="10287" width="10.7109375" style="1" customWidth="1"/>
    <col min="10288" max="10288" width="7" style="1" customWidth="1"/>
    <col min="10289" max="10292" width="11.42578125" style="1"/>
    <col min="10293" max="10293" width="4.5703125" style="1" customWidth="1"/>
    <col min="10294" max="10296" width="11.42578125" style="1"/>
    <col min="10297" max="10297" width="12.5703125" style="1" customWidth="1"/>
    <col min="10298" max="10303" width="11.42578125" style="1"/>
    <col min="10304" max="10304" width="21" style="1" customWidth="1"/>
    <col min="10305" max="10305" width="19.85546875" style="1" customWidth="1"/>
    <col min="10306" max="10306" width="18.42578125" style="1" customWidth="1"/>
    <col min="10307" max="10307" width="20.140625" style="1" customWidth="1"/>
    <col min="10308" max="10308" width="20.5703125" style="1" customWidth="1"/>
    <col min="10309" max="10309" width="7.140625" style="1" customWidth="1"/>
    <col min="10310" max="10310" width="20" style="1" customWidth="1"/>
    <col min="10311" max="10311" width="19.28515625" style="1" customWidth="1"/>
    <col min="10312" max="10312" width="16" style="1" customWidth="1"/>
    <col min="10313" max="10313" width="22.28515625" style="1" customWidth="1"/>
    <col min="10314" max="10314" width="22" style="1" customWidth="1"/>
    <col min="10315" max="10498" width="11.42578125" style="1"/>
    <col min="10499" max="10499" width="4.42578125" style="1" customWidth="1"/>
    <col min="10500" max="10500" width="11.42578125" style="1"/>
    <col min="10501" max="10501" width="8.28515625" style="1" customWidth="1"/>
    <col min="10502" max="10502" width="9.7109375" style="1" customWidth="1"/>
    <col min="10503" max="10503" width="11.140625" style="1" customWidth="1"/>
    <col min="10504" max="10504" width="8.42578125" style="1" customWidth="1"/>
    <col min="10505" max="10505" width="10.140625" style="1" customWidth="1"/>
    <col min="10506" max="10506" width="10.5703125" style="1" customWidth="1"/>
    <col min="10507" max="10507" width="7.28515625" style="1" customWidth="1"/>
    <col min="10508" max="10508" width="8.85546875" style="1" customWidth="1"/>
    <col min="10509" max="10509" width="13" style="1" customWidth="1"/>
    <col min="10510" max="10511" width="6.5703125" style="1" customWidth="1"/>
    <col min="10512" max="10512" width="8.5703125" style="1" customWidth="1"/>
    <col min="10513" max="10513" width="8.140625" style="1" customWidth="1"/>
    <col min="10514" max="10514" width="11.85546875" style="1" customWidth="1"/>
    <col min="10515" max="10515" width="6.85546875" style="1" customWidth="1"/>
    <col min="10516" max="10516" width="6.5703125" style="1" customWidth="1"/>
    <col min="10517" max="10517" width="7.140625" style="1" customWidth="1"/>
    <col min="10518" max="10519" width="7.7109375" style="1" customWidth="1"/>
    <col min="10520" max="10520" width="7.140625" style="1" customWidth="1"/>
    <col min="10521" max="10521" width="6.7109375" style="1" customWidth="1"/>
    <col min="10522" max="10522" width="5.42578125" style="1" customWidth="1"/>
    <col min="10523" max="10523" width="22.85546875" style="1" customWidth="1"/>
    <col min="10524" max="10524" width="21.85546875" style="1" customWidth="1"/>
    <col min="10525" max="10525" width="9.42578125" style="1" customWidth="1"/>
    <col min="10526" max="10526" width="11.7109375" style="1" customWidth="1"/>
    <col min="10527" max="10527" width="9.28515625" style="1" customWidth="1"/>
    <col min="10528" max="10528" width="10.5703125" style="1" customWidth="1"/>
    <col min="10529" max="10529" width="18.85546875" style="1" customWidth="1"/>
    <col min="10530" max="10531" width="11.7109375" style="1" customWidth="1"/>
    <col min="10532" max="10532" width="13.85546875" style="1" customWidth="1"/>
    <col min="10533" max="10533" width="19" style="1" customWidth="1"/>
    <col min="10534" max="10534" width="16.7109375" style="1" customWidth="1"/>
    <col min="10535" max="10535" width="11.42578125" style="1"/>
    <col min="10536" max="10536" width="13" style="1" customWidth="1"/>
    <col min="10537" max="10538" width="11.42578125" style="1"/>
    <col min="10539" max="10539" width="9.140625" style="1" customWidth="1"/>
    <col min="10540" max="10540" width="11.42578125" style="1"/>
    <col min="10541" max="10541" width="12.42578125" style="1" customWidth="1"/>
    <col min="10542" max="10543" width="10.7109375" style="1" customWidth="1"/>
    <col min="10544" max="10544" width="7" style="1" customWidth="1"/>
    <col min="10545" max="10548" width="11.42578125" style="1"/>
    <col min="10549" max="10549" width="4.5703125" style="1" customWidth="1"/>
    <col min="10550" max="10552" width="11.42578125" style="1"/>
    <col min="10553" max="10553" width="12.5703125" style="1" customWidth="1"/>
    <col min="10554" max="10559" width="11.42578125" style="1"/>
    <col min="10560" max="10560" width="21" style="1" customWidth="1"/>
    <col min="10561" max="10561" width="19.85546875" style="1" customWidth="1"/>
    <col min="10562" max="10562" width="18.42578125" style="1" customWidth="1"/>
    <col min="10563" max="10563" width="20.140625" style="1" customWidth="1"/>
    <col min="10564" max="10564" width="20.5703125" style="1" customWidth="1"/>
    <col min="10565" max="10565" width="7.140625" style="1" customWidth="1"/>
    <col min="10566" max="10566" width="20" style="1" customWidth="1"/>
    <col min="10567" max="10567" width="19.28515625" style="1" customWidth="1"/>
    <col min="10568" max="10568" width="16" style="1" customWidth="1"/>
    <col min="10569" max="10569" width="22.28515625" style="1" customWidth="1"/>
    <col min="10570" max="10570" width="22" style="1" customWidth="1"/>
    <col min="10571" max="10754" width="11.42578125" style="1"/>
    <col min="10755" max="10755" width="4.42578125" style="1" customWidth="1"/>
    <col min="10756" max="10756" width="11.42578125" style="1"/>
    <col min="10757" max="10757" width="8.28515625" style="1" customWidth="1"/>
    <col min="10758" max="10758" width="9.7109375" style="1" customWidth="1"/>
    <col min="10759" max="10759" width="11.140625" style="1" customWidth="1"/>
    <col min="10760" max="10760" width="8.42578125" style="1" customWidth="1"/>
    <col min="10761" max="10761" width="10.140625" style="1" customWidth="1"/>
    <col min="10762" max="10762" width="10.5703125" style="1" customWidth="1"/>
    <col min="10763" max="10763" width="7.28515625" style="1" customWidth="1"/>
    <col min="10764" max="10764" width="8.85546875" style="1" customWidth="1"/>
    <col min="10765" max="10765" width="13" style="1" customWidth="1"/>
    <col min="10766" max="10767" width="6.5703125" style="1" customWidth="1"/>
    <col min="10768" max="10768" width="8.5703125" style="1" customWidth="1"/>
    <col min="10769" max="10769" width="8.140625" style="1" customWidth="1"/>
    <col min="10770" max="10770" width="11.85546875" style="1" customWidth="1"/>
    <col min="10771" max="10771" width="6.85546875" style="1" customWidth="1"/>
    <col min="10772" max="10772" width="6.5703125" style="1" customWidth="1"/>
    <col min="10773" max="10773" width="7.140625" style="1" customWidth="1"/>
    <col min="10774" max="10775" width="7.7109375" style="1" customWidth="1"/>
    <col min="10776" max="10776" width="7.140625" style="1" customWidth="1"/>
    <col min="10777" max="10777" width="6.7109375" style="1" customWidth="1"/>
    <col min="10778" max="10778" width="5.42578125" style="1" customWidth="1"/>
    <col min="10779" max="10779" width="22.85546875" style="1" customWidth="1"/>
    <col min="10780" max="10780" width="21.85546875" style="1" customWidth="1"/>
    <col min="10781" max="10781" width="9.42578125" style="1" customWidth="1"/>
    <col min="10782" max="10782" width="11.7109375" style="1" customWidth="1"/>
    <col min="10783" max="10783" width="9.28515625" style="1" customWidth="1"/>
    <col min="10784" max="10784" width="10.5703125" style="1" customWidth="1"/>
    <col min="10785" max="10785" width="18.85546875" style="1" customWidth="1"/>
    <col min="10786" max="10787" width="11.7109375" style="1" customWidth="1"/>
    <col min="10788" max="10788" width="13.85546875" style="1" customWidth="1"/>
    <col min="10789" max="10789" width="19" style="1" customWidth="1"/>
    <col min="10790" max="10790" width="16.7109375" style="1" customWidth="1"/>
    <col min="10791" max="10791" width="11.42578125" style="1"/>
    <col min="10792" max="10792" width="13" style="1" customWidth="1"/>
    <col min="10793" max="10794" width="11.42578125" style="1"/>
    <col min="10795" max="10795" width="9.140625" style="1" customWidth="1"/>
    <col min="10796" max="10796" width="11.42578125" style="1"/>
    <col min="10797" max="10797" width="12.42578125" style="1" customWidth="1"/>
    <col min="10798" max="10799" width="10.7109375" style="1" customWidth="1"/>
    <col min="10800" max="10800" width="7" style="1" customWidth="1"/>
    <col min="10801" max="10804" width="11.42578125" style="1"/>
    <col min="10805" max="10805" width="4.5703125" style="1" customWidth="1"/>
    <col min="10806" max="10808" width="11.42578125" style="1"/>
    <col min="10809" max="10809" width="12.5703125" style="1" customWidth="1"/>
    <col min="10810" max="10815" width="11.42578125" style="1"/>
    <col min="10816" max="10816" width="21" style="1" customWidth="1"/>
    <col min="10817" max="10817" width="19.85546875" style="1" customWidth="1"/>
    <col min="10818" max="10818" width="18.42578125" style="1" customWidth="1"/>
    <col min="10819" max="10819" width="20.140625" style="1" customWidth="1"/>
    <col min="10820" max="10820" width="20.5703125" style="1" customWidth="1"/>
    <col min="10821" max="10821" width="7.140625" style="1" customWidth="1"/>
    <col min="10822" max="10822" width="20" style="1" customWidth="1"/>
    <col min="10823" max="10823" width="19.28515625" style="1" customWidth="1"/>
    <col min="10824" max="10824" width="16" style="1" customWidth="1"/>
    <col min="10825" max="10825" width="22.28515625" style="1" customWidth="1"/>
    <col min="10826" max="10826" width="22" style="1" customWidth="1"/>
    <col min="10827" max="11010" width="11.42578125" style="1"/>
    <col min="11011" max="11011" width="4.42578125" style="1" customWidth="1"/>
    <col min="11012" max="11012" width="11.42578125" style="1"/>
    <col min="11013" max="11013" width="8.28515625" style="1" customWidth="1"/>
    <col min="11014" max="11014" width="9.7109375" style="1" customWidth="1"/>
    <col min="11015" max="11015" width="11.140625" style="1" customWidth="1"/>
    <col min="11016" max="11016" width="8.42578125" style="1" customWidth="1"/>
    <col min="11017" max="11017" width="10.140625" style="1" customWidth="1"/>
    <col min="11018" max="11018" width="10.5703125" style="1" customWidth="1"/>
    <col min="11019" max="11019" width="7.28515625" style="1" customWidth="1"/>
    <col min="11020" max="11020" width="8.85546875" style="1" customWidth="1"/>
    <col min="11021" max="11021" width="13" style="1" customWidth="1"/>
    <col min="11022" max="11023" width="6.5703125" style="1" customWidth="1"/>
    <col min="11024" max="11024" width="8.5703125" style="1" customWidth="1"/>
    <col min="11025" max="11025" width="8.140625" style="1" customWidth="1"/>
    <col min="11026" max="11026" width="11.85546875" style="1" customWidth="1"/>
    <col min="11027" max="11027" width="6.85546875" style="1" customWidth="1"/>
    <col min="11028" max="11028" width="6.5703125" style="1" customWidth="1"/>
    <col min="11029" max="11029" width="7.140625" style="1" customWidth="1"/>
    <col min="11030" max="11031" width="7.7109375" style="1" customWidth="1"/>
    <col min="11032" max="11032" width="7.140625" style="1" customWidth="1"/>
    <col min="11033" max="11033" width="6.7109375" style="1" customWidth="1"/>
    <col min="11034" max="11034" width="5.42578125" style="1" customWidth="1"/>
    <col min="11035" max="11035" width="22.85546875" style="1" customWidth="1"/>
    <col min="11036" max="11036" width="21.85546875" style="1" customWidth="1"/>
    <col min="11037" max="11037" width="9.42578125" style="1" customWidth="1"/>
    <col min="11038" max="11038" width="11.7109375" style="1" customWidth="1"/>
    <col min="11039" max="11039" width="9.28515625" style="1" customWidth="1"/>
    <col min="11040" max="11040" width="10.5703125" style="1" customWidth="1"/>
    <col min="11041" max="11041" width="18.85546875" style="1" customWidth="1"/>
    <col min="11042" max="11043" width="11.7109375" style="1" customWidth="1"/>
    <col min="11044" max="11044" width="13.85546875" style="1" customWidth="1"/>
    <col min="11045" max="11045" width="19" style="1" customWidth="1"/>
    <col min="11046" max="11046" width="16.7109375" style="1" customWidth="1"/>
    <col min="11047" max="11047" width="11.42578125" style="1"/>
    <col min="11048" max="11048" width="13" style="1" customWidth="1"/>
    <col min="11049" max="11050" width="11.42578125" style="1"/>
    <col min="11051" max="11051" width="9.140625" style="1" customWidth="1"/>
    <col min="11052" max="11052" width="11.42578125" style="1"/>
    <col min="11053" max="11053" width="12.42578125" style="1" customWidth="1"/>
    <col min="11054" max="11055" width="10.7109375" style="1" customWidth="1"/>
    <col min="11056" max="11056" width="7" style="1" customWidth="1"/>
    <col min="11057" max="11060" width="11.42578125" style="1"/>
    <col min="11061" max="11061" width="4.5703125" style="1" customWidth="1"/>
    <col min="11062" max="11064" width="11.42578125" style="1"/>
    <col min="11065" max="11065" width="12.5703125" style="1" customWidth="1"/>
    <col min="11066" max="11071" width="11.42578125" style="1"/>
    <col min="11072" max="11072" width="21" style="1" customWidth="1"/>
    <col min="11073" max="11073" width="19.85546875" style="1" customWidth="1"/>
    <col min="11074" max="11074" width="18.42578125" style="1" customWidth="1"/>
    <col min="11075" max="11075" width="20.140625" style="1" customWidth="1"/>
    <col min="11076" max="11076" width="20.5703125" style="1" customWidth="1"/>
    <col min="11077" max="11077" width="7.140625" style="1" customWidth="1"/>
    <col min="11078" max="11078" width="20" style="1" customWidth="1"/>
    <col min="11079" max="11079" width="19.28515625" style="1" customWidth="1"/>
    <col min="11080" max="11080" width="16" style="1" customWidth="1"/>
    <col min="11081" max="11081" width="22.28515625" style="1" customWidth="1"/>
    <col min="11082" max="11082" width="22" style="1" customWidth="1"/>
    <col min="11083" max="11266" width="11.42578125" style="1"/>
    <col min="11267" max="11267" width="4.42578125" style="1" customWidth="1"/>
    <col min="11268" max="11268" width="11.42578125" style="1"/>
    <col min="11269" max="11269" width="8.28515625" style="1" customWidth="1"/>
    <col min="11270" max="11270" width="9.7109375" style="1" customWidth="1"/>
    <col min="11271" max="11271" width="11.140625" style="1" customWidth="1"/>
    <col min="11272" max="11272" width="8.42578125" style="1" customWidth="1"/>
    <col min="11273" max="11273" width="10.140625" style="1" customWidth="1"/>
    <col min="11274" max="11274" width="10.5703125" style="1" customWidth="1"/>
    <col min="11275" max="11275" width="7.28515625" style="1" customWidth="1"/>
    <col min="11276" max="11276" width="8.85546875" style="1" customWidth="1"/>
    <col min="11277" max="11277" width="13" style="1" customWidth="1"/>
    <col min="11278" max="11279" width="6.5703125" style="1" customWidth="1"/>
    <col min="11280" max="11280" width="8.5703125" style="1" customWidth="1"/>
    <col min="11281" max="11281" width="8.140625" style="1" customWidth="1"/>
    <col min="11282" max="11282" width="11.85546875" style="1" customWidth="1"/>
    <col min="11283" max="11283" width="6.85546875" style="1" customWidth="1"/>
    <col min="11284" max="11284" width="6.5703125" style="1" customWidth="1"/>
    <col min="11285" max="11285" width="7.140625" style="1" customWidth="1"/>
    <col min="11286" max="11287" width="7.7109375" style="1" customWidth="1"/>
    <col min="11288" max="11288" width="7.140625" style="1" customWidth="1"/>
    <col min="11289" max="11289" width="6.7109375" style="1" customWidth="1"/>
    <col min="11290" max="11290" width="5.42578125" style="1" customWidth="1"/>
    <col min="11291" max="11291" width="22.85546875" style="1" customWidth="1"/>
    <col min="11292" max="11292" width="21.85546875" style="1" customWidth="1"/>
    <col min="11293" max="11293" width="9.42578125" style="1" customWidth="1"/>
    <col min="11294" max="11294" width="11.7109375" style="1" customWidth="1"/>
    <col min="11295" max="11295" width="9.28515625" style="1" customWidth="1"/>
    <col min="11296" max="11296" width="10.5703125" style="1" customWidth="1"/>
    <col min="11297" max="11297" width="18.85546875" style="1" customWidth="1"/>
    <col min="11298" max="11299" width="11.7109375" style="1" customWidth="1"/>
    <col min="11300" max="11300" width="13.85546875" style="1" customWidth="1"/>
    <col min="11301" max="11301" width="19" style="1" customWidth="1"/>
    <col min="11302" max="11302" width="16.7109375" style="1" customWidth="1"/>
    <col min="11303" max="11303" width="11.42578125" style="1"/>
    <col min="11304" max="11304" width="13" style="1" customWidth="1"/>
    <col min="11305" max="11306" width="11.42578125" style="1"/>
    <col min="11307" max="11307" width="9.140625" style="1" customWidth="1"/>
    <col min="11308" max="11308" width="11.42578125" style="1"/>
    <col min="11309" max="11309" width="12.42578125" style="1" customWidth="1"/>
    <col min="11310" max="11311" width="10.7109375" style="1" customWidth="1"/>
    <col min="11312" max="11312" width="7" style="1" customWidth="1"/>
    <col min="11313" max="11316" width="11.42578125" style="1"/>
    <col min="11317" max="11317" width="4.5703125" style="1" customWidth="1"/>
    <col min="11318" max="11320" width="11.42578125" style="1"/>
    <col min="11321" max="11321" width="12.5703125" style="1" customWidth="1"/>
    <col min="11322" max="11327" width="11.42578125" style="1"/>
    <col min="11328" max="11328" width="21" style="1" customWidth="1"/>
    <col min="11329" max="11329" width="19.85546875" style="1" customWidth="1"/>
    <col min="11330" max="11330" width="18.42578125" style="1" customWidth="1"/>
    <col min="11331" max="11331" width="20.140625" style="1" customWidth="1"/>
    <col min="11332" max="11332" width="20.5703125" style="1" customWidth="1"/>
    <col min="11333" max="11333" width="7.140625" style="1" customWidth="1"/>
    <col min="11334" max="11334" width="20" style="1" customWidth="1"/>
    <col min="11335" max="11335" width="19.28515625" style="1" customWidth="1"/>
    <col min="11336" max="11336" width="16" style="1" customWidth="1"/>
    <col min="11337" max="11337" width="22.28515625" style="1" customWidth="1"/>
    <col min="11338" max="11338" width="22" style="1" customWidth="1"/>
    <col min="11339" max="11522" width="11.42578125" style="1"/>
    <col min="11523" max="11523" width="4.42578125" style="1" customWidth="1"/>
    <col min="11524" max="11524" width="11.42578125" style="1"/>
    <col min="11525" max="11525" width="8.28515625" style="1" customWidth="1"/>
    <col min="11526" max="11526" width="9.7109375" style="1" customWidth="1"/>
    <col min="11527" max="11527" width="11.140625" style="1" customWidth="1"/>
    <col min="11528" max="11528" width="8.42578125" style="1" customWidth="1"/>
    <col min="11529" max="11529" width="10.140625" style="1" customWidth="1"/>
    <col min="11530" max="11530" width="10.5703125" style="1" customWidth="1"/>
    <col min="11531" max="11531" width="7.28515625" style="1" customWidth="1"/>
    <col min="11532" max="11532" width="8.85546875" style="1" customWidth="1"/>
    <col min="11533" max="11533" width="13" style="1" customWidth="1"/>
    <col min="11534" max="11535" width="6.5703125" style="1" customWidth="1"/>
    <col min="11536" max="11536" width="8.5703125" style="1" customWidth="1"/>
    <col min="11537" max="11537" width="8.140625" style="1" customWidth="1"/>
    <col min="11538" max="11538" width="11.85546875" style="1" customWidth="1"/>
    <col min="11539" max="11539" width="6.85546875" style="1" customWidth="1"/>
    <col min="11540" max="11540" width="6.5703125" style="1" customWidth="1"/>
    <col min="11541" max="11541" width="7.140625" style="1" customWidth="1"/>
    <col min="11542" max="11543" width="7.7109375" style="1" customWidth="1"/>
    <col min="11544" max="11544" width="7.140625" style="1" customWidth="1"/>
    <col min="11545" max="11545" width="6.7109375" style="1" customWidth="1"/>
    <col min="11546" max="11546" width="5.42578125" style="1" customWidth="1"/>
    <col min="11547" max="11547" width="22.85546875" style="1" customWidth="1"/>
    <col min="11548" max="11548" width="21.85546875" style="1" customWidth="1"/>
    <col min="11549" max="11549" width="9.42578125" style="1" customWidth="1"/>
    <col min="11550" max="11550" width="11.7109375" style="1" customWidth="1"/>
    <col min="11551" max="11551" width="9.28515625" style="1" customWidth="1"/>
    <col min="11552" max="11552" width="10.5703125" style="1" customWidth="1"/>
    <col min="11553" max="11553" width="18.85546875" style="1" customWidth="1"/>
    <col min="11554" max="11555" width="11.7109375" style="1" customWidth="1"/>
    <col min="11556" max="11556" width="13.85546875" style="1" customWidth="1"/>
    <col min="11557" max="11557" width="19" style="1" customWidth="1"/>
    <col min="11558" max="11558" width="16.7109375" style="1" customWidth="1"/>
    <col min="11559" max="11559" width="11.42578125" style="1"/>
    <col min="11560" max="11560" width="13" style="1" customWidth="1"/>
    <col min="11561" max="11562" width="11.42578125" style="1"/>
    <col min="11563" max="11563" width="9.140625" style="1" customWidth="1"/>
    <col min="11564" max="11564" width="11.42578125" style="1"/>
    <col min="11565" max="11565" width="12.42578125" style="1" customWidth="1"/>
    <col min="11566" max="11567" width="10.7109375" style="1" customWidth="1"/>
    <col min="11568" max="11568" width="7" style="1" customWidth="1"/>
    <col min="11569" max="11572" width="11.42578125" style="1"/>
    <col min="11573" max="11573" width="4.5703125" style="1" customWidth="1"/>
    <col min="11574" max="11576" width="11.42578125" style="1"/>
    <col min="11577" max="11577" width="12.5703125" style="1" customWidth="1"/>
    <col min="11578" max="11583" width="11.42578125" style="1"/>
    <col min="11584" max="11584" width="21" style="1" customWidth="1"/>
    <col min="11585" max="11585" width="19.85546875" style="1" customWidth="1"/>
    <col min="11586" max="11586" width="18.42578125" style="1" customWidth="1"/>
    <col min="11587" max="11587" width="20.140625" style="1" customWidth="1"/>
    <col min="11588" max="11588" width="20.5703125" style="1" customWidth="1"/>
    <col min="11589" max="11589" width="7.140625" style="1" customWidth="1"/>
    <col min="11590" max="11590" width="20" style="1" customWidth="1"/>
    <col min="11591" max="11591" width="19.28515625" style="1" customWidth="1"/>
    <col min="11592" max="11592" width="16" style="1" customWidth="1"/>
    <col min="11593" max="11593" width="22.28515625" style="1" customWidth="1"/>
    <col min="11594" max="11594" width="22" style="1" customWidth="1"/>
    <col min="11595" max="11778" width="11.42578125" style="1"/>
    <col min="11779" max="11779" width="4.42578125" style="1" customWidth="1"/>
    <col min="11780" max="11780" width="11.42578125" style="1"/>
    <col min="11781" max="11781" width="8.28515625" style="1" customWidth="1"/>
    <col min="11782" max="11782" width="9.7109375" style="1" customWidth="1"/>
    <col min="11783" max="11783" width="11.140625" style="1" customWidth="1"/>
    <col min="11784" max="11784" width="8.42578125" style="1" customWidth="1"/>
    <col min="11785" max="11785" width="10.140625" style="1" customWidth="1"/>
    <col min="11786" max="11786" width="10.5703125" style="1" customWidth="1"/>
    <col min="11787" max="11787" width="7.28515625" style="1" customWidth="1"/>
    <col min="11788" max="11788" width="8.85546875" style="1" customWidth="1"/>
    <col min="11789" max="11789" width="13" style="1" customWidth="1"/>
    <col min="11790" max="11791" width="6.5703125" style="1" customWidth="1"/>
    <col min="11792" max="11792" width="8.5703125" style="1" customWidth="1"/>
    <col min="11793" max="11793" width="8.140625" style="1" customWidth="1"/>
    <col min="11794" max="11794" width="11.85546875" style="1" customWidth="1"/>
    <col min="11795" max="11795" width="6.85546875" style="1" customWidth="1"/>
    <col min="11796" max="11796" width="6.5703125" style="1" customWidth="1"/>
    <col min="11797" max="11797" width="7.140625" style="1" customWidth="1"/>
    <col min="11798" max="11799" width="7.7109375" style="1" customWidth="1"/>
    <col min="11800" max="11800" width="7.140625" style="1" customWidth="1"/>
    <col min="11801" max="11801" width="6.7109375" style="1" customWidth="1"/>
    <col min="11802" max="11802" width="5.42578125" style="1" customWidth="1"/>
    <col min="11803" max="11803" width="22.85546875" style="1" customWidth="1"/>
    <col min="11804" max="11804" width="21.85546875" style="1" customWidth="1"/>
    <col min="11805" max="11805" width="9.42578125" style="1" customWidth="1"/>
    <col min="11806" max="11806" width="11.7109375" style="1" customWidth="1"/>
    <col min="11807" max="11807" width="9.28515625" style="1" customWidth="1"/>
    <col min="11808" max="11808" width="10.5703125" style="1" customWidth="1"/>
    <col min="11809" max="11809" width="18.85546875" style="1" customWidth="1"/>
    <col min="11810" max="11811" width="11.7109375" style="1" customWidth="1"/>
    <col min="11812" max="11812" width="13.85546875" style="1" customWidth="1"/>
    <col min="11813" max="11813" width="19" style="1" customWidth="1"/>
    <col min="11814" max="11814" width="16.7109375" style="1" customWidth="1"/>
    <col min="11815" max="11815" width="11.42578125" style="1"/>
    <col min="11816" max="11816" width="13" style="1" customWidth="1"/>
    <col min="11817" max="11818" width="11.42578125" style="1"/>
    <col min="11819" max="11819" width="9.140625" style="1" customWidth="1"/>
    <col min="11820" max="11820" width="11.42578125" style="1"/>
    <col min="11821" max="11821" width="12.42578125" style="1" customWidth="1"/>
    <col min="11822" max="11823" width="10.7109375" style="1" customWidth="1"/>
    <col min="11824" max="11824" width="7" style="1" customWidth="1"/>
    <col min="11825" max="11828" width="11.42578125" style="1"/>
    <col min="11829" max="11829" width="4.5703125" style="1" customWidth="1"/>
    <col min="11830" max="11832" width="11.42578125" style="1"/>
    <col min="11833" max="11833" width="12.5703125" style="1" customWidth="1"/>
    <col min="11834" max="11839" width="11.42578125" style="1"/>
    <col min="11840" max="11840" width="21" style="1" customWidth="1"/>
    <col min="11841" max="11841" width="19.85546875" style="1" customWidth="1"/>
    <col min="11842" max="11842" width="18.42578125" style="1" customWidth="1"/>
    <col min="11843" max="11843" width="20.140625" style="1" customWidth="1"/>
    <col min="11844" max="11844" width="20.5703125" style="1" customWidth="1"/>
    <col min="11845" max="11845" width="7.140625" style="1" customWidth="1"/>
    <col min="11846" max="11846" width="20" style="1" customWidth="1"/>
    <col min="11847" max="11847" width="19.28515625" style="1" customWidth="1"/>
    <col min="11848" max="11848" width="16" style="1" customWidth="1"/>
    <col min="11849" max="11849" width="22.28515625" style="1" customWidth="1"/>
    <col min="11850" max="11850" width="22" style="1" customWidth="1"/>
    <col min="11851" max="12034" width="11.42578125" style="1"/>
    <col min="12035" max="12035" width="4.42578125" style="1" customWidth="1"/>
    <col min="12036" max="12036" width="11.42578125" style="1"/>
    <col min="12037" max="12037" width="8.28515625" style="1" customWidth="1"/>
    <col min="12038" max="12038" width="9.7109375" style="1" customWidth="1"/>
    <col min="12039" max="12039" width="11.140625" style="1" customWidth="1"/>
    <col min="12040" max="12040" width="8.42578125" style="1" customWidth="1"/>
    <col min="12041" max="12041" width="10.140625" style="1" customWidth="1"/>
    <col min="12042" max="12042" width="10.5703125" style="1" customWidth="1"/>
    <col min="12043" max="12043" width="7.28515625" style="1" customWidth="1"/>
    <col min="12044" max="12044" width="8.85546875" style="1" customWidth="1"/>
    <col min="12045" max="12045" width="13" style="1" customWidth="1"/>
    <col min="12046" max="12047" width="6.5703125" style="1" customWidth="1"/>
    <col min="12048" max="12048" width="8.5703125" style="1" customWidth="1"/>
    <col min="12049" max="12049" width="8.140625" style="1" customWidth="1"/>
    <col min="12050" max="12050" width="11.85546875" style="1" customWidth="1"/>
    <col min="12051" max="12051" width="6.85546875" style="1" customWidth="1"/>
    <col min="12052" max="12052" width="6.5703125" style="1" customWidth="1"/>
    <col min="12053" max="12053" width="7.140625" style="1" customWidth="1"/>
    <col min="12054" max="12055" width="7.7109375" style="1" customWidth="1"/>
    <col min="12056" max="12056" width="7.140625" style="1" customWidth="1"/>
    <col min="12057" max="12057" width="6.7109375" style="1" customWidth="1"/>
    <col min="12058" max="12058" width="5.42578125" style="1" customWidth="1"/>
    <col min="12059" max="12059" width="22.85546875" style="1" customWidth="1"/>
    <col min="12060" max="12060" width="21.85546875" style="1" customWidth="1"/>
    <col min="12061" max="12061" width="9.42578125" style="1" customWidth="1"/>
    <col min="12062" max="12062" width="11.7109375" style="1" customWidth="1"/>
    <col min="12063" max="12063" width="9.28515625" style="1" customWidth="1"/>
    <col min="12064" max="12064" width="10.5703125" style="1" customWidth="1"/>
    <col min="12065" max="12065" width="18.85546875" style="1" customWidth="1"/>
    <col min="12066" max="12067" width="11.7109375" style="1" customWidth="1"/>
    <col min="12068" max="12068" width="13.85546875" style="1" customWidth="1"/>
    <col min="12069" max="12069" width="19" style="1" customWidth="1"/>
    <col min="12070" max="12070" width="16.7109375" style="1" customWidth="1"/>
    <col min="12071" max="12071" width="11.42578125" style="1"/>
    <col min="12072" max="12072" width="13" style="1" customWidth="1"/>
    <col min="12073" max="12074" width="11.42578125" style="1"/>
    <col min="12075" max="12075" width="9.140625" style="1" customWidth="1"/>
    <col min="12076" max="12076" width="11.42578125" style="1"/>
    <col min="12077" max="12077" width="12.42578125" style="1" customWidth="1"/>
    <col min="12078" max="12079" width="10.7109375" style="1" customWidth="1"/>
    <col min="12080" max="12080" width="7" style="1" customWidth="1"/>
    <col min="12081" max="12084" width="11.42578125" style="1"/>
    <col min="12085" max="12085" width="4.5703125" style="1" customWidth="1"/>
    <col min="12086" max="12088" width="11.42578125" style="1"/>
    <col min="12089" max="12089" width="12.5703125" style="1" customWidth="1"/>
    <col min="12090" max="12095" width="11.42578125" style="1"/>
    <col min="12096" max="12096" width="21" style="1" customWidth="1"/>
    <col min="12097" max="12097" width="19.85546875" style="1" customWidth="1"/>
    <col min="12098" max="12098" width="18.42578125" style="1" customWidth="1"/>
    <col min="12099" max="12099" width="20.140625" style="1" customWidth="1"/>
    <col min="12100" max="12100" width="20.5703125" style="1" customWidth="1"/>
    <col min="12101" max="12101" width="7.140625" style="1" customWidth="1"/>
    <col min="12102" max="12102" width="20" style="1" customWidth="1"/>
    <col min="12103" max="12103" width="19.28515625" style="1" customWidth="1"/>
    <col min="12104" max="12104" width="16" style="1" customWidth="1"/>
    <col min="12105" max="12105" width="22.28515625" style="1" customWidth="1"/>
    <col min="12106" max="12106" width="22" style="1" customWidth="1"/>
    <col min="12107" max="12290" width="11.42578125" style="1"/>
    <col min="12291" max="12291" width="4.42578125" style="1" customWidth="1"/>
    <col min="12292" max="12292" width="11.42578125" style="1"/>
    <col min="12293" max="12293" width="8.28515625" style="1" customWidth="1"/>
    <col min="12294" max="12294" width="9.7109375" style="1" customWidth="1"/>
    <col min="12295" max="12295" width="11.140625" style="1" customWidth="1"/>
    <col min="12296" max="12296" width="8.42578125" style="1" customWidth="1"/>
    <col min="12297" max="12297" width="10.140625" style="1" customWidth="1"/>
    <col min="12298" max="12298" width="10.5703125" style="1" customWidth="1"/>
    <col min="12299" max="12299" width="7.28515625" style="1" customWidth="1"/>
    <col min="12300" max="12300" width="8.85546875" style="1" customWidth="1"/>
    <col min="12301" max="12301" width="13" style="1" customWidth="1"/>
    <col min="12302" max="12303" width="6.5703125" style="1" customWidth="1"/>
    <col min="12304" max="12304" width="8.5703125" style="1" customWidth="1"/>
    <col min="12305" max="12305" width="8.140625" style="1" customWidth="1"/>
    <col min="12306" max="12306" width="11.85546875" style="1" customWidth="1"/>
    <col min="12307" max="12307" width="6.85546875" style="1" customWidth="1"/>
    <col min="12308" max="12308" width="6.5703125" style="1" customWidth="1"/>
    <col min="12309" max="12309" width="7.140625" style="1" customWidth="1"/>
    <col min="12310" max="12311" width="7.7109375" style="1" customWidth="1"/>
    <col min="12312" max="12312" width="7.140625" style="1" customWidth="1"/>
    <col min="12313" max="12313" width="6.7109375" style="1" customWidth="1"/>
    <col min="12314" max="12314" width="5.42578125" style="1" customWidth="1"/>
    <col min="12315" max="12315" width="22.85546875" style="1" customWidth="1"/>
    <col min="12316" max="12316" width="21.85546875" style="1" customWidth="1"/>
    <col min="12317" max="12317" width="9.42578125" style="1" customWidth="1"/>
    <col min="12318" max="12318" width="11.7109375" style="1" customWidth="1"/>
    <col min="12319" max="12319" width="9.28515625" style="1" customWidth="1"/>
    <col min="12320" max="12320" width="10.5703125" style="1" customWidth="1"/>
    <col min="12321" max="12321" width="18.85546875" style="1" customWidth="1"/>
    <col min="12322" max="12323" width="11.7109375" style="1" customWidth="1"/>
    <col min="12324" max="12324" width="13.85546875" style="1" customWidth="1"/>
    <col min="12325" max="12325" width="19" style="1" customWidth="1"/>
    <col min="12326" max="12326" width="16.7109375" style="1" customWidth="1"/>
    <col min="12327" max="12327" width="11.42578125" style="1"/>
    <col min="12328" max="12328" width="13" style="1" customWidth="1"/>
    <col min="12329" max="12330" width="11.42578125" style="1"/>
    <col min="12331" max="12331" width="9.140625" style="1" customWidth="1"/>
    <col min="12332" max="12332" width="11.42578125" style="1"/>
    <col min="12333" max="12333" width="12.42578125" style="1" customWidth="1"/>
    <col min="12334" max="12335" width="10.7109375" style="1" customWidth="1"/>
    <col min="12336" max="12336" width="7" style="1" customWidth="1"/>
    <col min="12337" max="12340" width="11.42578125" style="1"/>
    <col min="12341" max="12341" width="4.5703125" style="1" customWidth="1"/>
    <col min="12342" max="12344" width="11.42578125" style="1"/>
    <col min="12345" max="12345" width="12.5703125" style="1" customWidth="1"/>
    <col min="12346" max="12351" width="11.42578125" style="1"/>
    <col min="12352" max="12352" width="21" style="1" customWidth="1"/>
    <col min="12353" max="12353" width="19.85546875" style="1" customWidth="1"/>
    <col min="12354" max="12354" width="18.42578125" style="1" customWidth="1"/>
    <col min="12355" max="12355" width="20.140625" style="1" customWidth="1"/>
    <col min="12356" max="12356" width="20.5703125" style="1" customWidth="1"/>
    <col min="12357" max="12357" width="7.140625" style="1" customWidth="1"/>
    <col min="12358" max="12358" width="20" style="1" customWidth="1"/>
    <col min="12359" max="12359" width="19.28515625" style="1" customWidth="1"/>
    <col min="12360" max="12360" width="16" style="1" customWidth="1"/>
    <col min="12361" max="12361" width="22.28515625" style="1" customWidth="1"/>
    <col min="12362" max="12362" width="22" style="1" customWidth="1"/>
    <col min="12363" max="12546" width="11.42578125" style="1"/>
    <col min="12547" max="12547" width="4.42578125" style="1" customWidth="1"/>
    <col min="12548" max="12548" width="11.42578125" style="1"/>
    <col min="12549" max="12549" width="8.28515625" style="1" customWidth="1"/>
    <col min="12550" max="12550" width="9.7109375" style="1" customWidth="1"/>
    <col min="12551" max="12551" width="11.140625" style="1" customWidth="1"/>
    <col min="12552" max="12552" width="8.42578125" style="1" customWidth="1"/>
    <col min="12553" max="12553" width="10.140625" style="1" customWidth="1"/>
    <col min="12554" max="12554" width="10.5703125" style="1" customWidth="1"/>
    <col min="12555" max="12555" width="7.28515625" style="1" customWidth="1"/>
    <col min="12556" max="12556" width="8.85546875" style="1" customWidth="1"/>
    <col min="12557" max="12557" width="13" style="1" customWidth="1"/>
    <col min="12558" max="12559" width="6.5703125" style="1" customWidth="1"/>
    <col min="12560" max="12560" width="8.5703125" style="1" customWidth="1"/>
    <col min="12561" max="12561" width="8.140625" style="1" customWidth="1"/>
    <col min="12562" max="12562" width="11.85546875" style="1" customWidth="1"/>
    <col min="12563" max="12563" width="6.85546875" style="1" customWidth="1"/>
    <col min="12564" max="12564" width="6.5703125" style="1" customWidth="1"/>
    <col min="12565" max="12565" width="7.140625" style="1" customWidth="1"/>
    <col min="12566" max="12567" width="7.7109375" style="1" customWidth="1"/>
    <col min="12568" max="12568" width="7.140625" style="1" customWidth="1"/>
    <col min="12569" max="12569" width="6.7109375" style="1" customWidth="1"/>
    <col min="12570" max="12570" width="5.42578125" style="1" customWidth="1"/>
    <col min="12571" max="12571" width="22.85546875" style="1" customWidth="1"/>
    <col min="12572" max="12572" width="21.85546875" style="1" customWidth="1"/>
    <col min="12573" max="12573" width="9.42578125" style="1" customWidth="1"/>
    <col min="12574" max="12574" width="11.7109375" style="1" customWidth="1"/>
    <col min="12575" max="12575" width="9.28515625" style="1" customWidth="1"/>
    <col min="12576" max="12576" width="10.5703125" style="1" customWidth="1"/>
    <col min="12577" max="12577" width="18.85546875" style="1" customWidth="1"/>
    <col min="12578" max="12579" width="11.7109375" style="1" customWidth="1"/>
    <col min="12580" max="12580" width="13.85546875" style="1" customWidth="1"/>
    <col min="12581" max="12581" width="19" style="1" customWidth="1"/>
    <col min="12582" max="12582" width="16.7109375" style="1" customWidth="1"/>
    <col min="12583" max="12583" width="11.42578125" style="1"/>
    <col min="12584" max="12584" width="13" style="1" customWidth="1"/>
    <col min="12585" max="12586" width="11.42578125" style="1"/>
    <col min="12587" max="12587" width="9.140625" style="1" customWidth="1"/>
    <col min="12588" max="12588" width="11.42578125" style="1"/>
    <col min="12589" max="12589" width="12.42578125" style="1" customWidth="1"/>
    <col min="12590" max="12591" width="10.7109375" style="1" customWidth="1"/>
    <col min="12592" max="12592" width="7" style="1" customWidth="1"/>
    <col min="12593" max="12596" width="11.42578125" style="1"/>
    <col min="12597" max="12597" width="4.5703125" style="1" customWidth="1"/>
    <col min="12598" max="12600" width="11.42578125" style="1"/>
    <col min="12601" max="12601" width="12.5703125" style="1" customWidth="1"/>
    <col min="12602" max="12607" width="11.42578125" style="1"/>
    <col min="12608" max="12608" width="21" style="1" customWidth="1"/>
    <col min="12609" max="12609" width="19.85546875" style="1" customWidth="1"/>
    <col min="12610" max="12610" width="18.42578125" style="1" customWidth="1"/>
    <col min="12611" max="12611" width="20.140625" style="1" customWidth="1"/>
    <col min="12612" max="12612" width="20.5703125" style="1" customWidth="1"/>
    <col min="12613" max="12613" width="7.140625" style="1" customWidth="1"/>
    <col min="12614" max="12614" width="20" style="1" customWidth="1"/>
    <col min="12615" max="12615" width="19.28515625" style="1" customWidth="1"/>
    <col min="12616" max="12616" width="16" style="1" customWidth="1"/>
    <col min="12617" max="12617" width="22.28515625" style="1" customWidth="1"/>
    <col min="12618" max="12618" width="22" style="1" customWidth="1"/>
    <col min="12619" max="12802" width="11.42578125" style="1"/>
    <col min="12803" max="12803" width="4.42578125" style="1" customWidth="1"/>
    <col min="12804" max="12804" width="11.42578125" style="1"/>
    <col min="12805" max="12805" width="8.28515625" style="1" customWidth="1"/>
    <col min="12806" max="12806" width="9.7109375" style="1" customWidth="1"/>
    <col min="12807" max="12807" width="11.140625" style="1" customWidth="1"/>
    <col min="12808" max="12808" width="8.42578125" style="1" customWidth="1"/>
    <col min="12809" max="12809" width="10.140625" style="1" customWidth="1"/>
    <col min="12810" max="12810" width="10.5703125" style="1" customWidth="1"/>
    <col min="12811" max="12811" width="7.28515625" style="1" customWidth="1"/>
    <col min="12812" max="12812" width="8.85546875" style="1" customWidth="1"/>
    <col min="12813" max="12813" width="13" style="1" customWidth="1"/>
    <col min="12814" max="12815" width="6.5703125" style="1" customWidth="1"/>
    <col min="12816" max="12816" width="8.5703125" style="1" customWidth="1"/>
    <col min="12817" max="12817" width="8.140625" style="1" customWidth="1"/>
    <col min="12818" max="12818" width="11.85546875" style="1" customWidth="1"/>
    <col min="12819" max="12819" width="6.85546875" style="1" customWidth="1"/>
    <col min="12820" max="12820" width="6.5703125" style="1" customWidth="1"/>
    <col min="12821" max="12821" width="7.140625" style="1" customWidth="1"/>
    <col min="12822" max="12823" width="7.7109375" style="1" customWidth="1"/>
    <col min="12824" max="12824" width="7.140625" style="1" customWidth="1"/>
    <col min="12825" max="12825" width="6.7109375" style="1" customWidth="1"/>
    <col min="12826" max="12826" width="5.42578125" style="1" customWidth="1"/>
    <col min="12827" max="12827" width="22.85546875" style="1" customWidth="1"/>
    <col min="12828" max="12828" width="21.85546875" style="1" customWidth="1"/>
    <col min="12829" max="12829" width="9.42578125" style="1" customWidth="1"/>
    <col min="12830" max="12830" width="11.7109375" style="1" customWidth="1"/>
    <col min="12831" max="12831" width="9.28515625" style="1" customWidth="1"/>
    <col min="12832" max="12832" width="10.5703125" style="1" customWidth="1"/>
    <col min="12833" max="12833" width="18.85546875" style="1" customWidth="1"/>
    <col min="12834" max="12835" width="11.7109375" style="1" customWidth="1"/>
    <col min="12836" max="12836" width="13.85546875" style="1" customWidth="1"/>
    <col min="12837" max="12837" width="19" style="1" customWidth="1"/>
    <col min="12838" max="12838" width="16.7109375" style="1" customWidth="1"/>
    <col min="12839" max="12839" width="11.42578125" style="1"/>
    <col min="12840" max="12840" width="13" style="1" customWidth="1"/>
    <col min="12841" max="12842" width="11.42578125" style="1"/>
    <col min="12843" max="12843" width="9.140625" style="1" customWidth="1"/>
    <col min="12844" max="12844" width="11.42578125" style="1"/>
    <col min="12845" max="12845" width="12.42578125" style="1" customWidth="1"/>
    <col min="12846" max="12847" width="10.7109375" style="1" customWidth="1"/>
    <col min="12848" max="12848" width="7" style="1" customWidth="1"/>
    <col min="12849" max="12852" width="11.42578125" style="1"/>
    <col min="12853" max="12853" width="4.5703125" style="1" customWidth="1"/>
    <col min="12854" max="12856" width="11.42578125" style="1"/>
    <col min="12857" max="12857" width="12.5703125" style="1" customWidth="1"/>
    <col min="12858" max="12863" width="11.42578125" style="1"/>
    <col min="12864" max="12864" width="21" style="1" customWidth="1"/>
    <col min="12865" max="12865" width="19.85546875" style="1" customWidth="1"/>
    <col min="12866" max="12866" width="18.42578125" style="1" customWidth="1"/>
    <col min="12867" max="12867" width="20.140625" style="1" customWidth="1"/>
    <col min="12868" max="12868" width="20.5703125" style="1" customWidth="1"/>
    <col min="12869" max="12869" width="7.140625" style="1" customWidth="1"/>
    <col min="12870" max="12870" width="20" style="1" customWidth="1"/>
    <col min="12871" max="12871" width="19.28515625" style="1" customWidth="1"/>
    <col min="12872" max="12872" width="16" style="1" customWidth="1"/>
    <col min="12873" max="12873" width="22.28515625" style="1" customWidth="1"/>
    <col min="12874" max="12874" width="22" style="1" customWidth="1"/>
    <col min="12875" max="13058" width="11.42578125" style="1"/>
    <col min="13059" max="13059" width="4.42578125" style="1" customWidth="1"/>
    <col min="13060" max="13060" width="11.42578125" style="1"/>
    <col min="13061" max="13061" width="8.28515625" style="1" customWidth="1"/>
    <col min="13062" max="13062" width="9.7109375" style="1" customWidth="1"/>
    <col min="13063" max="13063" width="11.140625" style="1" customWidth="1"/>
    <col min="13064" max="13064" width="8.42578125" style="1" customWidth="1"/>
    <col min="13065" max="13065" width="10.140625" style="1" customWidth="1"/>
    <col min="13066" max="13066" width="10.5703125" style="1" customWidth="1"/>
    <col min="13067" max="13067" width="7.28515625" style="1" customWidth="1"/>
    <col min="13068" max="13068" width="8.85546875" style="1" customWidth="1"/>
    <col min="13069" max="13069" width="13" style="1" customWidth="1"/>
    <col min="13070" max="13071" width="6.5703125" style="1" customWidth="1"/>
    <col min="13072" max="13072" width="8.5703125" style="1" customWidth="1"/>
    <col min="13073" max="13073" width="8.140625" style="1" customWidth="1"/>
    <col min="13074" max="13074" width="11.85546875" style="1" customWidth="1"/>
    <col min="13075" max="13075" width="6.85546875" style="1" customWidth="1"/>
    <col min="13076" max="13076" width="6.5703125" style="1" customWidth="1"/>
    <col min="13077" max="13077" width="7.140625" style="1" customWidth="1"/>
    <col min="13078" max="13079" width="7.7109375" style="1" customWidth="1"/>
    <col min="13080" max="13080" width="7.140625" style="1" customWidth="1"/>
    <col min="13081" max="13081" width="6.7109375" style="1" customWidth="1"/>
    <col min="13082" max="13082" width="5.42578125" style="1" customWidth="1"/>
    <col min="13083" max="13083" width="22.85546875" style="1" customWidth="1"/>
    <col min="13084" max="13084" width="21.85546875" style="1" customWidth="1"/>
    <col min="13085" max="13085" width="9.42578125" style="1" customWidth="1"/>
    <col min="13086" max="13086" width="11.7109375" style="1" customWidth="1"/>
    <col min="13087" max="13087" width="9.28515625" style="1" customWidth="1"/>
    <col min="13088" max="13088" width="10.5703125" style="1" customWidth="1"/>
    <col min="13089" max="13089" width="18.85546875" style="1" customWidth="1"/>
    <col min="13090" max="13091" width="11.7109375" style="1" customWidth="1"/>
    <col min="13092" max="13092" width="13.85546875" style="1" customWidth="1"/>
    <col min="13093" max="13093" width="19" style="1" customWidth="1"/>
    <col min="13094" max="13094" width="16.7109375" style="1" customWidth="1"/>
    <col min="13095" max="13095" width="11.42578125" style="1"/>
    <col min="13096" max="13096" width="13" style="1" customWidth="1"/>
    <col min="13097" max="13098" width="11.42578125" style="1"/>
    <col min="13099" max="13099" width="9.140625" style="1" customWidth="1"/>
    <col min="13100" max="13100" width="11.42578125" style="1"/>
    <col min="13101" max="13101" width="12.42578125" style="1" customWidth="1"/>
    <col min="13102" max="13103" width="10.7109375" style="1" customWidth="1"/>
    <col min="13104" max="13104" width="7" style="1" customWidth="1"/>
    <col min="13105" max="13108" width="11.42578125" style="1"/>
    <col min="13109" max="13109" width="4.5703125" style="1" customWidth="1"/>
    <col min="13110" max="13112" width="11.42578125" style="1"/>
    <col min="13113" max="13113" width="12.5703125" style="1" customWidth="1"/>
    <col min="13114" max="13119" width="11.42578125" style="1"/>
    <col min="13120" max="13120" width="21" style="1" customWidth="1"/>
    <col min="13121" max="13121" width="19.85546875" style="1" customWidth="1"/>
    <col min="13122" max="13122" width="18.42578125" style="1" customWidth="1"/>
    <col min="13123" max="13123" width="20.140625" style="1" customWidth="1"/>
    <col min="13124" max="13124" width="20.5703125" style="1" customWidth="1"/>
    <col min="13125" max="13125" width="7.140625" style="1" customWidth="1"/>
    <col min="13126" max="13126" width="20" style="1" customWidth="1"/>
    <col min="13127" max="13127" width="19.28515625" style="1" customWidth="1"/>
    <col min="13128" max="13128" width="16" style="1" customWidth="1"/>
    <col min="13129" max="13129" width="22.28515625" style="1" customWidth="1"/>
    <col min="13130" max="13130" width="22" style="1" customWidth="1"/>
    <col min="13131" max="13314" width="11.42578125" style="1"/>
    <col min="13315" max="13315" width="4.42578125" style="1" customWidth="1"/>
    <col min="13316" max="13316" width="11.42578125" style="1"/>
    <col min="13317" max="13317" width="8.28515625" style="1" customWidth="1"/>
    <col min="13318" max="13318" width="9.7109375" style="1" customWidth="1"/>
    <col min="13319" max="13319" width="11.140625" style="1" customWidth="1"/>
    <col min="13320" max="13320" width="8.42578125" style="1" customWidth="1"/>
    <col min="13321" max="13321" width="10.140625" style="1" customWidth="1"/>
    <col min="13322" max="13322" width="10.5703125" style="1" customWidth="1"/>
    <col min="13323" max="13323" width="7.28515625" style="1" customWidth="1"/>
    <col min="13324" max="13324" width="8.85546875" style="1" customWidth="1"/>
    <col min="13325" max="13325" width="13" style="1" customWidth="1"/>
    <col min="13326" max="13327" width="6.5703125" style="1" customWidth="1"/>
    <col min="13328" max="13328" width="8.5703125" style="1" customWidth="1"/>
    <col min="13329" max="13329" width="8.140625" style="1" customWidth="1"/>
    <col min="13330" max="13330" width="11.85546875" style="1" customWidth="1"/>
    <col min="13331" max="13331" width="6.85546875" style="1" customWidth="1"/>
    <col min="13332" max="13332" width="6.5703125" style="1" customWidth="1"/>
    <col min="13333" max="13333" width="7.140625" style="1" customWidth="1"/>
    <col min="13334" max="13335" width="7.7109375" style="1" customWidth="1"/>
    <col min="13336" max="13336" width="7.140625" style="1" customWidth="1"/>
    <col min="13337" max="13337" width="6.7109375" style="1" customWidth="1"/>
    <col min="13338" max="13338" width="5.42578125" style="1" customWidth="1"/>
    <col min="13339" max="13339" width="22.85546875" style="1" customWidth="1"/>
    <col min="13340" max="13340" width="21.85546875" style="1" customWidth="1"/>
    <col min="13341" max="13341" width="9.42578125" style="1" customWidth="1"/>
    <col min="13342" max="13342" width="11.7109375" style="1" customWidth="1"/>
    <col min="13343" max="13343" width="9.28515625" style="1" customWidth="1"/>
    <col min="13344" max="13344" width="10.5703125" style="1" customWidth="1"/>
    <col min="13345" max="13345" width="18.85546875" style="1" customWidth="1"/>
    <col min="13346" max="13347" width="11.7109375" style="1" customWidth="1"/>
    <col min="13348" max="13348" width="13.85546875" style="1" customWidth="1"/>
    <col min="13349" max="13349" width="19" style="1" customWidth="1"/>
    <col min="13350" max="13350" width="16.7109375" style="1" customWidth="1"/>
    <col min="13351" max="13351" width="11.42578125" style="1"/>
    <col min="13352" max="13352" width="13" style="1" customWidth="1"/>
    <col min="13353" max="13354" width="11.42578125" style="1"/>
    <col min="13355" max="13355" width="9.140625" style="1" customWidth="1"/>
    <col min="13356" max="13356" width="11.42578125" style="1"/>
    <col min="13357" max="13357" width="12.42578125" style="1" customWidth="1"/>
    <col min="13358" max="13359" width="10.7109375" style="1" customWidth="1"/>
    <col min="13360" max="13360" width="7" style="1" customWidth="1"/>
    <col min="13361" max="13364" width="11.42578125" style="1"/>
    <col min="13365" max="13365" width="4.5703125" style="1" customWidth="1"/>
    <col min="13366" max="13368" width="11.42578125" style="1"/>
    <col min="13369" max="13369" width="12.5703125" style="1" customWidth="1"/>
    <col min="13370" max="13375" width="11.42578125" style="1"/>
    <col min="13376" max="13376" width="21" style="1" customWidth="1"/>
    <col min="13377" max="13377" width="19.85546875" style="1" customWidth="1"/>
    <col min="13378" max="13378" width="18.42578125" style="1" customWidth="1"/>
    <col min="13379" max="13379" width="20.140625" style="1" customWidth="1"/>
    <col min="13380" max="13380" width="20.5703125" style="1" customWidth="1"/>
    <col min="13381" max="13381" width="7.140625" style="1" customWidth="1"/>
    <col min="13382" max="13382" width="20" style="1" customWidth="1"/>
    <col min="13383" max="13383" width="19.28515625" style="1" customWidth="1"/>
    <col min="13384" max="13384" width="16" style="1" customWidth="1"/>
    <col min="13385" max="13385" width="22.28515625" style="1" customWidth="1"/>
    <col min="13386" max="13386" width="22" style="1" customWidth="1"/>
    <col min="13387" max="13570" width="11.42578125" style="1"/>
    <col min="13571" max="13571" width="4.42578125" style="1" customWidth="1"/>
    <col min="13572" max="13572" width="11.42578125" style="1"/>
    <col min="13573" max="13573" width="8.28515625" style="1" customWidth="1"/>
    <col min="13574" max="13574" width="9.7109375" style="1" customWidth="1"/>
    <col min="13575" max="13575" width="11.140625" style="1" customWidth="1"/>
    <col min="13576" max="13576" width="8.42578125" style="1" customWidth="1"/>
    <col min="13577" max="13577" width="10.140625" style="1" customWidth="1"/>
    <col min="13578" max="13578" width="10.5703125" style="1" customWidth="1"/>
    <col min="13579" max="13579" width="7.28515625" style="1" customWidth="1"/>
    <col min="13580" max="13580" width="8.85546875" style="1" customWidth="1"/>
    <col min="13581" max="13581" width="13" style="1" customWidth="1"/>
    <col min="13582" max="13583" width="6.5703125" style="1" customWidth="1"/>
    <col min="13584" max="13584" width="8.5703125" style="1" customWidth="1"/>
    <col min="13585" max="13585" width="8.140625" style="1" customWidth="1"/>
    <col min="13586" max="13586" width="11.85546875" style="1" customWidth="1"/>
    <col min="13587" max="13587" width="6.85546875" style="1" customWidth="1"/>
    <col min="13588" max="13588" width="6.5703125" style="1" customWidth="1"/>
    <col min="13589" max="13589" width="7.140625" style="1" customWidth="1"/>
    <col min="13590" max="13591" width="7.7109375" style="1" customWidth="1"/>
    <col min="13592" max="13592" width="7.140625" style="1" customWidth="1"/>
    <col min="13593" max="13593" width="6.7109375" style="1" customWidth="1"/>
    <col min="13594" max="13594" width="5.42578125" style="1" customWidth="1"/>
    <col min="13595" max="13595" width="22.85546875" style="1" customWidth="1"/>
    <col min="13596" max="13596" width="21.85546875" style="1" customWidth="1"/>
    <col min="13597" max="13597" width="9.42578125" style="1" customWidth="1"/>
    <col min="13598" max="13598" width="11.7109375" style="1" customWidth="1"/>
    <col min="13599" max="13599" width="9.28515625" style="1" customWidth="1"/>
    <col min="13600" max="13600" width="10.5703125" style="1" customWidth="1"/>
    <col min="13601" max="13601" width="18.85546875" style="1" customWidth="1"/>
    <col min="13602" max="13603" width="11.7109375" style="1" customWidth="1"/>
    <col min="13604" max="13604" width="13.85546875" style="1" customWidth="1"/>
    <col min="13605" max="13605" width="19" style="1" customWidth="1"/>
    <col min="13606" max="13606" width="16.7109375" style="1" customWidth="1"/>
    <col min="13607" max="13607" width="11.42578125" style="1"/>
    <col min="13608" max="13608" width="13" style="1" customWidth="1"/>
    <col min="13609" max="13610" width="11.42578125" style="1"/>
    <col min="13611" max="13611" width="9.140625" style="1" customWidth="1"/>
    <col min="13612" max="13612" width="11.42578125" style="1"/>
    <col min="13613" max="13613" width="12.42578125" style="1" customWidth="1"/>
    <col min="13614" max="13615" width="10.7109375" style="1" customWidth="1"/>
    <col min="13616" max="13616" width="7" style="1" customWidth="1"/>
    <col min="13617" max="13620" width="11.42578125" style="1"/>
    <col min="13621" max="13621" width="4.5703125" style="1" customWidth="1"/>
    <col min="13622" max="13624" width="11.42578125" style="1"/>
    <col min="13625" max="13625" width="12.5703125" style="1" customWidth="1"/>
    <col min="13626" max="13631" width="11.42578125" style="1"/>
    <col min="13632" max="13632" width="21" style="1" customWidth="1"/>
    <col min="13633" max="13633" width="19.85546875" style="1" customWidth="1"/>
    <col min="13634" max="13634" width="18.42578125" style="1" customWidth="1"/>
    <col min="13635" max="13635" width="20.140625" style="1" customWidth="1"/>
    <col min="13636" max="13636" width="20.5703125" style="1" customWidth="1"/>
    <col min="13637" max="13637" width="7.140625" style="1" customWidth="1"/>
    <col min="13638" max="13638" width="20" style="1" customWidth="1"/>
    <col min="13639" max="13639" width="19.28515625" style="1" customWidth="1"/>
    <col min="13640" max="13640" width="16" style="1" customWidth="1"/>
    <col min="13641" max="13641" width="22.28515625" style="1" customWidth="1"/>
    <col min="13642" max="13642" width="22" style="1" customWidth="1"/>
    <col min="13643" max="13826" width="11.42578125" style="1"/>
    <col min="13827" max="13827" width="4.42578125" style="1" customWidth="1"/>
    <col min="13828" max="13828" width="11.42578125" style="1"/>
    <col min="13829" max="13829" width="8.28515625" style="1" customWidth="1"/>
    <col min="13830" max="13830" width="9.7109375" style="1" customWidth="1"/>
    <col min="13831" max="13831" width="11.140625" style="1" customWidth="1"/>
    <col min="13832" max="13832" width="8.42578125" style="1" customWidth="1"/>
    <col min="13833" max="13833" width="10.140625" style="1" customWidth="1"/>
    <col min="13834" max="13834" width="10.5703125" style="1" customWidth="1"/>
    <col min="13835" max="13835" width="7.28515625" style="1" customWidth="1"/>
    <col min="13836" max="13836" width="8.85546875" style="1" customWidth="1"/>
    <col min="13837" max="13837" width="13" style="1" customWidth="1"/>
    <col min="13838" max="13839" width="6.5703125" style="1" customWidth="1"/>
    <col min="13840" max="13840" width="8.5703125" style="1" customWidth="1"/>
    <col min="13841" max="13841" width="8.140625" style="1" customWidth="1"/>
    <col min="13842" max="13842" width="11.85546875" style="1" customWidth="1"/>
    <col min="13843" max="13843" width="6.85546875" style="1" customWidth="1"/>
    <col min="13844" max="13844" width="6.5703125" style="1" customWidth="1"/>
    <col min="13845" max="13845" width="7.140625" style="1" customWidth="1"/>
    <col min="13846" max="13847" width="7.7109375" style="1" customWidth="1"/>
    <col min="13848" max="13848" width="7.140625" style="1" customWidth="1"/>
    <col min="13849" max="13849" width="6.7109375" style="1" customWidth="1"/>
    <col min="13850" max="13850" width="5.42578125" style="1" customWidth="1"/>
    <col min="13851" max="13851" width="22.85546875" style="1" customWidth="1"/>
    <col min="13852" max="13852" width="21.85546875" style="1" customWidth="1"/>
    <col min="13853" max="13853" width="9.42578125" style="1" customWidth="1"/>
    <col min="13854" max="13854" width="11.7109375" style="1" customWidth="1"/>
    <col min="13855" max="13855" width="9.28515625" style="1" customWidth="1"/>
    <col min="13856" max="13856" width="10.5703125" style="1" customWidth="1"/>
    <col min="13857" max="13857" width="18.85546875" style="1" customWidth="1"/>
    <col min="13858" max="13859" width="11.7109375" style="1" customWidth="1"/>
    <col min="13860" max="13860" width="13.85546875" style="1" customWidth="1"/>
    <col min="13861" max="13861" width="19" style="1" customWidth="1"/>
    <col min="13862" max="13862" width="16.7109375" style="1" customWidth="1"/>
    <col min="13863" max="13863" width="11.42578125" style="1"/>
    <col min="13864" max="13864" width="13" style="1" customWidth="1"/>
    <col min="13865" max="13866" width="11.42578125" style="1"/>
    <col min="13867" max="13867" width="9.140625" style="1" customWidth="1"/>
    <col min="13868" max="13868" width="11.42578125" style="1"/>
    <col min="13869" max="13869" width="12.42578125" style="1" customWidth="1"/>
    <col min="13870" max="13871" width="10.7109375" style="1" customWidth="1"/>
    <col min="13872" max="13872" width="7" style="1" customWidth="1"/>
    <col min="13873" max="13876" width="11.42578125" style="1"/>
    <col min="13877" max="13877" width="4.5703125" style="1" customWidth="1"/>
    <col min="13878" max="13880" width="11.42578125" style="1"/>
    <col min="13881" max="13881" width="12.5703125" style="1" customWidth="1"/>
    <col min="13882" max="13887" width="11.42578125" style="1"/>
    <col min="13888" max="13888" width="21" style="1" customWidth="1"/>
    <col min="13889" max="13889" width="19.85546875" style="1" customWidth="1"/>
    <col min="13890" max="13890" width="18.42578125" style="1" customWidth="1"/>
    <col min="13891" max="13891" width="20.140625" style="1" customWidth="1"/>
    <col min="13892" max="13892" width="20.5703125" style="1" customWidth="1"/>
    <col min="13893" max="13893" width="7.140625" style="1" customWidth="1"/>
    <col min="13894" max="13894" width="20" style="1" customWidth="1"/>
    <col min="13895" max="13895" width="19.28515625" style="1" customWidth="1"/>
    <col min="13896" max="13896" width="16" style="1" customWidth="1"/>
    <col min="13897" max="13897" width="22.28515625" style="1" customWidth="1"/>
    <col min="13898" max="13898" width="22" style="1" customWidth="1"/>
    <col min="13899" max="14082" width="11.42578125" style="1"/>
    <col min="14083" max="14083" width="4.42578125" style="1" customWidth="1"/>
    <col min="14084" max="14084" width="11.42578125" style="1"/>
    <col min="14085" max="14085" width="8.28515625" style="1" customWidth="1"/>
    <col min="14086" max="14086" width="9.7109375" style="1" customWidth="1"/>
    <col min="14087" max="14087" width="11.140625" style="1" customWidth="1"/>
    <col min="14088" max="14088" width="8.42578125" style="1" customWidth="1"/>
    <col min="14089" max="14089" width="10.140625" style="1" customWidth="1"/>
    <col min="14090" max="14090" width="10.5703125" style="1" customWidth="1"/>
    <col min="14091" max="14091" width="7.28515625" style="1" customWidth="1"/>
    <col min="14092" max="14092" width="8.85546875" style="1" customWidth="1"/>
    <col min="14093" max="14093" width="13" style="1" customWidth="1"/>
    <col min="14094" max="14095" width="6.5703125" style="1" customWidth="1"/>
    <col min="14096" max="14096" width="8.5703125" style="1" customWidth="1"/>
    <col min="14097" max="14097" width="8.140625" style="1" customWidth="1"/>
    <col min="14098" max="14098" width="11.85546875" style="1" customWidth="1"/>
    <col min="14099" max="14099" width="6.85546875" style="1" customWidth="1"/>
    <col min="14100" max="14100" width="6.5703125" style="1" customWidth="1"/>
    <col min="14101" max="14101" width="7.140625" style="1" customWidth="1"/>
    <col min="14102" max="14103" width="7.7109375" style="1" customWidth="1"/>
    <col min="14104" max="14104" width="7.140625" style="1" customWidth="1"/>
    <col min="14105" max="14105" width="6.7109375" style="1" customWidth="1"/>
    <col min="14106" max="14106" width="5.42578125" style="1" customWidth="1"/>
    <col min="14107" max="14107" width="22.85546875" style="1" customWidth="1"/>
    <col min="14108" max="14108" width="21.85546875" style="1" customWidth="1"/>
    <col min="14109" max="14109" width="9.42578125" style="1" customWidth="1"/>
    <col min="14110" max="14110" width="11.7109375" style="1" customWidth="1"/>
    <col min="14111" max="14111" width="9.28515625" style="1" customWidth="1"/>
    <col min="14112" max="14112" width="10.5703125" style="1" customWidth="1"/>
    <col min="14113" max="14113" width="18.85546875" style="1" customWidth="1"/>
    <col min="14114" max="14115" width="11.7109375" style="1" customWidth="1"/>
    <col min="14116" max="14116" width="13.85546875" style="1" customWidth="1"/>
    <col min="14117" max="14117" width="19" style="1" customWidth="1"/>
    <col min="14118" max="14118" width="16.7109375" style="1" customWidth="1"/>
    <col min="14119" max="14119" width="11.42578125" style="1"/>
    <col min="14120" max="14120" width="13" style="1" customWidth="1"/>
    <col min="14121" max="14122" width="11.42578125" style="1"/>
    <col min="14123" max="14123" width="9.140625" style="1" customWidth="1"/>
    <col min="14124" max="14124" width="11.42578125" style="1"/>
    <col min="14125" max="14125" width="12.42578125" style="1" customWidth="1"/>
    <col min="14126" max="14127" width="10.7109375" style="1" customWidth="1"/>
    <col min="14128" max="14128" width="7" style="1" customWidth="1"/>
    <col min="14129" max="14132" width="11.42578125" style="1"/>
    <col min="14133" max="14133" width="4.5703125" style="1" customWidth="1"/>
    <col min="14134" max="14136" width="11.42578125" style="1"/>
    <col min="14137" max="14137" width="12.5703125" style="1" customWidth="1"/>
    <col min="14138" max="14143" width="11.42578125" style="1"/>
    <col min="14144" max="14144" width="21" style="1" customWidth="1"/>
    <col min="14145" max="14145" width="19.85546875" style="1" customWidth="1"/>
    <col min="14146" max="14146" width="18.42578125" style="1" customWidth="1"/>
    <col min="14147" max="14147" width="20.140625" style="1" customWidth="1"/>
    <col min="14148" max="14148" width="20.5703125" style="1" customWidth="1"/>
    <col min="14149" max="14149" width="7.140625" style="1" customWidth="1"/>
    <col min="14150" max="14150" width="20" style="1" customWidth="1"/>
    <col min="14151" max="14151" width="19.28515625" style="1" customWidth="1"/>
    <col min="14152" max="14152" width="16" style="1" customWidth="1"/>
    <col min="14153" max="14153" width="22.28515625" style="1" customWidth="1"/>
    <col min="14154" max="14154" width="22" style="1" customWidth="1"/>
    <col min="14155" max="14338" width="11.42578125" style="1"/>
    <col min="14339" max="14339" width="4.42578125" style="1" customWidth="1"/>
    <col min="14340" max="14340" width="11.42578125" style="1"/>
    <col min="14341" max="14341" width="8.28515625" style="1" customWidth="1"/>
    <col min="14342" max="14342" width="9.7109375" style="1" customWidth="1"/>
    <col min="14343" max="14343" width="11.140625" style="1" customWidth="1"/>
    <col min="14344" max="14344" width="8.42578125" style="1" customWidth="1"/>
    <col min="14345" max="14345" width="10.140625" style="1" customWidth="1"/>
    <col min="14346" max="14346" width="10.5703125" style="1" customWidth="1"/>
    <col min="14347" max="14347" width="7.28515625" style="1" customWidth="1"/>
    <col min="14348" max="14348" width="8.85546875" style="1" customWidth="1"/>
    <col min="14349" max="14349" width="13" style="1" customWidth="1"/>
    <col min="14350" max="14351" width="6.5703125" style="1" customWidth="1"/>
    <col min="14352" max="14352" width="8.5703125" style="1" customWidth="1"/>
    <col min="14353" max="14353" width="8.140625" style="1" customWidth="1"/>
    <col min="14354" max="14354" width="11.85546875" style="1" customWidth="1"/>
    <col min="14355" max="14355" width="6.85546875" style="1" customWidth="1"/>
    <col min="14356" max="14356" width="6.5703125" style="1" customWidth="1"/>
    <col min="14357" max="14357" width="7.140625" style="1" customWidth="1"/>
    <col min="14358" max="14359" width="7.7109375" style="1" customWidth="1"/>
    <col min="14360" max="14360" width="7.140625" style="1" customWidth="1"/>
    <col min="14361" max="14361" width="6.7109375" style="1" customWidth="1"/>
    <col min="14362" max="14362" width="5.42578125" style="1" customWidth="1"/>
    <col min="14363" max="14363" width="22.85546875" style="1" customWidth="1"/>
    <col min="14364" max="14364" width="21.85546875" style="1" customWidth="1"/>
    <col min="14365" max="14365" width="9.42578125" style="1" customWidth="1"/>
    <col min="14366" max="14366" width="11.7109375" style="1" customWidth="1"/>
    <col min="14367" max="14367" width="9.28515625" style="1" customWidth="1"/>
    <col min="14368" max="14368" width="10.5703125" style="1" customWidth="1"/>
    <col min="14369" max="14369" width="18.85546875" style="1" customWidth="1"/>
    <col min="14370" max="14371" width="11.7109375" style="1" customWidth="1"/>
    <col min="14372" max="14372" width="13.85546875" style="1" customWidth="1"/>
    <col min="14373" max="14373" width="19" style="1" customWidth="1"/>
    <col min="14374" max="14374" width="16.7109375" style="1" customWidth="1"/>
    <col min="14375" max="14375" width="11.42578125" style="1"/>
    <col min="14376" max="14376" width="13" style="1" customWidth="1"/>
    <col min="14377" max="14378" width="11.42578125" style="1"/>
    <col min="14379" max="14379" width="9.140625" style="1" customWidth="1"/>
    <col min="14380" max="14380" width="11.42578125" style="1"/>
    <col min="14381" max="14381" width="12.42578125" style="1" customWidth="1"/>
    <col min="14382" max="14383" width="10.7109375" style="1" customWidth="1"/>
    <col min="14384" max="14384" width="7" style="1" customWidth="1"/>
    <col min="14385" max="14388" width="11.42578125" style="1"/>
    <col min="14389" max="14389" width="4.5703125" style="1" customWidth="1"/>
    <col min="14390" max="14392" width="11.42578125" style="1"/>
    <col min="14393" max="14393" width="12.5703125" style="1" customWidth="1"/>
    <col min="14394" max="14399" width="11.42578125" style="1"/>
    <col min="14400" max="14400" width="21" style="1" customWidth="1"/>
    <col min="14401" max="14401" width="19.85546875" style="1" customWidth="1"/>
    <col min="14402" max="14402" width="18.42578125" style="1" customWidth="1"/>
    <col min="14403" max="14403" width="20.140625" style="1" customWidth="1"/>
    <col min="14404" max="14404" width="20.5703125" style="1" customWidth="1"/>
    <col min="14405" max="14405" width="7.140625" style="1" customWidth="1"/>
    <col min="14406" max="14406" width="20" style="1" customWidth="1"/>
    <col min="14407" max="14407" width="19.28515625" style="1" customWidth="1"/>
    <col min="14408" max="14408" width="16" style="1" customWidth="1"/>
    <col min="14409" max="14409" width="22.28515625" style="1" customWidth="1"/>
    <col min="14410" max="14410" width="22" style="1" customWidth="1"/>
    <col min="14411" max="14594" width="11.42578125" style="1"/>
    <col min="14595" max="14595" width="4.42578125" style="1" customWidth="1"/>
    <col min="14596" max="14596" width="11.42578125" style="1"/>
    <col min="14597" max="14597" width="8.28515625" style="1" customWidth="1"/>
    <col min="14598" max="14598" width="9.7109375" style="1" customWidth="1"/>
    <col min="14599" max="14599" width="11.140625" style="1" customWidth="1"/>
    <col min="14600" max="14600" width="8.42578125" style="1" customWidth="1"/>
    <col min="14601" max="14601" width="10.140625" style="1" customWidth="1"/>
    <col min="14602" max="14602" width="10.5703125" style="1" customWidth="1"/>
    <col min="14603" max="14603" width="7.28515625" style="1" customWidth="1"/>
    <col min="14604" max="14604" width="8.85546875" style="1" customWidth="1"/>
    <col min="14605" max="14605" width="13" style="1" customWidth="1"/>
    <col min="14606" max="14607" width="6.5703125" style="1" customWidth="1"/>
    <col min="14608" max="14608" width="8.5703125" style="1" customWidth="1"/>
    <col min="14609" max="14609" width="8.140625" style="1" customWidth="1"/>
    <col min="14610" max="14610" width="11.85546875" style="1" customWidth="1"/>
    <col min="14611" max="14611" width="6.85546875" style="1" customWidth="1"/>
    <col min="14612" max="14612" width="6.5703125" style="1" customWidth="1"/>
    <col min="14613" max="14613" width="7.140625" style="1" customWidth="1"/>
    <col min="14614" max="14615" width="7.7109375" style="1" customWidth="1"/>
    <col min="14616" max="14616" width="7.140625" style="1" customWidth="1"/>
    <col min="14617" max="14617" width="6.7109375" style="1" customWidth="1"/>
    <col min="14618" max="14618" width="5.42578125" style="1" customWidth="1"/>
    <col min="14619" max="14619" width="22.85546875" style="1" customWidth="1"/>
    <col min="14620" max="14620" width="21.85546875" style="1" customWidth="1"/>
    <col min="14621" max="14621" width="9.42578125" style="1" customWidth="1"/>
    <col min="14622" max="14622" width="11.7109375" style="1" customWidth="1"/>
    <col min="14623" max="14623" width="9.28515625" style="1" customWidth="1"/>
    <col min="14624" max="14624" width="10.5703125" style="1" customWidth="1"/>
    <col min="14625" max="14625" width="18.85546875" style="1" customWidth="1"/>
    <col min="14626" max="14627" width="11.7109375" style="1" customWidth="1"/>
    <col min="14628" max="14628" width="13.85546875" style="1" customWidth="1"/>
    <col min="14629" max="14629" width="19" style="1" customWidth="1"/>
    <col min="14630" max="14630" width="16.7109375" style="1" customWidth="1"/>
    <col min="14631" max="14631" width="11.42578125" style="1"/>
    <col min="14632" max="14632" width="13" style="1" customWidth="1"/>
    <col min="14633" max="14634" width="11.42578125" style="1"/>
    <col min="14635" max="14635" width="9.140625" style="1" customWidth="1"/>
    <col min="14636" max="14636" width="11.42578125" style="1"/>
    <col min="14637" max="14637" width="12.42578125" style="1" customWidth="1"/>
    <col min="14638" max="14639" width="10.7109375" style="1" customWidth="1"/>
    <col min="14640" max="14640" width="7" style="1" customWidth="1"/>
    <col min="14641" max="14644" width="11.42578125" style="1"/>
    <col min="14645" max="14645" width="4.5703125" style="1" customWidth="1"/>
    <col min="14646" max="14648" width="11.42578125" style="1"/>
    <col min="14649" max="14649" width="12.5703125" style="1" customWidth="1"/>
    <col min="14650" max="14655" width="11.42578125" style="1"/>
    <col min="14656" max="14656" width="21" style="1" customWidth="1"/>
    <col min="14657" max="14657" width="19.85546875" style="1" customWidth="1"/>
    <col min="14658" max="14658" width="18.42578125" style="1" customWidth="1"/>
    <col min="14659" max="14659" width="20.140625" style="1" customWidth="1"/>
    <col min="14660" max="14660" width="20.5703125" style="1" customWidth="1"/>
    <col min="14661" max="14661" width="7.140625" style="1" customWidth="1"/>
    <col min="14662" max="14662" width="20" style="1" customWidth="1"/>
    <col min="14663" max="14663" width="19.28515625" style="1" customWidth="1"/>
    <col min="14664" max="14664" width="16" style="1" customWidth="1"/>
    <col min="14665" max="14665" width="22.28515625" style="1" customWidth="1"/>
    <col min="14666" max="14666" width="22" style="1" customWidth="1"/>
    <col min="14667" max="14850" width="11.42578125" style="1"/>
    <col min="14851" max="14851" width="4.42578125" style="1" customWidth="1"/>
    <col min="14852" max="14852" width="11.42578125" style="1"/>
    <col min="14853" max="14853" width="8.28515625" style="1" customWidth="1"/>
    <col min="14854" max="14854" width="9.7109375" style="1" customWidth="1"/>
    <col min="14855" max="14855" width="11.140625" style="1" customWidth="1"/>
    <col min="14856" max="14856" width="8.42578125" style="1" customWidth="1"/>
    <col min="14857" max="14857" width="10.140625" style="1" customWidth="1"/>
    <col min="14858" max="14858" width="10.5703125" style="1" customWidth="1"/>
    <col min="14859" max="14859" width="7.28515625" style="1" customWidth="1"/>
    <col min="14860" max="14860" width="8.85546875" style="1" customWidth="1"/>
    <col min="14861" max="14861" width="13" style="1" customWidth="1"/>
    <col min="14862" max="14863" width="6.5703125" style="1" customWidth="1"/>
    <col min="14864" max="14864" width="8.5703125" style="1" customWidth="1"/>
    <col min="14865" max="14865" width="8.140625" style="1" customWidth="1"/>
    <col min="14866" max="14866" width="11.85546875" style="1" customWidth="1"/>
    <col min="14867" max="14867" width="6.85546875" style="1" customWidth="1"/>
    <col min="14868" max="14868" width="6.5703125" style="1" customWidth="1"/>
    <col min="14869" max="14869" width="7.140625" style="1" customWidth="1"/>
    <col min="14870" max="14871" width="7.7109375" style="1" customWidth="1"/>
    <col min="14872" max="14872" width="7.140625" style="1" customWidth="1"/>
    <col min="14873" max="14873" width="6.7109375" style="1" customWidth="1"/>
    <col min="14874" max="14874" width="5.42578125" style="1" customWidth="1"/>
    <col min="14875" max="14875" width="22.85546875" style="1" customWidth="1"/>
    <col min="14876" max="14876" width="21.85546875" style="1" customWidth="1"/>
    <col min="14877" max="14877" width="9.42578125" style="1" customWidth="1"/>
    <col min="14878" max="14878" width="11.7109375" style="1" customWidth="1"/>
    <col min="14879" max="14879" width="9.28515625" style="1" customWidth="1"/>
    <col min="14880" max="14880" width="10.5703125" style="1" customWidth="1"/>
    <col min="14881" max="14881" width="18.85546875" style="1" customWidth="1"/>
    <col min="14882" max="14883" width="11.7109375" style="1" customWidth="1"/>
    <col min="14884" max="14884" width="13.85546875" style="1" customWidth="1"/>
    <col min="14885" max="14885" width="19" style="1" customWidth="1"/>
    <col min="14886" max="14886" width="16.7109375" style="1" customWidth="1"/>
    <col min="14887" max="14887" width="11.42578125" style="1"/>
    <col min="14888" max="14888" width="13" style="1" customWidth="1"/>
    <col min="14889" max="14890" width="11.42578125" style="1"/>
    <col min="14891" max="14891" width="9.140625" style="1" customWidth="1"/>
    <col min="14892" max="14892" width="11.42578125" style="1"/>
    <col min="14893" max="14893" width="12.42578125" style="1" customWidth="1"/>
    <col min="14894" max="14895" width="10.7109375" style="1" customWidth="1"/>
    <col min="14896" max="14896" width="7" style="1" customWidth="1"/>
    <col min="14897" max="14900" width="11.42578125" style="1"/>
    <col min="14901" max="14901" width="4.5703125" style="1" customWidth="1"/>
    <col min="14902" max="14904" width="11.42578125" style="1"/>
    <col min="14905" max="14905" width="12.5703125" style="1" customWidth="1"/>
    <col min="14906" max="14911" width="11.42578125" style="1"/>
    <col min="14912" max="14912" width="21" style="1" customWidth="1"/>
    <col min="14913" max="14913" width="19.85546875" style="1" customWidth="1"/>
    <col min="14914" max="14914" width="18.42578125" style="1" customWidth="1"/>
    <col min="14915" max="14915" width="20.140625" style="1" customWidth="1"/>
    <col min="14916" max="14916" width="20.5703125" style="1" customWidth="1"/>
    <col min="14917" max="14917" width="7.140625" style="1" customWidth="1"/>
    <col min="14918" max="14918" width="20" style="1" customWidth="1"/>
    <col min="14919" max="14919" width="19.28515625" style="1" customWidth="1"/>
    <col min="14920" max="14920" width="16" style="1" customWidth="1"/>
    <col min="14921" max="14921" width="22.28515625" style="1" customWidth="1"/>
    <col min="14922" max="14922" width="22" style="1" customWidth="1"/>
    <col min="14923" max="15106" width="11.42578125" style="1"/>
    <col min="15107" max="15107" width="4.42578125" style="1" customWidth="1"/>
    <col min="15108" max="15108" width="11.42578125" style="1"/>
    <col min="15109" max="15109" width="8.28515625" style="1" customWidth="1"/>
    <col min="15110" max="15110" width="9.7109375" style="1" customWidth="1"/>
    <col min="15111" max="15111" width="11.140625" style="1" customWidth="1"/>
    <col min="15112" max="15112" width="8.42578125" style="1" customWidth="1"/>
    <col min="15113" max="15113" width="10.140625" style="1" customWidth="1"/>
    <col min="15114" max="15114" width="10.5703125" style="1" customWidth="1"/>
    <col min="15115" max="15115" width="7.28515625" style="1" customWidth="1"/>
    <col min="15116" max="15116" width="8.85546875" style="1" customWidth="1"/>
    <col min="15117" max="15117" width="13" style="1" customWidth="1"/>
    <col min="15118" max="15119" width="6.5703125" style="1" customWidth="1"/>
    <col min="15120" max="15120" width="8.5703125" style="1" customWidth="1"/>
    <col min="15121" max="15121" width="8.140625" style="1" customWidth="1"/>
    <col min="15122" max="15122" width="11.85546875" style="1" customWidth="1"/>
    <col min="15123" max="15123" width="6.85546875" style="1" customWidth="1"/>
    <col min="15124" max="15124" width="6.5703125" style="1" customWidth="1"/>
    <col min="15125" max="15125" width="7.140625" style="1" customWidth="1"/>
    <col min="15126" max="15127" width="7.7109375" style="1" customWidth="1"/>
    <col min="15128" max="15128" width="7.140625" style="1" customWidth="1"/>
    <col min="15129" max="15129" width="6.7109375" style="1" customWidth="1"/>
    <col min="15130" max="15130" width="5.42578125" style="1" customWidth="1"/>
    <col min="15131" max="15131" width="22.85546875" style="1" customWidth="1"/>
    <col min="15132" max="15132" width="21.85546875" style="1" customWidth="1"/>
    <col min="15133" max="15133" width="9.42578125" style="1" customWidth="1"/>
    <col min="15134" max="15134" width="11.7109375" style="1" customWidth="1"/>
    <col min="15135" max="15135" width="9.28515625" style="1" customWidth="1"/>
    <col min="15136" max="15136" width="10.5703125" style="1" customWidth="1"/>
    <col min="15137" max="15137" width="18.85546875" style="1" customWidth="1"/>
    <col min="15138" max="15139" width="11.7109375" style="1" customWidth="1"/>
    <col min="15140" max="15140" width="13.85546875" style="1" customWidth="1"/>
    <col min="15141" max="15141" width="19" style="1" customWidth="1"/>
    <col min="15142" max="15142" width="16.7109375" style="1" customWidth="1"/>
    <col min="15143" max="15143" width="11.42578125" style="1"/>
    <col min="15144" max="15144" width="13" style="1" customWidth="1"/>
    <col min="15145" max="15146" width="11.42578125" style="1"/>
    <col min="15147" max="15147" width="9.140625" style="1" customWidth="1"/>
    <col min="15148" max="15148" width="11.42578125" style="1"/>
    <col min="15149" max="15149" width="12.42578125" style="1" customWidth="1"/>
    <col min="15150" max="15151" width="10.7109375" style="1" customWidth="1"/>
    <col min="15152" max="15152" width="7" style="1" customWidth="1"/>
    <col min="15153" max="15156" width="11.42578125" style="1"/>
    <col min="15157" max="15157" width="4.5703125" style="1" customWidth="1"/>
    <col min="15158" max="15160" width="11.42578125" style="1"/>
    <col min="15161" max="15161" width="12.5703125" style="1" customWidth="1"/>
    <col min="15162" max="15167" width="11.42578125" style="1"/>
    <col min="15168" max="15168" width="21" style="1" customWidth="1"/>
    <col min="15169" max="15169" width="19.85546875" style="1" customWidth="1"/>
    <col min="15170" max="15170" width="18.42578125" style="1" customWidth="1"/>
    <col min="15171" max="15171" width="20.140625" style="1" customWidth="1"/>
    <col min="15172" max="15172" width="20.5703125" style="1" customWidth="1"/>
    <col min="15173" max="15173" width="7.140625" style="1" customWidth="1"/>
    <col min="15174" max="15174" width="20" style="1" customWidth="1"/>
    <col min="15175" max="15175" width="19.28515625" style="1" customWidth="1"/>
    <col min="15176" max="15176" width="16" style="1" customWidth="1"/>
    <col min="15177" max="15177" width="22.28515625" style="1" customWidth="1"/>
    <col min="15178" max="15178" width="22" style="1" customWidth="1"/>
    <col min="15179" max="15362" width="11.42578125" style="1"/>
    <col min="15363" max="15363" width="4.42578125" style="1" customWidth="1"/>
    <col min="15364" max="15364" width="11.42578125" style="1"/>
    <col min="15365" max="15365" width="8.28515625" style="1" customWidth="1"/>
    <col min="15366" max="15366" width="9.7109375" style="1" customWidth="1"/>
    <col min="15367" max="15367" width="11.140625" style="1" customWidth="1"/>
    <col min="15368" max="15368" width="8.42578125" style="1" customWidth="1"/>
    <col min="15369" max="15369" width="10.140625" style="1" customWidth="1"/>
    <col min="15370" max="15370" width="10.5703125" style="1" customWidth="1"/>
    <col min="15371" max="15371" width="7.28515625" style="1" customWidth="1"/>
    <col min="15372" max="15372" width="8.85546875" style="1" customWidth="1"/>
    <col min="15373" max="15373" width="13" style="1" customWidth="1"/>
    <col min="15374" max="15375" width="6.5703125" style="1" customWidth="1"/>
    <col min="15376" max="15376" width="8.5703125" style="1" customWidth="1"/>
    <col min="15377" max="15377" width="8.140625" style="1" customWidth="1"/>
    <col min="15378" max="15378" width="11.85546875" style="1" customWidth="1"/>
    <col min="15379" max="15379" width="6.85546875" style="1" customWidth="1"/>
    <col min="15380" max="15380" width="6.5703125" style="1" customWidth="1"/>
    <col min="15381" max="15381" width="7.140625" style="1" customWidth="1"/>
    <col min="15382" max="15383" width="7.7109375" style="1" customWidth="1"/>
    <col min="15384" max="15384" width="7.140625" style="1" customWidth="1"/>
    <col min="15385" max="15385" width="6.7109375" style="1" customWidth="1"/>
    <col min="15386" max="15386" width="5.42578125" style="1" customWidth="1"/>
    <col min="15387" max="15387" width="22.85546875" style="1" customWidth="1"/>
    <col min="15388" max="15388" width="21.85546875" style="1" customWidth="1"/>
    <col min="15389" max="15389" width="9.42578125" style="1" customWidth="1"/>
    <col min="15390" max="15390" width="11.7109375" style="1" customWidth="1"/>
    <col min="15391" max="15391" width="9.28515625" style="1" customWidth="1"/>
    <col min="15392" max="15392" width="10.5703125" style="1" customWidth="1"/>
    <col min="15393" max="15393" width="18.85546875" style="1" customWidth="1"/>
    <col min="15394" max="15395" width="11.7109375" style="1" customWidth="1"/>
    <col min="15396" max="15396" width="13.85546875" style="1" customWidth="1"/>
    <col min="15397" max="15397" width="19" style="1" customWidth="1"/>
    <col min="15398" max="15398" width="16.7109375" style="1" customWidth="1"/>
    <col min="15399" max="15399" width="11.42578125" style="1"/>
    <col min="15400" max="15400" width="13" style="1" customWidth="1"/>
    <col min="15401" max="15402" width="11.42578125" style="1"/>
    <col min="15403" max="15403" width="9.140625" style="1" customWidth="1"/>
    <col min="15404" max="15404" width="11.42578125" style="1"/>
    <col min="15405" max="15405" width="12.42578125" style="1" customWidth="1"/>
    <col min="15406" max="15407" width="10.7109375" style="1" customWidth="1"/>
    <col min="15408" max="15408" width="7" style="1" customWidth="1"/>
    <col min="15409" max="15412" width="11.42578125" style="1"/>
    <col min="15413" max="15413" width="4.5703125" style="1" customWidth="1"/>
    <col min="15414" max="15416" width="11.42578125" style="1"/>
    <col min="15417" max="15417" width="12.5703125" style="1" customWidth="1"/>
    <col min="15418" max="15423" width="11.42578125" style="1"/>
    <col min="15424" max="15424" width="21" style="1" customWidth="1"/>
    <col min="15425" max="15425" width="19.85546875" style="1" customWidth="1"/>
    <col min="15426" max="15426" width="18.42578125" style="1" customWidth="1"/>
    <col min="15427" max="15427" width="20.140625" style="1" customWidth="1"/>
    <col min="15428" max="15428" width="20.5703125" style="1" customWidth="1"/>
    <col min="15429" max="15429" width="7.140625" style="1" customWidth="1"/>
    <col min="15430" max="15430" width="20" style="1" customWidth="1"/>
    <col min="15431" max="15431" width="19.28515625" style="1" customWidth="1"/>
    <col min="15432" max="15432" width="16" style="1" customWidth="1"/>
    <col min="15433" max="15433" width="22.28515625" style="1" customWidth="1"/>
    <col min="15434" max="15434" width="22" style="1" customWidth="1"/>
    <col min="15435" max="15618" width="11.42578125" style="1"/>
    <col min="15619" max="15619" width="4.42578125" style="1" customWidth="1"/>
    <col min="15620" max="15620" width="11.42578125" style="1"/>
    <col min="15621" max="15621" width="8.28515625" style="1" customWidth="1"/>
    <col min="15622" max="15622" width="9.7109375" style="1" customWidth="1"/>
    <col min="15623" max="15623" width="11.140625" style="1" customWidth="1"/>
    <col min="15624" max="15624" width="8.42578125" style="1" customWidth="1"/>
    <col min="15625" max="15625" width="10.140625" style="1" customWidth="1"/>
    <col min="15626" max="15626" width="10.5703125" style="1" customWidth="1"/>
    <col min="15627" max="15627" width="7.28515625" style="1" customWidth="1"/>
    <col min="15628" max="15628" width="8.85546875" style="1" customWidth="1"/>
    <col min="15629" max="15629" width="13" style="1" customWidth="1"/>
    <col min="15630" max="15631" width="6.5703125" style="1" customWidth="1"/>
    <col min="15632" max="15632" width="8.5703125" style="1" customWidth="1"/>
    <col min="15633" max="15633" width="8.140625" style="1" customWidth="1"/>
    <col min="15634" max="15634" width="11.85546875" style="1" customWidth="1"/>
    <col min="15635" max="15635" width="6.85546875" style="1" customWidth="1"/>
    <col min="15636" max="15636" width="6.5703125" style="1" customWidth="1"/>
    <col min="15637" max="15637" width="7.140625" style="1" customWidth="1"/>
    <col min="15638" max="15639" width="7.7109375" style="1" customWidth="1"/>
    <col min="15640" max="15640" width="7.140625" style="1" customWidth="1"/>
    <col min="15641" max="15641" width="6.7109375" style="1" customWidth="1"/>
    <col min="15642" max="15642" width="5.42578125" style="1" customWidth="1"/>
    <col min="15643" max="15643" width="22.85546875" style="1" customWidth="1"/>
    <col min="15644" max="15644" width="21.85546875" style="1" customWidth="1"/>
    <col min="15645" max="15645" width="9.42578125" style="1" customWidth="1"/>
    <col min="15646" max="15646" width="11.7109375" style="1" customWidth="1"/>
    <col min="15647" max="15647" width="9.28515625" style="1" customWidth="1"/>
    <col min="15648" max="15648" width="10.5703125" style="1" customWidth="1"/>
    <col min="15649" max="15649" width="18.85546875" style="1" customWidth="1"/>
    <col min="15650" max="15651" width="11.7109375" style="1" customWidth="1"/>
    <col min="15652" max="15652" width="13.85546875" style="1" customWidth="1"/>
    <col min="15653" max="15653" width="19" style="1" customWidth="1"/>
    <col min="15654" max="15654" width="16.7109375" style="1" customWidth="1"/>
    <col min="15655" max="15655" width="11.42578125" style="1"/>
    <col min="15656" max="15656" width="13" style="1" customWidth="1"/>
    <col min="15657" max="15658" width="11.42578125" style="1"/>
    <col min="15659" max="15659" width="9.140625" style="1" customWidth="1"/>
    <col min="15660" max="15660" width="11.42578125" style="1"/>
    <col min="15661" max="15661" width="12.42578125" style="1" customWidth="1"/>
    <col min="15662" max="15663" width="10.7109375" style="1" customWidth="1"/>
    <col min="15664" max="15664" width="7" style="1" customWidth="1"/>
    <col min="15665" max="15668" width="11.42578125" style="1"/>
    <col min="15669" max="15669" width="4.5703125" style="1" customWidth="1"/>
    <col min="15670" max="15672" width="11.42578125" style="1"/>
    <col min="15673" max="15673" width="12.5703125" style="1" customWidth="1"/>
    <col min="15674" max="15679" width="11.42578125" style="1"/>
    <col min="15680" max="15680" width="21" style="1" customWidth="1"/>
    <col min="15681" max="15681" width="19.85546875" style="1" customWidth="1"/>
    <col min="15682" max="15682" width="18.42578125" style="1" customWidth="1"/>
    <col min="15683" max="15683" width="20.140625" style="1" customWidth="1"/>
    <col min="15684" max="15684" width="20.5703125" style="1" customWidth="1"/>
    <col min="15685" max="15685" width="7.140625" style="1" customWidth="1"/>
    <col min="15686" max="15686" width="20" style="1" customWidth="1"/>
    <col min="15687" max="15687" width="19.28515625" style="1" customWidth="1"/>
    <col min="15688" max="15688" width="16" style="1" customWidth="1"/>
    <col min="15689" max="15689" width="22.28515625" style="1" customWidth="1"/>
    <col min="15690" max="15690" width="22" style="1" customWidth="1"/>
    <col min="15691" max="15874" width="11.42578125" style="1"/>
    <col min="15875" max="15875" width="4.42578125" style="1" customWidth="1"/>
    <col min="15876" max="15876" width="11.42578125" style="1"/>
    <col min="15877" max="15877" width="8.28515625" style="1" customWidth="1"/>
    <col min="15878" max="15878" width="9.7109375" style="1" customWidth="1"/>
    <col min="15879" max="15879" width="11.140625" style="1" customWidth="1"/>
    <col min="15880" max="15880" width="8.42578125" style="1" customWidth="1"/>
    <col min="15881" max="15881" width="10.140625" style="1" customWidth="1"/>
    <col min="15882" max="15882" width="10.5703125" style="1" customWidth="1"/>
    <col min="15883" max="15883" width="7.28515625" style="1" customWidth="1"/>
    <col min="15884" max="15884" width="8.85546875" style="1" customWidth="1"/>
    <col min="15885" max="15885" width="13" style="1" customWidth="1"/>
    <col min="15886" max="15887" width="6.5703125" style="1" customWidth="1"/>
    <col min="15888" max="15888" width="8.5703125" style="1" customWidth="1"/>
    <col min="15889" max="15889" width="8.140625" style="1" customWidth="1"/>
    <col min="15890" max="15890" width="11.85546875" style="1" customWidth="1"/>
    <col min="15891" max="15891" width="6.85546875" style="1" customWidth="1"/>
    <col min="15892" max="15892" width="6.5703125" style="1" customWidth="1"/>
    <col min="15893" max="15893" width="7.140625" style="1" customWidth="1"/>
    <col min="15894" max="15895" width="7.7109375" style="1" customWidth="1"/>
    <col min="15896" max="15896" width="7.140625" style="1" customWidth="1"/>
    <col min="15897" max="15897" width="6.7109375" style="1" customWidth="1"/>
    <col min="15898" max="15898" width="5.42578125" style="1" customWidth="1"/>
    <col min="15899" max="15899" width="22.85546875" style="1" customWidth="1"/>
    <col min="15900" max="15900" width="21.85546875" style="1" customWidth="1"/>
    <col min="15901" max="15901" width="9.42578125" style="1" customWidth="1"/>
    <col min="15902" max="15902" width="11.7109375" style="1" customWidth="1"/>
    <col min="15903" max="15903" width="9.28515625" style="1" customWidth="1"/>
    <col min="15904" max="15904" width="10.5703125" style="1" customWidth="1"/>
    <col min="15905" max="15905" width="18.85546875" style="1" customWidth="1"/>
    <col min="15906" max="15907" width="11.7109375" style="1" customWidth="1"/>
    <col min="15908" max="15908" width="13.85546875" style="1" customWidth="1"/>
    <col min="15909" max="15909" width="19" style="1" customWidth="1"/>
    <col min="15910" max="15910" width="16.7109375" style="1" customWidth="1"/>
    <col min="15911" max="15911" width="11.42578125" style="1"/>
    <col min="15912" max="15912" width="13" style="1" customWidth="1"/>
    <col min="15913" max="15914" width="11.42578125" style="1"/>
    <col min="15915" max="15915" width="9.140625" style="1" customWidth="1"/>
    <col min="15916" max="15916" width="11.42578125" style="1"/>
    <col min="15917" max="15917" width="12.42578125" style="1" customWidth="1"/>
    <col min="15918" max="15919" width="10.7109375" style="1" customWidth="1"/>
    <col min="15920" max="15920" width="7" style="1" customWidth="1"/>
    <col min="15921" max="15924" width="11.42578125" style="1"/>
    <col min="15925" max="15925" width="4.5703125" style="1" customWidth="1"/>
    <col min="15926" max="15928" width="11.42578125" style="1"/>
    <col min="15929" max="15929" width="12.5703125" style="1" customWidth="1"/>
    <col min="15930" max="15935" width="11.42578125" style="1"/>
    <col min="15936" max="15936" width="21" style="1" customWidth="1"/>
    <col min="15937" max="15937" width="19.85546875" style="1" customWidth="1"/>
    <col min="15938" max="15938" width="18.42578125" style="1" customWidth="1"/>
    <col min="15939" max="15939" width="20.140625" style="1" customWidth="1"/>
    <col min="15940" max="15940" width="20.5703125" style="1" customWidth="1"/>
    <col min="15941" max="15941" width="7.140625" style="1" customWidth="1"/>
    <col min="15942" max="15942" width="20" style="1" customWidth="1"/>
    <col min="15943" max="15943" width="19.28515625" style="1" customWidth="1"/>
    <col min="15944" max="15944" width="16" style="1" customWidth="1"/>
    <col min="15945" max="15945" width="22.28515625" style="1" customWidth="1"/>
    <col min="15946" max="15946" width="22" style="1" customWidth="1"/>
    <col min="15947" max="16130" width="11.42578125" style="1"/>
    <col min="16131" max="16131" width="4.42578125" style="1" customWidth="1"/>
    <col min="16132" max="16132" width="11.42578125" style="1"/>
    <col min="16133" max="16133" width="8.28515625" style="1" customWidth="1"/>
    <col min="16134" max="16134" width="9.7109375" style="1" customWidth="1"/>
    <col min="16135" max="16135" width="11.140625" style="1" customWidth="1"/>
    <col min="16136" max="16136" width="8.42578125" style="1" customWidth="1"/>
    <col min="16137" max="16137" width="10.140625" style="1" customWidth="1"/>
    <col min="16138" max="16138" width="10.5703125" style="1" customWidth="1"/>
    <col min="16139" max="16139" width="7.28515625" style="1" customWidth="1"/>
    <col min="16140" max="16140" width="8.85546875" style="1" customWidth="1"/>
    <col min="16141" max="16141" width="13" style="1" customWidth="1"/>
    <col min="16142" max="16143" width="6.5703125" style="1" customWidth="1"/>
    <col min="16144" max="16144" width="8.5703125" style="1" customWidth="1"/>
    <col min="16145" max="16145" width="8.140625" style="1" customWidth="1"/>
    <col min="16146" max="16146" width="11.85546875" style="1" customWidth="1"/>
    <col min="16147" max="16147" width="6.85546875" style="1" customWidth="1"/>
    <col min="16148" max="16148" width="6.5703125" style="1" customWidth="1"/>
    <col min="16149" max="16149" width="7.140625" style="1" customWidth="1"/>
    <col min="16150" max="16151" width="7.7109375" style="1" customWidth="1"/>
    <col min="16152" max="16152" width="7.140625" style="1" customWidth="1"/>
    <col min="16153" max="16153" width="6.7109375" style="1" customWidth="1"/>
    <col min="16154" max="16154" width="5.42578125" style="1" customWidth="1"/>
    <col min="16155" max="16155" width="22.85546875" style="1" customWidth="1"/>
    <col min="16156" max="16156" width="21.85546875" style="1" customWidth="1"/>
    <col min="16157" max="16157" width="9.42578125" style="1" customWidth="1"/>
    <col min="16158" max="16158" width="11.7109375" style="1" customWidth="1"/>
    <col min="16159" max="16159" width="9.28515625" style="1" customWidth="1"/>
    <col min="16160" max="16160" width="10.5703125" style="1" customWidth="1"/>
    <col min="16161" max="16161" width="18.85546875" style="1" customWidth="1"/>
    <col min="16162" max="16163" width="11.7109375" style="1" customWidth="1"/>
    <col min="16164" max="16164" width="13.85546875" style="1" customWidth="1"/>
    <col min="16165" max="16165" width="19" style="1" customWidth="1"/>
    <col min="16166" max="16166" width="16.7109375" style="1" customWidth="1"/>
    <col min="16167" max="16167" width="11.42578125" style="1"/>
    <col min="16168" max="16168" width="13" style="1" customWidth="1"/>
    <col min="16169" max="16170" width="11.42578125" style="1"/>
    <col min="16171" max="16171" width="9.140625" style="1" customWidth="1"/>
    <col min="16172" max="16172" width="11.42578125" style="1"/>
    <col min="16173" max="16173" width="12.42578125" style="1" customWidth="1"/>
    <col min="16174" max="16175" width="10.7109375" style="1" customWidth="1"/>
    <col min="16176" max="16176" width="7" style="1" customWidth="1"/>
    <col min="16177" max="16180" width="11.42578125" style="1"/>
    <col min="16181" max="16181" width="4.5703125" style="1" customWidth="1"/>
    <col min="16182" max="16184" width="11.42578125" style="1"/>
    <col min="16185" max="16185" width="12.5703125" style="1" customWidth="1"/>
    <col min="16186" max="16191" width="11.42578125" style="1"/>
    <col min="16192" max="16192" width="21" style="1" customWidth="1"/>
    <col min="16193" max="16193" width="19.85546875" style="1" customWidth="1"/>
    <col min="16194" max="16194" width="18.42578125" style="1" customWidth="1"/>
    <col min="16195" max="16195" width="20.140625" style="1" customWidth="1"/>
    <col min="16196" max="16196" width="20.5703125" style="1" customWidth="1"/>
    <col min="16197" max="16197" width="7.140625" style="1" customWidth="1"/>
    <col min="16198" max="16198" width="20" style="1" customWidth="1"/>
    <col min="16199" max="16199" width="19.28515625" style="1" customWidth="1"/>
    <col min="16200" max="16200" width="16" style="1" customWidth="1"/>
    <col min="16201" max="16201" width="22.28515625" style="1" customWidth="1"/>
    <col min="16202" max="16202" width="22" style="1" customWidth="1"/>
    <col min="16203" max="16384" width="11.42578125" style="1"/>
  </cols>
  <sheetData>
    <row r="1" spans="1:90">
      <c r="B1" s="1" t="s">
        <v>102</v>
      </c>
      <c r="Y1" s="1"/>
      <c r="AF1" s="1"/>
      <c r="BS1" s="1"/>
      <c r="BT1" s="1"/>
    </row>
    <row r="2" spans="1:90">
      <c r="A2" s="6"/>
      <c r="B2" s="9"/>
      <c r="C2" s="191"/>
      <c r="D2" s="191"/>
      <c r="E2" s="192"/>
      <c r="F2" s="178"/>
      <c r="G2" s="193"/>
      <c r="H2" s="193"/>
      <c r="I2" s="12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126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126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</row>
    <row r="3" spans="1:90" ht="15">
      <c r="A3" s="6"/>
      <c r="B3" s="134" t="s">
        <v>65</v>
      </c>
      <c r="C3" s="191"/>
      <c r="D3" s="191"/>
      <c r="E3" s="192"/>
      <c r="F3" s="178"/>
      <c r="G3" s="193"/>
      <c r="H3" s="193"/>
      <c r="I3" s="126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126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126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</row>
    <row r="4" spans="1:90" ht="39" customHeight="1">
      <c r="A4" s="4"/>
      <c r="B4" s="4"/>
      <c r="C4" s="189"/>
      <c r="D4" s="189"/>
      <c r="E4" s="189"/>
      <c r="F4" s="189"/>
      <c r="G4" s="189"/>
      <c r="H4" s="189"/>
      <c r="I4" s="5"/>
      <c r="J4" s="196" t="s">
        <v>62</v>
      </c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8"/>
      <c r="X4" s="133"/>
      <c r="Y4" s="199" t="s">
        <v>63</v>
      </c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1"/>
      <c r="AV4" s="133"/>
      <c r="AW4" s="196" t="s">
        <v>64</v>
      </c>
      <c r="AX4" s="197"/>
      <c r="AY4" s="197"/>
      <c r="AZ4" s="197"/>
      <c r="BA4" s="197"/>
      <c r="BB4" s="197"/>
      <c r="BC4" s="197"/>
      <c r="BD4" s="197"/>
      <c r="BE4" s="197"/>
      <c r="BF4" s="197"/>
      <c r="BG4" s="197"/>
      <c r="BH4" s="197"/>
      <c r="BI4" s="197"/>
      <c r="BJ4" s="197"/>
      <c r="BK4" s="197"/>
      <c r="BL4" s="197"/>
      <c r="BM4" s="197"/>
      <c r="BN4" s="197"/>
      <c r="BO4" s="197"/>
      <c r="BP4" s="197"/>
      <c r="BQ4" s="197"/>
      <c r="BR4" s="197"/>
      <c r="BS4" s="197"/>
      <c r="BT4" s="197"/>
      <c r="BU4" s="197"/>
      <c r="BV4" s="197"/>
      <c r="BW4" s="198"/>
    </row>
    <row r="5" spans="1:90">
      <c r="A5" s="139" t="s">
        <v>70</v>
      </c>
      <c r="B5" s="10" t="s">
        <v>61</v>
      </c>
      <c r="C5" s="202" t="s">
        <v>0</v>
      </c>
      <c r="D5" s="202"/>
      <c r="E5" s="202"/>
      <c r="F5" s="202" t="s">
        <v>1</v>
      </c>
      <c r="G5" s="202"/>
      <c r="H5" s="202"/>
      <c r="I5" s="12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63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63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</row>
    <row r="6" spans="1:90" ht="65.25">
      <c r="A6" s="4"/>
      <c r="B6" s="13" t="s">
        <v>75</v>
      </c>
      <c r="C6" s="182" t="s">
        <v>2</v>
      </c>
      <c r="D6" s="182" t="s">
        <v>3</v>
      </c>
      <c r="E6" s="182" t="s">
        <v>4</v>
      </c>
      <c r="F6" s="182" t="s">
        <v>2</v>
      </c>
      <c r="G6" s="182" t="s">
        <v>3</v>
      </c>
      <c r="H6" s="182" t="s">
        <v>4</v>
      </c>
      <c r="I6" s="123"/>
      <c r="K6" s="12" t="s">
        <v>57</v>
      </c>
      <c r="L6" s="12" t="s">
        <v>56</v>
      </c>
      <c r="M6" s="12" t="s">
        <v>55</v>
      </c>
      <c r="N6" s="14" t="s">
        <v>54</v>
      </c>
      <c r="O6" s="14" t="s">
        <v>5</v>
      </c>
      <c r="P6" s="14" t="s">
        <v>53</v>
      </c>
      <c r="Q6" s="64" t="s">
        <v>6</v>
      </c>
      <c r="R6" s="12" t="s">
        <v>7</v>
      </c>
      <c r="S6" s="15" t="s">
        <v>8</v>
      </c>
      <c r="T6" s="15" t="s">
        <v>9</v>
      </c>
      <c r="U6" s="15" t="s">
        <v>10</v>
      </c>
      <c r="V6" s="66" t="s">
        <v>11</v>
      </c>
      <c r="W6" s="67" t="s">
        <v>12</v>
      </c>
      <c r="X6" s="131"/>
      <c r="Y6" s="16"/>
      <c r="Z6" s="114" t="s">
        <v>13</v>
      </c>
      <c r="AA6" s="14" t="s">
        <v>52</v>
      </c>
      <c r="AB6" s="17" t="s">
        <v>14</v>
      </c>
      <c r="AC6" s="17" t="s">
        <v>15</v>
      </c>
      <c r="AD6" s="17" t="s">
        <v>51</v>
      </c>
      <c r="AE6" s="14" t="s">
        <v>50</v>
      </c>
      <c r="AF6" s="14" t="s">
        <v>47</v>
      </c>
      <c r="AG6" s="98" t="s">
        <v>16</v>
      </c>
      <c r="AH6" s="98" t="s">
        <v>17</v>
      </c>
      <c r="AI6" s="17" t="s">
        <v>48</v>
      </c>
      <c r="AJ6" s="14" t="s">
        <v>49</v>
      </c>
      <c r="AK6" s="14" t="s">
        <v>60</v>
      </c>
      <c r="AL6" s="14" t="s">
        <v>46</v>
      </c>
      <c r="AM6" s="17" t="s">
        <v>18</v>
      </c>
      <c r="AN6" s="68" t="s">
        <v>19</v>
      </c>
      <c r="AO6" s="14" t="s">
        <v>45</v>
      </c>
      <c r="AP6" s="14" t="s">
        <v>20</v>
      </c>
      <c r="AQ6" s="65" t="s">
        <v>8</v>
      </c>
      <c r="AR6" s="15" t="s">
        <v>21</v>
      </c>
      <c r="AS6" s="15" t="s">
        <v>22</v>
      </c>
      <c r="AT6" s="66" t="s">
        <v>11</v>
      </c>
      <c r="AU6" s="67" t="s">
        <v>12</v>
      </c>
      <c r="AV6" s="131"/>
      <c r="AX6" s="113" t="s">
        <v>25</v>
      </c>
      <c r="AY6" s="113" t="s">
        <v>14</v>
      </c>
      <c r="AZ6" s="103" t="s">
        <v>58</v>
      </c>
      <c r="BA6" s="99" t="s">
        <v>59</v>
      </c>
      <c r="BC6" s="17" t="s">
        <v>26</v>
      </c>
      <c r="BD6" s="17" t="s">
        <v>27</v>
      </c>
      <c r="BE6" s="17" t="s">
        <v>28</v>
      </c>
      <c r="BF6" s="17" t="s">
        <v>29</v>
      </c>
      <c r="BG6" s="17" t="s">
        <v>30</v>
      </c>
      <c r="BH6" s="17" t="s">
        <v>31</v>
      </c>
      <c r="BI6" s="17" t="s">
        <v>32</v>
      </c>
      <c r="BJ6" s="17" t="s">
        <v>33</v>
      </c>
      <c r="BK6" s="17" t="s">
        <v>34</v>
      </c>
      <c r="BL6" s="17" t="s">
        <v>35</v>
      </c>
      <c r="BM6" s="69" t="s">
        <v>36</v>
      </c>
      <c r="BN6" s="69" t="s">
        <v>37</v>
      </c>
      <c r="BO6" s="69" t="s">
        <v>38</v>
      </c>
      <c r="BP6" s="69" t="s">
        <v>39</v>
      </c>
      <c r="BQ6" s="69" t="s">
        <v>40</v>
      </c>
      <c r="BR6" s="18"/>
      <c r="BS6" s="15" t="s">
        <v>41</v>
      </c>
      <c r="BT6" s="15" t="s">
        <v>42</v>
      </c>
      <c r="BU6" s="64" t="s">
        <v>105</v>
      </c>
      <c r="BV6" s="66" t="s">
        <v>11</v>
      </c>
      <c r="BW6" s="67" t="s">
        <v>12</v>
      </c>
    </row>
    <row r="7" spans="1:90">
      <c r="A7" s="141"/>
      <c r="B7" s="162" t="s">
        <v>118</v>
      </c>
      <c r="C7" s="183">
        <v>89</v>
      </c>
      <c r="D7" s="184">
        <f t="shared" ref="D7:D19" si="0">E7-C7</f>
        <v>6173</v>
      </c>
      <c r="E7" s="185">
        <v>6262</v>
      </c>
      <c r="F7" s="183">
        <v>205</v>
      </c>
      <c r="G7" s="184">
        <f t="shared" ref="G7:G19" si="1">H7-F7</f>
        <v>12323</v>
      </c>
      <c r="H7" s="185">
        <v>12528</v>
      </c>
      <c r="I7" s="127"/>
      <c r="K7" s="19">
        <f t="shared" ref="K7:K19" si="2">(C7/E7)/(F7/H7)</f>
        <v>0.86857000412865826</v>
      </c>
      <c r="L7" s="20">
        <f t="shared" ref="L7:L18" si="3">(D7/(C7*E7)+(G7/(F7*H7)))</f>
        <v>1.5874489247463014E-2</v>
      </c>
      <c r="M7" s="21">
        <f t="shared" ref="M7:M19" si="4">1/L7</f>
        <v>62.994152719579013</v>
      </c>
      <c r="N7" s="22">
        <f t="shared" ref="N7:N19" si="5">LN(K7)</f>
        <v>-0.14090709306203511</v>
      </c>
      <c r="O7" s="22">
        <f t="shared" ref="O7:O19" si="6">M7*N7</f>
        <v>-8.8763229396217724</v>
      </c>
      <c r="P7" s="22">
        <f t="shared" ref="P7:P19" si="7">LN(K7)</f>
        <v>-0.14090709306203511</v>
      </c>
      <c r="Q7" s="116">
        <f t="shared" ref="Q7:Q19" si="8">K7</f>
        <v>0.86857000412865826</v>
      </c>
      <c r="R7" s="23">
        <f t="shared" ref="R7:R19" si="9">SQRT(1/M7)</f>
        <v>0.12599400480762177</v>
      </c>
      <c r="S7" s="135">
        <f t="shared" ref="S7:S19" si="10">-NORMSINV(2.5/100)</f>
        <v>1.9599639845400538</v>
      </c>
      <c r="T7" s="24">
        <f t="shared" ref="T7:T19" si="11">P7-(R7*S7)</f>
        <v>-0.3878508047529402</v>
      </c>
      <c r="U7" s="24">
        <f t="shared" ref="U7:U19" si="12">P7+(R7*S7)</f>
        <v>0.10603661862886996</v>
      </c>
      <c r="V7" s="25">
        <f t="shared" ref="V7:W19" si="13">EXP(T7)</f>
        <v>0.67851356671210672</v>
      </c>
      <c r="W7" s="26">
        <f t="shared" si="13"/>
        <v>1.1118625906446395</v>
      </c>
      <c r="X7" s="93"/>
      <c r="Z7" s="115">
        <f>(N7-P20)^2</f>
        <v>1.7799293685109374E-3</v>
      </c>
      <c r="AA7" s="27">
        <f t="shared" ref="AA7:AA19" si="14">M7*Z7</f>
        <v>0.11212514247004182</v>
      </c>
      <c r="AB7" s="28">
        <v>1</v>
      </c>
      <c r="AC7" s="18"/>
      <c r="AD7" s="18"/>
      <c r="AE7" s="21">
        <f t="shared" ref="AE7:AE19" si="15">M7^2</f>
        <v>3968.2632768576441</v>
      </c>
      <c r="AF7" s="29"/>
      <c r="AG7" s="96">
        <f>AG20</f>
        <v>9.8699988756167575E-3</v>
      </c>
      <c r="AH7" s="96">
        <f>AH20</f>
        <v>9.8699988756167575E-3</v>
      </c>
      <c r="AI7" s="27">
        <f t="shared" ref="AI7:AI19" si="16">1/M7</f>
        <v>1.5874489247463014E-2</v>
      </c>
      <c r="AJ7" s="30">
        <f t="shared" ref="AJ7:AJ19" si="17">1/(AH7+AI7)</f>
        <v>38.843265992284628</v>
      </c>
      <c r="AK7" s="108">
        <f>AJ7/AJ20</f>
        <v>0.21294651643679449</v>
      </c>
      <c r="AL7" s="31">
        <f t="shared" ref="AL7:AL19" si="18">AJ7*N7</f>
        <v>-5.4732916960082338</v>
      </c>
      <c r="AM7" s="59">
        <f t="shared" ref="AM7:AM19" si="19">AL7/AJ7</f>
        <v>-0.14090709306203511</v>
      </c>
      <c r="AN7" s="26">
        <f t="shared" ref="AN7:AN19" si="20">EXP(AM7)</f>
        <v>0.86857000412865826</v>
      </c>
      <c r="AO7" s="60">
        <f t="shared" ref="AO7:AO19" si="21">1/AJ7</f>
        <v>2.5744488123079771E-2</v>
      </c>
      <c r="AP7" s="26">
        <f t="shared" ref="AP7:AP19" si="22">SQRT(AO7)</f>
        <v>0.16045089006633703</v>
      </c>
      <c r="AQ7" s="70">
        <f t="shared" ref="AQ7:AQ19" si="23">-NORMSINV(2.5/100)</f>
        <v>1.9599639845400538</v>
      </c>
      <c r="AR7" s="24">
        <f t="shared" ref="AR7:AR19" si="24">AM7-(AQ7*AP7)</f>
        <v>-0.45538505887945113</v>
      </c>
      <c r="AS7" s="24">
        <f t="shared" ref="AS7:AS20" si="25">AM7+(AQ7*AP7)</f>
        <v>0.17357087275538094</v>
      </c>
      <c r="AT7" s="61">
        <f t="shared" ref="AT7:AU19" si="26">EXP(AR7)</f>
        <v>0.63420371515349172</v>
      </c>
      <c r="AU7" s="61">
        <f t="shared" si="26"/>
        <v>1.1895449901132671</v>
      </c>
      <c r="AV7" s="123"/>
      <c r="AX7" s="71"/>
      <c r="AY7" s="71">
        <v>1</v>
      </c>
      <c r="AZ7" s="100"/>
      <c r="BA7" s="100"/>
      <c r="BC7" s="18"/>
      <c r="BD7" s="18"/>
      <c r="BE7" s="28"/>
      <c r="BF7" s="28"/>
      <c r="BG7" s="28"/>
      <c r="BH7" s="28"/>
      <c r="BI7" s="28"/>
      <c r="BJ7" s="28"/>
      <c r="BK7" s="28"/>
      <c r="BL7" s="28"/>
      <c r="BM7" s="18"/>
      <c r="BN7" s="18"/>
      <c r="BO7" s="18"/>
      <c r="BP7" s="18"/>
      <c r="BQ7" s="18"/>
      <c r="BR7" s="18"/>
      <c r="BS7" s="72"/>
      <c r="BT7" s="72"/>
      <c r="BU7" s="72"/>
      <c r="BV7" s="18"/>
      <c r="BW7" s="18"/>
    </row>
    <row r="8" spans="1:90">
      <c r="A8" s="141"/>
      <c r="B8" s="162" t="s">
        <v>119</v>
      </c>
      <c r="C8" s="183">
        <v>38</v>
      </c>
      <c r="D8" s="184">
        <f t="shared" si="0"/>
        <v>720</v>
      </c>
      <c r="E8" s="185">
        <v>758</v>
      </c>
      <c r="F8" s="183">
        <v>34</v>
      </c>
      <c r="G8" s="184">
        <f t="shared" si="1"/>
        <v>356</v>
      </c>
      <c r="H8" s="185">
        <v>390</v>
      </c>
      <c r="I8" s="127"/>
      <c r="K8" s="19">
        <f t="shared" si="2"/>
        <v>0.57504268198044395</v>
      </c>
      <c r="L8" s="20">
        <f t="shared" si="3"/>
        <v>5.1844190401743678E-2</v>
      </c>
      <c r="M8" s="21">
        <f t="shared" si="4"/>
        <v>19.288564297193982</v>
      </c>
      <c r="N8" s="22">
        <f t="shared" si="5"/>
        <v>-0.55331101140845507</v>
      </c>
      <c r="O8" s="22">
        <f t="shared" si="6"/>
        <v>-10.672575019897419</v>
      </c>
      <c r="P8" s="22">
        <f t="shared" si="7"/>
        <v>-0.55331101140845507</v>
      </c>
      <c r="Q8" s="116">
        <f t="shared" si="8"/>
        <v>0.57504268198044395</v>
      </c>
      <c r="R8" s="23">
        <f t="shared" si="9"/>
        <v>0.22769319357798923</v>
      </c>
      <c r="S8" s="135">
        <f t="shared" si="10"/>
        <v>1.9599639845400538</v>
      </c>
      <c r="T8" s="24">
        <f t="shared" si="11"/>
        <v>-0.99958147034622069</v>
      </c>
      <c r="U8" s="24">
        <f t="shared" si="12"/>
        <v>-0.1070405524706895</v>
      </c>
      <c r="V8" s="25">
        <f t="shared" si="13"/>
        <v>0.36803344185126596</v>
      </c>
      <c r="W8" s="26">
        <f t="shared" si="13"/>
        <v>0.89848923629309185</v>
      </c>
      <c r="X8" s="93"/>
      <c r="Z8" s="115">
        <f>(N8-P20)^2</f>
        <v>0.1370589309070703</v>
      </c>
      <c r="AA8" s="27">
        <f t="shared" si="14"/>
        <v>2.6436700013056931</v>
      </c>
      <c r="AB8" s="28">
        <v>1</v>
      </c>
      <c r="AC8" s="18"/>
      <c r="AD8" s="18"/>
      <c r="AE8" s="21">
        <f t="shared" si="15"/>
        <v>372.04871264698636</v>
      </c>
      <c r="AF8" s="29"/>
      <c r="AG8" s="96">
        <f>AG20</f>
        <v>9.8699988756167575E-3</v>
      </c>
      <c r="AH8" s="96">
        <f>AH20</f>
        <v>9.8699988756167575E-3</v>
      </c>
      <c r="AI8" s="27">
        <f t="shared" si="16"/>
        <v>5.1844190401743678E-2</v>
      </c>
      <c r="AJ8" s="30">
        <f t="shared" si="17"/>
        <v>16.203729024223694</v>
      </c>
      <c r="AK8" s="108">
        <f>AJ8/AJ20</f>
        <v>8.8832068077889931E-2</v>
      </c>
      <c r="AL8" s="31">
        <f t="shared" si="18"/>
        <v>-8.9657016949817514</v>
      </c>
      <c r="AM8" s="59">
        <f t="shared" si="19"/>
        <v>-0.55331101140845507</v>
      </c>
      <c r="AN8" s="26">
        <f t="shared" si="20"/>
        <v>0.57504268198044395</v>
      </c>
      <c r="AO8" s="60">
        <f t="shared" si="21"/>
        <v>6.1714189277360436E-2</v>
      </c>
      <c r="AP8" s="26">
        <f t="shared" si="22"/>
        <v>0.24842340726541939</v>
      </c>
      <c r="AQ8" s="70">
        <f t="shared" si="23"/>
        <v>1.9599639845400538</v>
      </c>
      <c r="AR8" s="24">
        <f t="shared" si="24"/>
        <v>-1.0402119425654031</v>
      </c>
      <c r="AS8" s="24">
        <f t="shared" si="25"/>
        <v>-6.6410080251507131E-2</v>
      </c>
      <c r="AT8" s="61">
        <f t="shared" si="26"/>
        <v>0.35337977780470176</v>
      </c>
      <c r="AU8" s="61">
        <f t="shared" si="26"/>
        <v>0.93574705421319193</v>
      </c>
      <c r="AV8" s="123"/>
      <c r="AX8" s="71"/>
      <c r="AY8" s="71">
        <v>1</v>
      </c>
      <c r="AZ8" s="100"/>
      <c r="BA8" s="100"/>
      <c r="BC8" s="18"/>
      <c r="BD8" s="18"/>
      <c r="BE8" s="28"/>
      <c r="BF8" s="28"/>
      <c r="BG8" s="28"/>
      <c r="BH8" s="28"/>
      <c r="BI8" s="28"/>
      <c r="BJ8" s="28"/>
      <c r="BK8" s="28"/>
      <c r="BL8" s="28"/>
      <c r="BM8" s="18"/>
      <c r="BN8" s="18"/>
      <c r="BO8" s="18"/>
      <c r="BP8" s="18"/>
      <c r="BQ8" s="18"/>
      <c r="BR8" s="18"/>
      <c r="BS8" s="72"/>
      <c r="BT8" s="72"/>
      <c r="BU8" s="72"/>
      <c r="BV8" s="18"/>
      <c r="BW8" s="18"/>
    </row>
    <row r="9" spans="1:90">
      <c r="A9" s="141"/>
      <c r="B9" s="162" t="s">
        <v>120</v>
      </c>
      <c r="C9" s="183">
        <v>9</v>
      </c>
      <c r="D9" s="184">
        <f t="shared" si="0"/>
        <v>228</v>
      </c>
      <c r="E9" s="185">
        <v>237</v>
      </c>
      <c r="F9" s="183">
        <v>9</v>
      </c>
      <c r="G9" s="184">
        <f t="shared" si="1"/>
        <v>224</v>
      </c>
      <c r="H9" s="185">
        <v>233</v>
      </c>
      <c r="I9" s="127"/>
      <c r="K9" s="19">
        <f t="shared" si="2"/>
        <v>0.9831223628691983</v>
      </c>
      <c r="L9" s="20">
        <f t="shared" si="3"/>
        <v>0.21371096744595958</v>
      </c>
      <c r="M9" s="21">
        <f t="shared" si="4"/>
        <v>4.679217037622867</v>
      </c>
      <c r="N9" s="22">
        <f t="shared" si="5"/>
        <v>-1.7021687569430635E-2</v>
      </c>
      <c r="O9" s="22">
        <f t="shared" si="6"/>
        <v>-7.9648170483973199E-2</v>
      </c>
      <c r="P9" s="22">
        <f t="shared" si="7"/>
        <v>-1.7021687569430635E-2</v>
      </c>
      <c r="Q9" s="116">
        <f t="shared" si="8"/>
        <v>0.9831223628691983</v>
      </c>
      <c r="R9" s="23">
        <f t="shared" si="9"/>
        <v>0.46228883551948297</v>
      </c>
      <c r="S9" s="135">
        <f t="shared" si="10"/>
        <v>1.9599639845400538</v>
      </c>
      <c r="T9" s="24">
        <f t="shared" si="11"/>
        <v>-0.92309115564257804</v>
      </c>
      <c r="U9" s="24">
        <f t="shared" si="12"/>
        <v>0.88904778050371669</v>
      </c>
      <c r="V9" s="25">
        <f t="shared" si="13"/>
        <v>0.39728905871486031</v>
      </c>
      <c r="W9" s="26">
        <f t="shared" si="13"/>
        <v>2.4328119770023839</v>
      </c>
      <c r="X9" s="93"/>
      <c r="Z9" s="115">
        <f>(N9-P20)^2</f>
        <v>2.7580777627935722E-2</v>
      </c>
      <c r="AA9" s="27">
        <f t="shared" si="14"/>
        <v>0.12905644458752444</v>
      </c>
      <c r="AB9" s="28">
        <v>1</v>
      </c>
      <c r="AC9" s="18"/>
      <c r="AD9" s="18"/>
      <c r="AE9" s="21">
        <f t="shared" si="15"/>
        <v>21.895072085180118</v>
      </c>
      <c r="AF9" s="29"/>
      <c r="AG9" s="96">
        <f>AG20</f>
        <v>9.8699988756167575E-3</v>
      </c>
      <c r="AH9" s="96">
        <f>AH20</f>
        <v>9.8699988756167575E-3</v>
      </c>
      <c r="AI9" s="27">
        <f t="shared" si="16"/>
        <v>0.21371096744595958</v>
      </c>
      <c r="AJ9" s="30">
        <f t="shared" si="17"/>
        <v>4.4726526432563167</v>
      </c>
      <c r="AK9" s="108">
        <f>AJ9/AJ20</f>
        <v>2.4519972131139392E-2</v>
      </c>
      <c r="AL9" s="31">
        <f t="shared" si="18"/>
        <v>-7.6132095900097119E-2</v>
      </c>
      <c r="AM9" s="59">
        <f t="shared" si="19"/>
        <v>-1.7021687569430635E-2</v>
      </c>
      <c r="AN9" s="26">
        <f t="shared" si="20"/>
        <v>0.9831223628691983</v>
      </c>
      <c r="AO9" s="60">
        <f t="shared" si="21"/>
        <v>0.22358096632157634</v>
      </c>
      <c r="AP9" s="26">
        <f t="shared" si="22"/>
        <v>0.47284349030263317</v>
      </c>
      <c r="AQ9" s="70">
        <f t="shared" si="23"/>
        <v>1.9599639845400538</v>
      </c>
      <c r="AR9" s="24">
        <f t="shared" si="24"/>
        <v>-0.94377789888680585</v>
      </c>
      <c r="AS9" s="24">
        <f t="shared" si="25"/>
        <v>0.9097345237479445</v>
      </c>
      <c r="AT9" s="61">
        <f t="shared" si="26"/>
        <v>0.38915486700882285</v>
      </c>
      <c r="AU9" s="61">
        <f t="shared" si="26"/>
        <v>2.483663092286605</v>
      </c>
      <c r="AV9" s="123"/>
      <c r="AX9" s="71"/>
      <c r="AY9" s="71">
        <v>1</v>
      </c>
      <c r="AZ9" s="100"/>
      <c r="BA9" s="100"/>
      <c r="BC9" s="18"/>
      <c r="BD9" s="18"/>
      <c r="BE9" s="28"/>
      <c r="BF9" s="28"/>
      <c r="BG9" s="28"/>
      <c r="BH9" s="28"/>
      <c r="BI9" s="28"/>
      <c r="BJ9" s="28"/>
      <c r="BK9" s="28"/>
      <c r="BL9" s="28"/>
      <c r="BM9" s="18"/>
      <c r="BN9" s="18"/>
      <c r="BO9" s="18"/>
      <c r="BP9" s="18"/>
      <c r="BQ9" s="18"/>
      <c r="BR9" s="18"/>
      <c r="BS9" s="72"/>
      <c r="BT9" s="72"/>
      <c r="BU9" s="72"/>
      <c r="BV9" s="18"/>
      <c r="BW9" s="18"/>
    </row>
    <row r="10" spans="1:90">
      <c r="A10" s="141"/>
      <c r="B10" s="163" t="s">
        <v>121</v>
      </c>
      <c r="C10" s="183">
        <v>4</v>
      </c>
      <c r="D10" s="184">
        <f t="shared" si="0"/>
        <v>233</v>
      </c>
      <c r="E10" s="185">
        <v>237</v>
      </c>
      <c r="F10" s="183">
        <v>13</v>
      </c>
      <c r="G10" s="184">
        <f t="shared" si="1"/>
        <v>230</v>
      </c>
      <c r="H10" s="185">
        <v>243</v>
      </c>
      <c r="I10" s="127"/>
      <c r="K10" s="19">
        <f t="shared" si="2"/>
        <v>0.31548198636806229</v>
      </c>
      <c r="L10" s="20">
        <f t="shared" si="3"/>
        <v>0.31858844130292796</v>
      </c>
      <c r="M10" s="21">
        <f t="shared" si="4"/>
        <v>3.1388458285250715</v>
      </c>
      <c r="N10" s="22">
        <f t="shared" si="5"/>
        <v>-1.153653694136229</v>
      </c>
      <c r="O10" s="22">
        <f t="shared" si="6"/>
        <v>-3.6211410854020412</v>
      </c>
      <c r="P10" s="22">
        <f t="shared" si="7"/>
        <v>-1.153653694136229</v>
      </c>
      <c r="Q10" s="116">
        <f t="shared" si="8"/>
        <v>0.31548198636806229</v>
      </c>
      <c r="R10" s="23">
        <f t="shared" si="9"/>
        <v>0.56443639261029932</v>
      </c>
      <c r="S10" s="135">
        <f t="shared" si="10"/>
        <v>1.9599639845400538</v>
      </c>
      <c r="T10" s="24">
        <f t="shared" si="11"/>
        <v>-2.2599286952161255</v>
      </c>
      <c r="U10" s="24">
        <f t="shared" si="12"/>
        <v>-4.7378693056332466E-2</v>
      </c>
      <c r="V10" s="25">
        <f t="shared" si="13"/>
        <v>0.10435792570881232</v>
      </c>
      <c r="W10" s="26">
        <f t="shared" si="13"/>
        <v>0.95372615972122277</v>
      </c>
      <c r="X10" s="93"/>
      <c r="Z10" s="115">
        <f>(N10-P20)^2</f>
        <v>0.94198165102309894</v>
      </c>
      <c r="AA10" s="27">
        <f t="shared" si="14"/>
        <v>2.9567351758610139</v>
      </c>
      <c r="AB10" s="28">
        <v>1</v>
      </c>
      <c r="AC10" s="18"/>
      <c r="AD10" s="18"/>
      <c r="AE10" s="21">
        <f t="shared" si="15"/>
        <v>9.8523531352492437</v>
      </c>
      <c r="AF10" s="29"/>
      <c r="AG10" s="96">
        <f>AG20</f>
        <v>9.8699988756167575E-3</v>
      </c>
      <c r="AH10" s="96">
        <f>AH20</f>
        <v>9.8699988756167575E-3</v>
      </c>
      <c r="AI10" s="27">
        <f t="shared" si="16"/>
        <v>0.31858844130292796</v>
      </c>
      <c r="AJ10" s="30">
        <f t="shared" si="17"/>
        <v>3.0445252052479339</v>
      </c>
      <c r="AK10" s="108">
        <f>AJ10/AJ20</f>
        <v>1.6690693228276408E-2</v>
      </c>
      <c r="AL10" s="31">
        <f t="shared" si="18"/>
        <v>-3.5123277499251397</v>
      </c>
      <c r="AM10" s="59">
        <f t="shared" si="19"/>
        <v>-1.153653694136229</v>
      </c>
      <c r="AN10" s="26">
        <f t="shared" si="20"/>
        <v>0.31548198636806229</v>
      </c>
      <c r="AO10" s="60">
        <f t="shared" si="21"/>
        <v>0.3284584401785447</v>
      </c>
      <c r="AP10" s="26">
        <f t="shared" si="22"/>
        <v>0.57311293841488586</v>
      </c>
      <c r="AQ10" s="70">
        <f t="shared" si="23"/>
        <v>1.9599639845400538</v>
      </c>
      <c r="AR10" s="24">
        <f t="shared" si="24"/>
        <v>-2.2769344125033273</v>
      </c>
      <c r="AS10" s="24">
        <f t="shared" si="25"/>
        <v>-3.0372975769130894E-2</v>
      </c>
      <c r="AT10" s="61">
        <f t="shared" si="26"/>
        <v>0.10259824901688504</v>
      </c>
      <c r="AU10" s="61">
        <f t="shared" si="26"/>
        <v>0.97008364837062977</v>
      </c>
      <c r="AV10" s="123"/>
      <c r="AX10" s="71"/>
      <c r="AY10" s="71">
        <v>1</v>
      </c>
      <c r="AZ10" s="100"/>
      <c r="BA10" s="100"/>
      <c r="BC10" s="18"/>
      <c r="BD10" s="18"/>
      <c r="BE10" s="28"/>
      <c r="BF10" s="28"/>
      <c r="BG10" s="28"/>
      <c r="BH10" s="28"/>
      <c r="BI10" s="28"/>
      <c r="BJ10" s="28"/>
      <c r="BK10" s="28"/>
      <c r="BL10" s="28"/>
      <c r="BM10" s="18"/>
      <c r="BN10" s="18"/>
      <c r="BO10" s="18"/>
      <c r="BP10" s="18"/>
      <c r="BQ10" s="18"/>
      <c r="BR10" s="18"/>
      <c r="BS10" s="72"/>
      <c r="BT10" s="72"/>
      <c r="BU10" s="72"/>
      <c r="BV10" s="18"/>
      <c r="BW10" s="18"/>
    </row>
    <row r="11" spans="1:90">
      <c r="A11" s="141"/>
      <c r="B11" s="162" t="s">
        <v>125</v>
      </c>
      <c r="C11" s="183">
        <v>52</v>
      </c>
      <c r="D11" s="184">
        <f t="shared" si="0"/>
        <v>2170</v>
      </c>
      <c r="E11" s="185">
        <v>2222</v>
      </c>
      <c r="F11" s="183">
        <v>49</v>
      </c>
      <c r="G11" s="184">
        <f t="shared" si="1"/>
        <v>2157</v>
      </c>
      <c r="H11" s="185">
        <v>2206</v>
      </c>
      <c r="I11" s="127"/>
      <c r="K11" s="19">
        <f t="shared" si="2"/>
        <v>1.0535829093113391</v>
      </c>
      <c r="L11" s="20">
        <f t="shared" si="3"/>
        <v>3.8735578334729931E-2</v>
      </c>
      <c r="M11" s="21">
        <f t="shared" si="4"/>
        <v>25.816059627626885</v>
      </c>
      <c r="N11" s="22">
        <f t="shared" si="5"/>
        <v>5.2196650084673064E-2</v>
      </c>
      <c r="O11" s="22">
        <f t="shared" si="6"/>
        <v>1.3475118309482956</v>
      </c>
      <c r="P11" s="22">
        <f t="shared" si="7"/>
        <v>5.2196650084673064E-2</v>
      </c>
      <c r="Q11" s="116">
        <f t="shared" si="8"/>
        <v>1.0535829093113391</v>
      </c>
      <c r="R11" s="23">
        <f t="shared" si="9"/>
        <v>0.19681356237497946</v>
      </c>
      <c r="S11" s="135">
        <f t="shared" si="10"/>
        <v>1.9599639845400538</v>
      </c>
      <c r="T11" s="24">
        <f t="shared" si="11"/>
        <v>-0.3335508438393141</v>
      </c>
      <c r="U11" s="24">
        <f t="shared" si="12"/>
        <v>0.43794414400866022</v>
      </c>
      <c r="V11" s="25">
        <f t="shared" si="13"/>
        <v>0.71637547443448846</v>
      </c>
      <c r="W11" s="26">
        <f t="shared" si="13"/>
        <v>1.5495183551184748</v>
      </c>
      <c r="X11" s="93"/>
      <c r="Z11" s="115">
        <f>(N11-P20)^2</f>
        <v>5.5362773399432935E-2</v>
      </c>
      <c r="AA11" s="27">
        <f t="shared" si="14"/>
        <v>1.4292486592305562</v>
      </c>
      <c r="AB11" s="28">
        <v>1</v>
      </c>
      <c r="AC11" s="18"/>
      <c r="AD11" s="18"/>
      <c r="AE11" s="21">
        <f t="shared" si="15"/>
        <v>666.4689346971868</v>
      </c>
      <c r="AF11" s="29"/>
      <c r="AG11" s="96">
        <f>AG20</f>
        <v>9.8699988756167575E-3</v>
      </c>
      <c r="AH11" s="96">
        <f>AH20</f>
        <v>9.8699988756167575E-3</v>
      </c>
      <c r="AI11" s="27">
        <f t="shared" si="16"/>
        <v>3.8735578334729931E-2</v>
      </c>
      <c r="AJ11" s="30">
        <f t="shared" si="17"/>
        <v>20.573770694510539</v>
      </c>
      <c r="AK11" s="108">
        <f>AJ11/AJ20</f>
        <v>0.11278950642913607</v>
      </c>
      <c r="AL11" s="31">
        <f t="shared" si="18"/>
        <v>1.0738819098636678</v>
      </c>
      <c r="AM11" s="59">
        <f t="shared" si="19"/>
        <v>5.2196650084673064E-2</v>
      </c>
      <c r="AN11" s="26">
        <f t="shared" si="20"/>
        <v>1.0535829093113391</v>
      </c>
      <c r="AO11" s="60">
        <f t="shared" si="21"/>
        <v>4.8605577210346688E-2</v>
      </c>
      <c r="AP11" s="26">
        <f t="shared" si="22"/>
        <v>0.22046672585754679</v>
      </c>
      <c r="AQ11" s="70">
        <f t="shared" si="23"/>
        <v>1.9599639845400538</v>
      </c>
      <c r="AR11" s="24">
        <f t="shared" si="24"/>
        <v>-0.37991019238558404</v>
      </c>
      <c r="AS11" s="24">
        <f t="shared" si="25"/>
        <v>0.48430349255493016</v>
      </c>
      <c r="AT11" s="61">
        <f t="shared" si="26"/>
        <v>0.68392282793200143</v>
      </c>
      <c r="AU11" s="61">
        <f t="shared" si="26"/>
        <v>1.6230441527290418</v>
      </c>
      <c r="AV11" s="123"/>
      <c r="AX11" s="71"/>
      <c r="AY11" s="71">
        <v>1</v>
      </c>
      <c r="AZ11" s="100"/>
      <c r="BA11" s="100"/>
      <c r="BC11" s="18"/>
      <c r="BD11" s="18"/>
      <c r="BE11" s="28"/>
      <c r="BF11" s="28"/>
      <c r="BG11" s="28"/>
      <c r="BH11" s="28"/>
      <c r="BI11" s="28"/>
      <c r="BJ11" s="28"/>
      <c r="BK11" s="28"/>
      <c r="BL11" s="28"/>
      <c r="BM11" s="18"/>
      <c r="BN11" s="18"/>
      <c r="BO11" s="18"/>
      <c r="BP11" s="18"/>
      <c r="BQ11" s="18"/>
      <c r="BR11" s="18"/>
      <c r="BS11" s="72"/>
      <c r="BT11" s="72"/>
      <c r="BU11" s="72"/>
      <c r="BV11" s="18"/>
      <c r="BW11" s="18"/>
    </row>
    <row r="12" spans="1:90">
      <c r="A12" s="140"/>
      <c r="B12" s="162" t="s">
        <v>127</v>
      </c>
      <c r="C12" s="183">
        <v>34</v>
      </c>
      <c r="D12" s="184">
        <f t="shared" si="0"/>
        <v>2328</v>
      </c>
      <c r="E12" s="185">
        <v>2362</v>
      </c>
      <c r="F12" s="183">
        <v>55</v>
      </c>
      <c r="G12" s="184">
        <f t="shared" si="1"/>
        <v>2316</v>
      </c>
      <c r="H12" s="185">
        <v>2371</v>
      </c>
      <c r="I12" s="127"/>
      <c r="K12" s="19">
        <f t="shared" si="2"/>
        <v>0.62053729505041955</v>
      </c>
      <c r="L12" s="20">
        <f t="shared" si="3"/>
        <v>4.6748449893087032E-2</v>
      </c>
      <c r="M12" s="21">
        <f t="shared" si="4"/>
        <v>21.39108360356299</v>
      </c>
      <c r="N12" s="22">
        <f t="shared" si="5"/>
        <v>-0.47716957130821164</v>
      </c>
      <c r="O12" s="22">
        <f t="shared" si="6"/>
        <v>-10.207174192930268</v>
      </c>
      <c r="P12" s="22">
        <f t="shared" si="7"/>
        <v>-0.47716957130821164</v>
      </c>
      <c r="Q12" s="116">
        <f t="shared" si="8"/>
        <v>0.62053729505041955</v>
      </c>
      <c r="R12" s="23">
        <f t="shared" si="9"/>
        <v>0.21621389847344927</v>
      </c>
      <c r="S12" s="135">
        <f t="shared" si="10"/>
        <v>1.9599639845400538</v>
      </c>
      <c r="T12" s="24">
        <f t="shared" si="11"/>
        <v>-0.90094102527317199</v>
      </c>
      <c r="U12" s="24">
        <f t="shared" si="12"/>
        <v>-5.3398117343251339E-2</v>
      </c>
      <c r="V12" s="25">
        <f t="shared" si="13"/>
        <v>0.40618724737354911</v>
      </c>
      <c r="W12" s="26">
        <f t="shared" si="13"/>
        <v>0.94800252109925531</v>
      </c>
      <c r="X12" s="93"/>
      <c r="Z12" s="115">
        <f>(N12-P20)^2</f>
        <v>8.6479087598247101E-2</v>
      </c>
      <c r="AA12" s="27">
        <f t="shared" si="14"/>
        <v>1.849881392773951</v>
      </c>
      <c r="AB12" s="28">
        <v>1</v>
      </c>
      <c r="AC12" s="18"/>
      <c r="AD12" s="18"/>
      <c r="AE12" s="21">
        <f t="shared" si="15"/>
        <v>457.5784577346214</v>
      </c>
      <c r="AF12" s="29"/>
      <c r="AG12" s="96">
        <f>AG20</f>
        <v>9.8699988756167575E-3</v>
      </c>
      <c r="AH12" s="96">
        <f>AH20</f>
        <v>9.8699988756167575E-3</v>
      </c>
      <c r="AI12" s="27">
        <f t="shared" si="16"/>
        <v>4.6748449893087032E-2</v>
      </c>
      <c r="AJ12" s="30">
        <f t="shared" si="17"/>
        <v>17.662087565930566</v>
      </c>
      <c r="AK12" s="108">
        <f>AJ12/AJ20</f>
        <v>9.6827079909130032E-2</v>
      </c>
      <c r="AL12" s="31">
        <f t="shared" si="18"/>
        <v>-8.4278107522431842</v>
      </c>
      <c r="AM12" s="59">
        <f t="shared" si="19"/>
        <v>-0.47716957130821169</v>
      </c>
      <c r="AN12" s="26">
        <f t="shared" si="20"/>
        <v>0.62053729505041955</v>
      </c>
      <c r="AO12" s="60">
        <f t="shared" si="21"/>
        <v>5.661844876870379E-2</v>
      </c>
      <c r="AP12" s="26">
        <f t="shared" si="22"/>
        <v>0.23794631488784143</v>
      </c>
      <c r="AQ12" s="70">
        <f t="shared" si="23"/>
        <v>1.9599639845400538</v>
      </c>
      <c r="AR12" s="24">
        <f t="shared" si="24"/>
        <v>-0.94353577874240768</v>
      </c>
      <c r="AS12" s="24">
        <f t="shared" si="25"/>
        <v>-1.0803363874015648E-2</v>
      </c>
      <c r="AT12" s="61">
        <f t="shared" si="26"/>
        <v>0.38924910064888718</v>
      </c>
      <c r="AU12" s="61">
        <f t="shared" si="26"/>
        <v>0.98925478287959212</v>
      </c>
      <c r="AV12" s="123"/>
      <c r="AX12" s="71"/>
      <c r="AY12" s="71">
        <v>1</v>
      </c>
      <c r="AZ12" s="100"/>
      <c r="BA12" s="100"/>
      <c r="BC12" s="18"/>
      <c r="BD12" s="18"/>
      <c r="BE12" s="28"/>
      <c r="BF12" s="28"/>
      <c r="BG12" s="28"/>
      <c r="BH12" s="28"/>
      <c r="BI12" s="28"/>
      <c r="BJ12" s="28"/>
      <c r="BK12" s="28"/>
      <c r="BL12" s="28"/>
      <c r="BM12" s="18"/>
      <c r="BN12" s="18"/>
      <c r="BO12" s="18"/>
      <c r="BP12" s="18"/>
      <c r="BQ12" s="18"/>
      <c r="BR12" s="18"/>
      <c r="BS12" s="72"/>
      <c r="BT12" s="72"/>
      <c r="BU12" s="72"/>
      <c r="BV12" s="18"/>
      <c r="BW12" s="18"/>
    </row>
    <row r="13" spans="1:90">
      <c r="A13" s="140"/>
      <c r="B13" s="162" t="s">
        <v>128</v>
      </c>
      <c r="C13" s="183">
        <v>16</v>
      </c>
      <c r="D13" s="184">
        <f t="shared" si="0"/>
        <v>1529</v>
      </c>
      <c r="E13" s="185">
        <v>1545</v>
      </c>
      <c r="F13" s="183">
        <v>16</v>
      </c>
      <c r="G13" s="184">
        <f t="shared" si="1"/>
        <v>1518</v>
      </c>
      <c r="H13" s="185">
        <v>1534</v>
      </c>
      <c r="I13" s="127"/>
      <c r="K13" s="19">
        <f t="shared" si="2"/>
        <v>0.99288025889967646</v>
      </c>
      <c r="L13" s="20">
        <f t="shared" si="3"/>
        <v>0.12370086032666253</v>
      </c>
      <c r="M13" s="21">
        <f t="shared" si="4"/>
        <v>8.0840181495848462</v>
      </c>
      <c r="N13" s="22">
        <f t="shared" si="5"/>
        <v>-7.1452074046442554E-3</v>
      </c>
      <c r="O13" s="22">
        <f t="shared" si="6"/>
        <v>-5.7761986341692197E-2</v>
      </c>
      <c r="P13" s="22">
        <f t="shared" si="7"/>
        <v>-7.1452074046442554E-3</v>
      </c>
      <c r="Q13" s="116">
        <f t="shared" si="8"/>
        <v>0.99288025889967646</v>
      </c>
      <c r="R13" s="23">
        <f t="shared" si="9"/>
        <v>0.35171133096143281</v>
      </c>
      <c r="S13" s="135">
        <f t="shared" si="10"/>
        <v>1.9599639845400538</v>
      </c>
      <c r="T13" s="24">
        <f t="shared" si="11"/>
        <v>-0.69648674904369978</v>
      </c>
      <c r="U13" s="24">
        <f t="shared" si="12"/>
        <v>0.68219633423441117</v>
      </c>
      <c r="V13" s="25">
        <f t="shared" si="13"/>
        <v>0.49833300083635473</v>
      </c>
      <c r="W13" s="26">
        <f t="shared" si="13"/>
        <v>1.9782177918343691</v>
      </c>
      <c r="X13" s="93"/>
      <c r="Z13" s="115">
        <f>(N13-P20)^2</f>
        <v>3.0958787763120766E-2</v>
      </c>
      <c r="AA13" s="27">
        <f t="shared" si="14"/>
        <v>0.25027140216621352</v>
      </c>
      <c r="AB13" s="28">
        <v>1</v>
      </c>
      <c r="AC13" s="18"/>
      <c r="AD13" s="18"/>
      <c r="AE13" s="21">
        <f t="shared" si="15"/>
        <v>65.351349442817195</v>
      </c>
      <c r="AF13" s="29"/>
      <c r="AG13" s="96">
        <f>AG20</f>
        <v>9.8699988756167575E-3</v>
      </c>
      <c r="AH13" s="96">
        <f>AH20</f>
        <v>9.8699988756167575E-3</v>
      </c>
      <c r="AI13" s="27">
        <f t="shared" si="16"/>
        <v>0.12370086032666254</v>
      </c>
      <c r="AJ13" s="30">
        <f t="shared" si="17"/>
        <v>7.4866629291169202</v>
      </c>
      <c r="AK13" s="108">
        <f>AJ13/AJ20</f>
        <v>4.1043376496935173E-2</v>
      </c>
      <c r="AL13" s="31">
        <f t="shared" si="18"/>
        <v>-5.349375939720187E-2</v>
      </c>
      <c r="AM13" s="59">
        <f t="shared" si="19"/>
        <v>-7.1452074046442554E-3</v>
      </c>
      <c r="AN13" s="26">
        <f t="shared" si="20"/>
        <v>0.99288025889967646</v>
      </c>
      <c r="AO13" s="60">
        <f t="shared" si="21"/>
        <v>0.13357085920227929</v>
      </c>
      <c r="AP13" s="26">
        <f t="shared" si="22"/>
        <v>0.36547347263827412</v>
      </c>
      <c r="AQ13" s="70">
        <f t="shared" si="23"/>
        <v>1.9599639845400538</v>
      </c>
      <c r="AR13" s="24">
        <f t="shared" si="24"/>
        <v>-0.72346005108044642</v>
      </c>
      <c r="AS13" s="24">
        <f t="shared" si="25"/>
        <v>0.70916963627115781</v>
      </c>
      <c r="AT13" s="61">
        <f t="shared" si="26"/>
        <v>0.48507097862091192</v>
      </c>
      <c r="AU13" s="61">
        <f t="shared" si="26"/>
        <v>2.0323030071092139</v>
      </c>
      <c r="AV13" s="123"/>
      <c r="AX13" s="71"/>
      <c r="AY13" s="71">
        <v>1</v>
      </c>
      <c r="AZ13" s="100"/>
      <c r="BA13" s="100"/>
      <c r="BC13" s="18"/>
      <c r="BD13" s="18"/>
      <c r="BE13" s="28"/>
      <c r="BF13" s="28"/>
      <c r="BG13" s="28"/>
      <c r="BH13" s="28"/>
      <c r="BI13" s="28"/>
      <c r="BJ13" s="28"/>
      <c r="BK13" s="28"/>
      <c r="BL13" s="28"/>
      <c r="BM13" s="18"/>
      <c r="BN13" s="18"/>
      <c r="BO13" s="18"/>
      <c r="BP13" s="18"/>
      <c r="BQ13" s="18"/>
      <c r="BR13" s="18"/>
      <c r="BS13" s="72"/>
      <c r="BT13" s="72"/>
      <c r="BU13" s="72"/>
      <c r="BV13" s="18"/>
      <c r="BW13" s="18"/>
    </row>
    <row r="14" spans="1:90">
      <c r="A14" s="140"/>
      <c r="B14" s="162" t="s">
        <v>129</v>
      </c>
      <c r="C14" s="183">
        <v>26</v>
      </c>
      <c r="D14" s="184">
        <f t="shared" si="0"/>
        <v>514</v>
      </c>
      <c r="E14" s="185">
        <v>540</v>
      </c>
      <c r="F14" s="183">
        <v>29</v>
      </c>
      <c r="G14" s="184">
        <f t="shared" si="1"/>
        <v>525</v>
      </c>
      <c r="H14" s="185">
        <v>554</v>
      </c>
      <c r="I14" s="127"/>
      <c r="K14" s="19">
        <f t="shared" si="2"/>
        <v>0.91979565772669214</v>
      </c>
      <c r="L14" s="20">
        <f t="shared" si="3"/>
        <v>6.9287391078751717E-2</v>
      </c>
      <c r="M14" s="21">
        <f t="shared" si="4"/>
        <v>14.432640404419395</v>
      </c>
      <c r="N14" s="22">
        <f t="shared" si="5"/>
        <v>-8.3603744776028319E-2</v>
      </c>
      <c r="O14" s="22">
        <f t="shared" si="6"/>
        <v>-1.2066227848152733</v>
      </c>
      <c r="P14" s="22">
        <f t="shared" si="7"/>
        <v>-8.3603744776028319E-2</v>
      </c>
      <c r="Q14" s="116">
        <f t="shared" si="8"/>
        <v>0.91979565772669214</v>
      </c>
      <c r="R14" s="23">
        <f t="shared" si="9"/>
        <v>0.26322498186675164</v>
      </c>
      <c r="S14" s="135">
        <f t="shared" si="10"/>
        <v>1.9599639845400538</v>
      </c>
      <c r="T14" s="24">
        <f t="shared" si="11"/>
        <v>-0.59951522906607024</v>
      </c>
      <c r="U14" s="24">
        <f t="shared" si="12"/>
        <v>0.43230773951401363</v>
      </c>
      <c r="V14" s="25">
        <f t="shared" si="13"/>
        <v>0.54907774851998048</v>
      </c>
      <c r="W14" s="26">
        <f t="shared" si="13"/>
        <v>1.5408092100860142</v>
      </c>
      <c r="X14" s="93"/>
      <c r="Z14" s="115">
        <f>(N14-P20)^2</f>
        <v>9.8987689847054913E-3</v>
      </c>
      <c r="AA14" s="27">
        <f t="shared" si="14"/>
        <v>0.14286537320267403</v>
      </c>
      <c r="AB14" s="28">
        <v>1</v>
      </c>
      <c r="AC14" s="18"/>
      <c r="AD14" s="18"/>
      <c r="AE14" s="21">
        <f t="shared" si="15"/>
        <v>208.30110904327924</v>
      </c>
      <c r="AF14" s="29"/>
      <c r="AG14" s="96">
        <f>AG20</f>
        <v>9.8699988756167575E-3</v>
      </c>
      <c r="AH14" s="96">
        <f>AH20</f>
        <v>9.8699988756167575E-3</v>
      </c>
      <c r="AI14" s="27">
        <f t="shared" si="16"/>
        <v>6.9287391078751717E-2</v>
      </c>
      <c r="AJ14" s="30">
        <f t="shared" si="17"/>
        <v>12.633059283238948</v>
      </c>
      <c r="AK14" s="108">
        <f>AJ14/AJ20</f>
        <v>6.925694576865872E-2</v>
      </c>
      <c r="AL14" s="31">
        <f t="shared" si="18"/>
        <v>-1.0561710640563442</v>
      </c>
      <c r="AM14" s="59">
        <f t="shared" si="19"/>
        <v>-8.3603744776028319E-2</v>
      </c>
      <c r="AN14" s="26">
        <f t="shared" si="20"/>
        <v>0.91979565772669214</v>
      </c>
      <c r="AO14" s="60">
        <f t="shared" si="21"/>
        <v>7.9157389954368468E-2</v>
      </c>
      <c r="AP14" s="26">
        <f t="shared" si="22"/>
        <v>0.28134923130225264</v>
      </c>
      <c r="AQ14" s="70">
        <f t="shared" si="23"/>
        <v>1.9599639845400538</v>
      </c>
      <c r="AR14" s="24">
        <f t="shared" si="24"/>
        <v>-0.63503810520647264</v>
      </c>
      <c r="AS14" s="24">
        <f t="shared" si="25"/>
        <v>0.46783061565441603</v>
      </c>
      <c r="AT14" s="61">
        <f t="shared" si="26"/>
        <v>0.52991529540109905</v>
      </c>
      <c r="AU14" s="61">
        <f t="shared" si="26"/>
        <v>1.5965269531095772</v>
      </c>
      <c r="AV14" s="123"/>
      <c r="AX14" s="71"/>
      <c r="AY14" s="71">
        <v>1</v>
      </c>
      <c r="AZ14" s="100"/>
      <c r="BA14" s="100"/>
      <c r="BC14" s="18"/>
      <c r="BD14" s="18"/>
      <c r="BE14" s="28"/>
      <c r="BF14" s="28"/>
      <c r="BG14" s="28"/>
      <c r="BH14" s="28"/>
      <c r="BI14" s="28"/>
      <c r="BJ14" s="28"/>
      <c r="BK14" s="28"/>
      <c r="BL14" s="28"/>
      <c r="BM14" s="18"/>
      <c r="BN14" s="18"/>
      <c r="BO14" s="18"/>
      <c r="BP14" s="18"/>
      <c r="BQ14" s="18"/>
      <c r="BR14" s="18"/>
      <c r="BS14" s="72"/>
      <c r="BT14" s="72"/>
      <c r="BU14" s="72"/>
      <c r="BV14" s="18"/>
      <c r="BW14" s="18"/>
    </row>
    <row r="15" spans="1:90">
      <c r="A15" s="140"/>
      <c r="B15" s="162" t="s">
        <v>130</v>
      </c>
      <c r="C15" s="183">
        <v>20</v>
      </c>
      <c r="D15" s="184">
        <f t="shared" si="0"/>
        <v>1739</v>
      </c>
      <c r="E15" s="185">
        <v>1759</v>
      </c>
      <c r="F15" s="183">
        <v>16</v>
      </c>
      <c r="G15" s="184">
        <f t="shared" si="1"/>
        <v>1743</v>
      </c>
      <c r="H15" s="185">
        <v>1759</v>
      </c>
      <c r="I15" s="127"/>
      <c r="K15" s="19">
        <f t="shared" si="2"/>
        <v>1.25</v>
      </c>
      <c r="L15" s="20">
        <f t="shared" si="3"/>
        <v>0.11136299033541786</v>
      </c>
      <c r="M15" s="21">
        <f t="shared" si="4"/>
        <v>8.9796439282751574</v>
      </c>
      <c r="N15" s="22">
        <f t="shared" si="5"/>
        <v>0.22314355131420976</v>
      </c>
      <c r="O15" s="22">
        <f t="shared" si="6"/>
        <v>2.0037496356923996</v>
      </c>
      <c r="P15" s="22">
        <f t="shared" si="7"/>
        <v>0.22314355131420976</v>
      </c>
      <c r="Q15" s="116">
        <f t="shared" si="8"/>
        <v>1.25</v>
      </c>
      <c r="R15" s="23">
        <f t="shared" si="9"/>
        <v>0.33371093829153675</v>
      </c>
      <c r="S15" s="135">
        <f t="shared" si="10"/>
        <v>1.9599639845400538</v>
      </c>
      <c r="T15" s="24">
        <f t="shared" si="11"/>
        <v>-0.43091786898427059</v>
      </c>
      <c r="U15" s="24">
        <f t="shared" si="12"/>
        <v>0.87720497161269018</v>
      </c>
      <c r="V15" s="25">
        <f t="shared" si="13"/>
        <v>0.64991228653904509</v>
      </c>
      <c r="W15" s="26">
        <f t="shared" si="13"/>
        <v>2.4041705817268451</v>
      </c>
      <c r="X15" s="93"/>
      <c r="Z15" s="115">
        <f>(N15-P20)^2</f>
        <v>0.16503081859118091</v>
      </c>
      <c r="AA15" s="27">
        <f t="shared" si="14"/>
        <v>1.4819179881405766</v>
      </c>
      <c r="AB15" s="28">
        <v>1</v>
      </c>
      <c r="AC15" s="18"/>
      <c r="AD15" s="18"/>
      <c r="AE15" s="21">
        <f t="shared" si="15"/>
        <v>80.634005078608908</v>
      </c>
      <c r="AF15" s="29"/>
      <c r="AG15" s="96">
        <f>AG20</f>
        <v>9.8699988756167575E-3</v>
      </c>
      <c r="AH15" s="96">
        <f>AH20</f>
        <v>9.8699988756167575E-3</v>
      </c>
      <c r="AI15" s="27">
        <f t="shared" si="16"/>
        <v>0.11136299033541786</v>
      </c>
      <c r="AJ15" s="30">
        <f t="shared" si="17"/>
        <v>8.2485799163069728</v>
      </c>
      <c r="AK15" s="108">
        <f>AJ15/AJ20</f>
        <v>4.5220357090389039E-2</v>
      </c>
      <c r="AL15" s="31">
        <f t="shared" si="18"/>
        <v>1.8406174158238051</v>
      </c>
      <c r="AM15" s="59">
        <f t="shared" si="19"/>
        <v>0.22314355131420976</v>
      </c>
      <c r="AN15" s="26">
        <f t="shared" si="20"/>
        <v>1.25</v>
      </c>
      <c r="AO15" s="60">
        <f t="shared" si="21"/>
        <v>0.12123298921103461</v>
      </c>
      <c r="AP15" s="26">
        <f t="shared" si="22"/>
        <v>0.34818528000338356</v>
      </c>
      <c r="AQ15" s="70">
        <f t="shared" si="23"/>
        <v>1.9599639845400538</v>
      </c>
      <c r="AR15" s="24">
        <f t="shared" si="24"/>
        <v>-0.45928705743941617</v>
      </c>
      <c r="AS15" s="24">
        <f t="shared" si="25"/>
        <v>0.90557416006783575</v>
      </c>
      <c r="AT15" s="61">
        <f t="shared" si="26"/>
        <v>0.63173387496040756</v>
      </c>
      <c r="AU15" s="61">
        <f t="shared" si="26"/>
        <v>2.4733516151843622</v>
      </c>
      <c r="AV15" s="123"/>
      <c r="AX15" s="71"/>
      <c r="AY15" s="71">
        <v>1</v>
      </c>
      <c r="AZ15" s="100"/>
      <c r="BA15" s="100"/>
      <c r="BC15" s="18"/>
      <c r="BD15" s="18"/>
      <c r="BE15" s="28"/>
      <c r="BF15" s="28"/>
      <c r="BG15" s="28"/>
      <c r="BH15" s="28"/>
      <c r="BI15" s="28"/>
      <c r="BJ15" s="28"/>
      <c r="BK15" s="28"/>
      <c r="BL15" s="28"/>
      <c r="BM15" s="18"/>
      <c r="BN15" s="18"/>
      <c r="BO15" s="18"/>
      <c r="BP15" s="18"/>
      <c r="BQ15" s="18"/>
      <c r="BR15" s="18"/>
      <c r="BS15" s="72"/>
      <c r="BT15" s="72"/>
      <c r="BU15" s="72"/>
      <c r="BV15" s="18"/>
      <c r="BW15" s="18"/>
    </row>
    <row r="16" spans="1:90">
      <c r="A16" s="140"/>
      <c r="B16" s="162" t="s">
        <v>131</v>
      </c>
      <c r="C16" s="183">
        <v>21</v>
      </c>
      <c r="D16" s="184">
        <f t="shared" si="0"/>
        <v>342</v>
      </c>
      <c r="E16" s="185">
        <v>363</v>
      </c>
      <c r="F16" s="183">
        <v>36</v>
      </c>
      <c r="G16" s="184">
        <f t="shared" si="1"/>
        <v>325</v>
      </c>
      <c r="H16" s="185">
        <v>361</v>
      </c>
      <c r="I16" s="127"/>
      <c r="K16" s="19">
        <f t="shared" si="2"/>
        <v>0.58011937557392101</v>
      </c>
      <c r="L16" s="20">
        <f t="shared" si="3"/>
        <v>6.9871921357693198E-2</v>
      </c>
      <c r="M16" s="21">
        <f t="shared" si="4"/>
        <v>14.31190069728769</v>
      </c>
      <c r="N16" s="22">
        <f t="shared" si="5"/>
        <v>-0.54452137666465694</v>
      </c>
      <c r="O16" s="22">
        <f t="shared" si="6"/>
        <v>-7.7931358703749565</v>
      </c>
      <c r="P16" s="22">
        <f t="shared" si="7"/>
        <v>-0.54452137666465694</v>
      </c>
      <c r="Q16" s="116">
        <f t="shared" si="8"/>
        <v>0.58011937557392101</v>
      </c>
      <c r="R16" s="23">
        <f t="shared" si="9"/>
        <v>0.26433297440480857</v>
      </c>
      <c r="S16" s="135">
        <f t="shared" si="10"/>
        <v>1.9599639845400538</v>
      </c>
      <c r="T16" s="24">
        <f t="shared" si="11"/>
        <v>-1.0626044864244295</v>
      </c>
      <c r="U16" s="24">
        <f t="shared" si="12"/>
        <v>-2.6438266904884267E-2</v>
      </c>
      <c r="V16" s="25">
        <f t="shared" si="13"/>
        <v>0.34555464492133459</v>
      </c>
      <c r="W16" s="26">
        <f t="shared" si="13"/>
        <v>0.97390816434514693</v>
      </c>
      <c r="X16" s="93"/>
      <c r="Z16" s="115">
        <f>(N16-P20)^2</f>
        <v>0.13062808444472385</v>
      </c>
      <c r="AA16" s="27">
        <f t="shared" si="14"/>
        <v>1.8695361728497986</v>
      </c>
      <c r="AB16" s="28">
        <v>1</v>
      </c>
      <c r="AC16" s="18"/>
      <c r="AD16" s="18"/>
      <c r="AE16" s="21">
        <f t="shared" si="15"/>
        <v>204.83050156902388</v>
      </c>
      <c r="AF16" s="29"/>
      <c r="AG16" s="96">
        <f>AG20</f>
        <v>9.8699988756167575E-3</v>
      </c>
      <c r="AH16" s="96">
        <f>AH20</f>
        <v>9.8699988756167575E-3</v>
      </c>
      <c r="AI16" s="27">
        <f t="shared" si="16"/>
        <v>6.9871921357693198E-2</v>
      </c>
      <c r="AJ16" s="30">
        <f t="shared" si="17"/>
        <v>12.540455472782533</v>
      </c>
      <c r="AK16" s="108">
        <f>AJ16/AJ20</f>
        <v>6.8749273245720416E-2</v>
      </c>
      <c r="AL16" s="31">
        <f t="shared" si="18"/>
        <v>-6.8285460780413763</v>
      </c>
      <c r="AM16" s="59">
        <f t="shared" si="19"/>
        <v>-0.54452137666465694</v>
      </c>
      <c r="AN16" s="26">
        <f t="shared" si="20"/>
        <v>0.58011937557392101</v>
      </c>
      <c r="AO16" s="60">
        <f t="shared" si="21"/>
        <v>7.9741920233309949E-2</v>
      </c>
      <c r="AP16" s="26">
        <f t="shared" si="22"/>
        <v>0.28238611905210559</v>
      </c>
      <c r="AQ16" s="70">
        <f t="shared" si="23"/>
        <v>1.9599639845400538</v>
      </c>
      <c r="AR16" s="24">
        <f t="shared" si="24"/>
        <v>-1.0979879997408237</v>
      </c>
      <c r="AS16" s="24">
        <f t="shared" si="25"/>
        <v>8.945246411509955E-3</v>
      </c>
      <c r="AT16" s="61">
        <f t="shared" si="26"/>
        <v>0.33354149461205868</v>
      </c>
      <c r="AU16" s="61">
        <f t="shared" si="26"/>
        <v>1.0089853746913953</v>
      </c>
      <c r="AV16" s="123"/>
      <c r="AX16" s="71"/>
      <c r="AY16" s="71">
        <v>1</v>
      </c>
      <c r="AZ16" s="100"/>
      <c r="BA16" s="100"/>
      <c r="BC16" s="18"/>
      <c r="BD16" s="18"/>
      <c r="BE16" s="28"/>
      <c r="BF16" s="28"/>
      <c r="BG16" s="28"/>
      <c r="BH16" s="28"/>
      <c r="BI16" s="28"/>
      <c r="BJ16" s="28"/>
      <c r="BK16" s="28"/>
      <c r="BL16" s="28"/>
      <c r="BM16" s="18"/>
      <c r="BN16" s="18"/>
      <c r="BO16" s="18"/>
      <c r="BP16" s="18"/>
      <c r="BQ16" s="18"/>
      <c r="BR16" s="18"/>
      <c r="BS16" s="72"/>
      <c r="BT16" s="72"/>
      <c r="BU16" s="72"/>
      <c r="BV16" s="18"/>
      <c r="BW16" s="18"/>
    </row>
    <row r="17" spans="1:75">
      <c r="A17" s="141"/>
      <c r="B17" s="162" t="s">
        <v>132</v>
      </c>
      <c r="C17" s="183">
        <v>36</v>
      </c>
      <c r="D17" s="184">
        <f t="shared" si="0"/>
        <v>1465</v>
      </c>
      <c r="E17" s="185">
        <v>1501</v>
      </c>
      <c r="F17" s="183">
        <v>36</v>
      </c>
      <c r="G17" s="184">
        <f t="shared" si="1"/>
        <v>1483</v>
      </c>
      <c r="H17" s="185">
        <v>1519</v>
      </c>
      <c r="I17" s="127"/>
      <c r="K17" s="19">
        <f t="shared" si="2"/>
        <v>1.01199200532978</v>
      </c>
      <c r="L17" s="20">
        <f t="shared" si="3"/>
        <v>5.42310051899665E-2</v>
      </c>
      <c r="M17" s="21">
        <f t="shared" si="4"/>
        <v>18.439636080819209</v>
      </c>
      <c r="N17" s="22">
        <f t="shared" si="5"/>
        <v>1.1920670962310712E-2</v>
      </c>
      <c r="O17" s="22">
        <f t="shared" si="6"/>
        <v>0.21981283438419844</v>
      </c>
      <c r="P17" s="22">
        <f t="shared" si="7"/>
        <v>1.1920670962310712E-2</v>
      </c>
      <c r="Q17" s="116">
        <f t="shared" si="8"/>
        <v>1.01199200532978</v>
      </c>
      <c r="R17" s="23">
        <f t="shared" si="9"/>
        <v>0.23287551436328915</v>
      </c>
      <c r="S17" s="135">
        <f t="shared" si="10"/>
        <v>1.9599639845400538</v>
      </c>
      <c r="T17" s="24">
        <f t="shared" si="11"/>
        <v>-0.44450695007097607</v>
      </c>
      <c r="U17" s="24">
        <f t="shared" si="12"/>
        <v>0.46834829199559747</v>
      </c>
      <c r="V17" s="25">
        <f t="shared" si="13"/>
        <v>0.64114031230056079</v>
      </c>
      <c r="W17" s="26">
        <f t="shared" si="13"/>
        <v>1.5973536513038467</v>
      </c>
      <c r="X17" s="93"/>
      <c r="Z17" s="115">
        <f>(N17-P20)^2</f>
        <v>3.8031619825198301E-2</v>
      </c>
      <c r="AA17" s="27">
        <f t="shared" si="14"/>
        <v>0.70128922914072578</v>
      </c>
      <c r="AB17" s="28">
        <v>1</v>
      </c>
      <c r="AC17" s="18"/>
      <c r="AD17" s="18"/>
      <c r="AE17" s="21">
        <f t="shared" si="15"/>
        <v>340.02017879304958</v>
      </c>
      <c r="AF17" s="29"/>
      <c r="AG17" s="96">
        <f>AG20</f>
        <v>9.8699988756167575E-3</v>
      </c>
      <c r="AH17" s="96">
        <f>AH20</f>
        <v>9.8699988756167575E-3</v>
      </c>
      <c r="AI17" s="27">
        <f t="shared" si="16"/>
        <v>5.42310051899665E-2</v>
      </c>
      <c r="AJ17" s="30">
        <f t="shared" si="17"/>
        <v>15.60037965983928</v>
      </c>
      <c r="AK17" s="108">
        <f>AJ17/AJ20</f>
        <v>8.5524386757644233E-2</v>
      </c>
      <c r="AL17" s="31">
        <f t="shared" si="18"/>
        <v>0.18596699281206877</v>
      </c>
      <c r="AM17" s="59">
        <f t="shared" si="19"/>
        <v>1.1920670962310712E-2</v>
      </c>
      <c r="AN17" s="26">
        <f t="shared" si="20"/>
        <v>1.01199200532978</v>
      </c>
      <c r="AO17" s="60">
        <f t="shared" si="21"/>
        <v>6.410100406558325E-2</v>
      </c>
      <c r="AP17" s="26">
        <f t="shared" si="22"/>
        <v>0.25318176092598621</v>
      </c>
      <c r="AQ17" s="70">
        <f t="shared" si="23"/>
        <v>1.9599639845400538</v>
      </c>
      <c r="AR17" s="24">
        <f t="shared" si="24"/>
        <v>-0.48430646199505256</v>
      </c>
      <c r="AS17" s="24">
        <f t="shared" si="25"/>
        <v>0.50814780391967396</v>
      </c>
      <c r="AT17" s="61">
        <f t="shared" si="26"/>
        <v>0.61612435427764378</v>
      </c>
      <c r="AU17" s="61">
        <f t="shared" si="26"/>
        <v>1.662209603858456</v>
      </c>
      <c r="AV17" s="123"/>
      <c r="AX17" s="71"/>
      <c r="AY17" s="71">
        <v>1</v>
      </c>
      <c r="AZ17" s="100"/>
      <c r="BA17" s="100"/>
      <c r="BC17" s="18"/>
      <c r="BD17" s="18"/>
      <c r="BE17" s="28"/>
      <c r="BF17" s="28"/>
      <c r="BG17" s="28"/>
      <c r="BH17" s="28"/>
      <c r="BI17" s="28"/>
      <c r="BJ17" s="28"/>
      <c r="BK17" s="28"/>
      <c r="BL17" s="28"/>
      <c r="BM17" s="18"/>
      <c r="BN17" s="18"/>
      <c r="BO17" s="18"/>
      <c r="BP17" s="18"/>
      <c r="BQ17" s="18"/>
      <c r="BR17" s="18"/>
      <c r="BS17" s="72"/>
      <c r="BT17" s="72"/>
      <c r="BU17" s="72"/>
      <c r="BV17" s="18"/>
      <c r="BW17" s="18"/>
    </row>
    <row r="18" spans="1:75">
      <c r="A18" s="140"/>
      <c r="B18" s="162" t="s">
        <v>133</v>
      </c>
      <c r="C18" s="183">
        <v>62</v>
      </c>
      <c r="D18" s="184">
        <f t="shared" si="0"/>
        <v>4616</v>
      </c>
      <c r="E18" s="185">
        <v>4678</v>
      </c>
      <c r="F18" s="183">
        <v>70</v>
      </c>
      <c r="G18" s="184">
        <f t="shared" si="1"/>
        <v>4613</v>
      </c>
      <c r="H18" s="185">
        <v>4683</v>
      </c>
      <c r="I18" s="127"/>
      <c r="K18" s="19">
        <f t="shared" si="2"/>
        <v>0.88666096622488244</v>
      </c>
      <c r="L18" s="20">
        <f t="shared" si="3"/>
        <v>2.998744164673961E-2</v>
      </c>
      <c r="M18" s="21">
        <f t="shared" si="4"/>
        <v>33.347292902818374</v>
      </c>
      <c r="N18" s="22">
        <f t="shared" si="5"/>
        <v>-0.12029259496484999</v>
      </c>
      <c r="O18" s="22">
        <f t="shared" si="6"/>
        <v>-4.0114323983329472</v>
      </c>
      <c r="P18" s="22">
        <f t="shared" si="7"/>
        <v>-0.12029259496484999</v>
      </c>
      <c r="Q18" s="116">
        <f t="shared" si="8"/>
        <v>0.88666096622488244</v>
      </c>
      <c r="R18" s="23">
        <f t="shared" si="9"/>
        <v>0.17316882411894935</v>
      </c>
      <c r="S18" s="135">
        <f t="shared" si="10"/>
        <v>1.9599639845400538</v>
      </c>
      <c r="T18" s="24">
        <f t="shared" si="11"/>
        <v>-0.45969725348314178</v>
      </c>
      <c r="U18" s="24">
        <f t="shared" si="12"/>
        <v>0.21911206355344176</v>
      </c>
      <c r="V18" s="25">
        <f t="shared" si="13"/>
        <v>0.63147479336496692</v>
      </c>
      <c r="W18" s="26">
        <f t="shared" si="13"/>
        <v>1.2449707847205691</v>
      </c>
      <c r="X18" s="93"/>
      <c r="Z18" s="115">
        <f>(N18-P20)^2</f>
        <v>3.9443056437050523E-3</v>
      </c>
      <c r="AA18" s="27">
        <f t="shared" si="14"/>
        <v>0.13153191559887195</v>
      </c>
      <c r="AB18" s="28">
        <v>1</v>
      </c>
      <c r="AC18" s="18"/>
      <c r="AD18" s="18"/>
      <c r="AE18" s="21">
        <f t="shared" si="15"/>
        <v>1112.0419439463608</v>
      </c>
      <c r="AF18" s="29"/>
      <c r="AG18" s="96">
        <f>AG20</f>
        <v>9.8699988756167575E-3</v>
      </c>
      <c r="AH18" s="96">
        <f>AH20</f>
        <v>9.8699988756167575E-3</v>
      </c>
      <c r="AI18" s="27">
        <f t="shared" si="16"/>
        <v>2.9987441646739613E-2</v>
      </c>
      <c r="AJ18" s="30">
        <f t="shared" si="17"/>
        <v>25.089418359392436</v>
      </c>
      <c r="AK18" s="108">
        <f>AJ18/AJ20</f>
        <v>0.13754518582755598</v>
      </c>
      <c r="AL18" s="31">
        <f t="shared" si="18"/>
        <v>-3.0180712406100656</v>
      </c>
      <c r="AM18" s="59">
        <f t="shared" si="19"/>
        <v>-0.12029259496484999</v>
      </c>
      <c r="AN18" s="26">
        <f t="shared" si="20"/>
        <v>0.88666096622488244</v>
      </c>
      <c r="AO18" s="60">
        <f t="shared" si="21"/>
        <v>3.9857440522356374E-2</v>
      </c>
      <c r="AP18" s="26">
        <f t="shared" si="22"/>
        <v>0.19964328318868224</v>
      </c>
      <c r="AQ18" s="70">
        <f t="shared" si="23"/>
        <v>1.9599639845400538</v>
      </c>
      <c r="AR18" s="24">
        <f t="shared" si="24"/>
        <v>-0.51158623976999795</v>
      </c>
      <c r="AS18" s="24">
        <f t="shared" si="25"/>
        <v>0.27100104984029799</v>
      </c>
      <c r="AT18" s="61">
        <f t="shared" si="26"/>
        <v>0.59954380391461126</v>
      </c>
      <c r="AU18" s="61">
        <f t="shared" si="26"/>
        <v>1.3112764470147213</v>
      </c>
      <c r="AV18" s="123"/>
      <c r="AX18" s="71"/>
      <c r="AY18" s="71">
        <v>1</v>
      </c>
      <c r="AZ18" s="100"/>
      <c r="BA18" s="100"/>
      <c r="BC18" s="18"/>
      <c r="BD18" s="18"/>
      <c r="BE18" s="28"/>
      <c r="BF18" s="28"/>
      <c r="BG18" s="28"/>
      <c r="BH18" s="28"/>
      <c r="BI18" s="28"/>
      <c r="BJ18" s="28"/>
      <c r="BK18" s="28"/>
      <c r="BL18" s="28"/>
      <c r="BM18" s="18"/>
      <c r="BN18" s="18"/>
      <c r="BO18" s="18"/>
      <c r="BP18" s="18"/>
      <c r="BQ18" s="18"/>
      <c r="BR18" s="18"/>
      <c r="BS18" s="72"/>
      <c r="BT18" s="72"/>
      <c r="BU18" s="72"/>
      <c r="BV18" s="18"/>
      <c r="BW18" s="18"/>
    </row>
    <row r="19" spans="1:75">
      <c r="A19" s="141"/>
      <c r="B19" s="162" t="s">
        <v>134</v>
      </c>
      <c r="C19" s="183">
        <v>0.01</v>
      </c>
      <c r="D19" s="184">
        <f t="shared" si="0"/>
        <v>265.99</v>
      </c>
      <c r="E19" s="185">
        <v>266</v>
      </c>
      <c r="F19" s="183">
        <v>3</v>
      </c>
      <c r="G19" s="184">
        <f t="shared" si="1"/>
        <v>260</v>
      </c>
      <c r="H19" s="185">
        <v>263</v>
      </c>
      <c r="I19" s="127"/>
      <c r="K19" s="19">
        <f t="shared" si="2"/>
        <v>3.2957393483709269E-3</v>
      </c>
      <c r="L19" s="20">
        <f>(D19/(C19*E19)+(G19/(F19*H19)))</f>
        <v>100.32577165346827</v>
      </c>
      <c r="M19" s="21">
        <f t="shared" si="4"/>
        <v>9.9675286172137799E-3</v>
      </c>
      <c r="N19" s="22">
        <f t="shared" si="5"/>
        <v>-5.7151247512601353</v>
      </c>
      <c r="O19" s="22">
        <f t="shared" si="6"/>
        <v>-5.6965669509132184E-2</v>
      </c>
      <c r="P19" s="22">
        <f t="shared" si="7"/>
        <v>-5.7151247512601353</v>
      </c>
      <c r="Q19" s="116">
        <f t="shared" si="8"/>
        <v>3.2957393483709269E-3</v>
      </c>
      <c r="R19" s="23">
        <f t="shared" si="9"/>
        <v>10.016275338341506</v>
      </c>
      <c r="S19" s="135">
        <f t="shared" si="10"/>
        <v>1.9599639845400538</v>
      </c>
      <c r="T19" s="24">
        <f t="shared" si="11"/>
        <v>-25.34666367364623</v>
      </c>
      <c r="U19" s="24">
        <f t="shared" si="12"/>
        <v>13.916414171125961</v>
      </c>
      <c r="V19" s="25">
        <f t="shared" si="13"/>
        <v>9.8193746814849472E-12</v>
      </c>
      <c r="W19" s="138">
        <f t="shared" si="13"/>
        <v>1106170.0163943479</v>
      </c>
      <c r="X19" s="93"/>
      <c r="Z19" s="115">
        <f>(N19-P20)^2</f>
        <v>30.603338761102638</v>
      </c>
      <c r="AA19" s="27">
        <f t="shared" si="14"/>
        <v>0.30503965488357826</v>
      </c>
      <c r="AB19" s="28">
        <v>1</v>
      </c>
      <c r="AC19" s="18"/>
      <c r="AD19" s="18"/>
      <c r="AE19" s="21">
        <f t="shared" si="15"/>
        <v>9.9351626734975649E-5</v>
      </c>
      <c r="AF19" s="29"/>
      <c r="AG19" s="96">
        <f>AG20</f>
        <v>9.8699988756167575E-3</v>
      </c>
      <c r="AH19" s="96">
        <f>AH20</f>
        <v>9.8699988756167575E-3</v>
      </c>
      <c r="AI19" s="27">
        <f t="shared" si="16"/>
        <v>100.32577165346827</v>
      </c>
      <c r="AJ19" s="30">
        <f t="shared" si="17"/>
        <v>9.9665481132311037E-3</v>
      </c>
      <c r="AK19" s="108">
        <f>AJ19/AJ20</f>
        <v>5.4638600730274005E-5</v>
      </c>
      <c r="AL19" s="31">
        <f t="shared" si="18"/>
        <v>-5.6960065806552079E-2</v>
      </c>
      <c r="AM19" s="59">
        <f t="shared" si="19"/>
        <v>-5.7151247512601353</v>
      </c>
      <c r="AN19" s="26">
        <f t="shared" si="20"/>
        <v>3.2957393483709282E-3</v>
      </c>
      <c r="AO19" s="60">
        <f t="shared" si="21"/>
        <v>100.33564165234388</v>
      </c>
      <c r="AP19" s="26">
        <f t="shared" si="22"/>
        <v>10.016768024285273</v>
      </c>
      <c r="AQ19" s="70">
        <f t="shared" si="23"/>
        <v>1.9599639845400538</v>
      </c>
      <c r="AR19" s="24">
        <f t="shared" si="24"/>
        <v>-25.3476293203517</v>
      </c>
      <c r="AS19" s="24">
        <f t="shared" si="25"/>
        <v>13.917379817831431</v>
      </c>
      <c r="AT19" s="61">
        <f t="shared" si="26"/>
        <v>9.8098972113543529E-12</v>
      </c>
      <c r="AU19" s="137">
        <f t="shared" si="26"/>
        <v>1107238.7017295624</v>
      </c>
      <c r="AV19" s="123"/>
      <c r="AX19" s="71"/>
      <c r="AY19" s="71">
        <v>1</v>
      </c>
      <c r="AZ19" s="100"/>
      <c r="BA19" s="100"/>
      <c r="BC19" s="18"/>
      <c r="BD19" s="18"/>
      <c r="BE19" s="28"/>
      <c r="BF19" s="28"/>
      <c r="BG19" s="28"/>
      <c r="BH19" s="28"/>
      <c r="BI19" s="28"/>
      <c r="BJ19" s="28"/>
      <c r="BK19" s="28"/>
      <c r="BL19" s="28"/>
      <c r="BM19" s="18"/>
      <c r="BN19" s="18"/>
      <c r="BO19" s="18"/>
      <c r="BP19" s="18"/>
      <c r="BQ19" s="18"/>
      <c r="BR19" s="18"/>
      <c r="BS19" s="72"/>
      <c r="BT19" s="72"/>
      <c r="BU19" s="72"/>
      <c r="BV19" s="18"/>
      <c r="BW19" s="18"/>
    </row>
    <row r="20" spans="1:75">
      <c r="A20" s="6"/>
      <c r="B20" s="78">
        <f>COUNT(C7:C19)</f>
        <v>13</v>
      </c>
      <c r="C20" s="186">
        <f t="shared" ref="C20:H20" si="27">SUM(C7:C19)</f>
        <v>407.01</v>
      </c>
      <c r="D20" s="186">
        <f t="shared" si="27"/>
        <v>22322.99</v>
      </c>
      <c r="E20" s="186">
        <f t="shared" si="27"/>
        <v>22730</v>
      </c>
      <c r="F20" s="186">
        <f t="shared" si="27"/>
        <v>571</v>
      </c>
      <c r="G20" s="186">
        <f t="shared" si="27"/>
        <v>28073</v>
      </c>
      <c r="H20" s="186">
        <f t="shared" si="27"/>
        <v>28644</v>
      </c>
      <c r="I20" s="128"/>
      <c r="K20" s="32"/>
      <c r="L20" s="107"/>
      <c r="M20" s="33">
        <f>SUM(M7:M19)</f>
        <v>234.91302280593266</v>
      </c>
      <c r="N20" s="34"/>
      <c r="O20" s="35">
        <f>SUM(O7:O19)</f>
        <v>-43.011705816684582</v>
      </c>
      <c r="P20" s="36">
        <f>O20/M20</f>
        <v>-0.1830963022097655</v>
      </c>
      <c r="Q20" s="73">
        <f>EXP(P20)</f>
        <v>0.83268796218494123</v>
      </c>
      <c r="R20" s="37">
        <f>SQRT(1/M20)</f>
        <v>6.5244882501065748E-2</v>
      </c>
      <c r="S20" s="135">
        <f>-NORMSINV(2.5/100)</f>
        <v>1.9599639845400538</v>
      </c>
      <c r="T20" s="38">
        <f>P20-(R20*S20)</f>
        <v>-0.31097392208740193</v>
      </c>
      <c r="U20" s="38">
        <f>P20+(R20*S20)</f>
        <v>-5.5218682332129038E-2</v>
      </c>
      <c r="V20" s="74">
        <f>EXP(T20)</f>
        <v>0.73273298376689278</v>
      </c>
      <c r="W20" s="75">
        <f>EXP(U20)</f>
        <v>0.94627819100374289</v>
      </c>
      <c r="X20" s="39"/>
      <c r="Y20" s="39"/>
      <c r="Z20" s="40"/>
      <c r="AA20" s="41">
        <f>SUM(AA7:AA19)</f>
        <v>14.003168552211216</v>
      </c>
      <c r="AB20" s="42">
        <f>SUM(AB7:AB19)</f>
        <v>13</v>
      </c>
      <c r="AC20" s="43">
        <f>AA20-(AB20-1)</f>
        <v>2.0031685522112159</v>
      </c>
      <c r="AD20" s="33">
        <f>M20</f>
        <v>234.91302280593266</v>
      </c>
      <c r="AE20" s="33">
        <f>SUM(AE7:AE19)</f>
        <v>7507.2859943816338</v>
      </c>
      <c r="AF20" s="44">
        <f>AE20/AD20</f>
        <v>31.957725905147392</v>
      </c>
      <c r="AG20" s="97">
        <f>AC20/(AD20-AF20)</f>
        <v>9.8699988756167575E-3</v>
      </c>
      <c r="AH20" s="97">
        <f>IF(AA20&lt;AB20-1,"0",AG20)</f>
        <v>9.8699988756167575E-3</v>
      </c>
      <c r="AI20" s="40"/>
      <c r="AJ20" s="33">
        <f>SUM(AJ7:AJ19)</f>
        <v>182.40855329424397</v>
      </c>
      <c r="AK20" s="109">
        <f>SUM(AK7:AK19)</f>
        <v>1.0000000000000002</v>
      </c>
      <c r="AL20" s="43">
        <f>SUM(AL7:AL19)</f>
        <v>-34.368039878470398</v>
      </c>
      <c r="AM20" s="43">
        <f>AL20/AJ20</f>
        <v>-0.18841243602777319</v>
      </c>
      <c r="AN20" s="110">
        <f>EXP(AM20)</f>
        <v>0.82827302713970874</v>
      </c>
      <c r="AO20" s="45">
        <f>1/AJ20</f>
        <v>5.4821990632582668E-3</v>
      </c>
      <c r="AP20" s="46">
        <f>SQRT(AO20)</f>
        <v>7.4041873715204334E-2</v>
      </c>
      <c r="AQ20" s="76">
        <f>-NORMSINV(2.5/100)</f>
        <v>1.9599639845400538</v>
      </c>
      <c r="AR20" s="38">
        <f>AM20-(AQ20*AP20)</f>
        <v>-0.33353184185743656</v>
      </c>
      <c r="AS20" s="38">
        <f t="shared" si="25"/>
        <v>-4.3293030198109816E-2</v>
      </c>
      <c r="AT20" s="111">
        <f>EXP(AR20)</f>
        <v>0.71638908711760474</v>
      </c>
      <c r="AU20" s="112">
        <f>EXP(AS20)</f>
        <v>0.95763073422495448</v>
      </c>
      <c r="AV20" s="132"/>
      <c r="AW20" s="8"/>
      <c r="AX20" s="77">
        <f>AA20</f>
        <v>14.003168552211216</v>
      </c>
      <c r="AY20" s="78">
        <f>SUM(AY7:AY19)</f>
        <v>13</v>
      </c>
      <c r="AZ20" s="101">
        <f>(AX20-(AY20-1))/AX20</f>
        <v>0.14305109195410629</v>
      </c>
      <c r="BA20" s="102">
        <f>IF(AA20&lt;AB20-1,"0%",AZ20)</f>
        <v>0.14305109195410629</v>
      </c>
      <c r="BB20" s="47"/>
      <c r="BC20" s="35">
        <f>AX20/(AY20-1)</f>
        <v>1.1669307126842681</v>
      </c>
      <c r="BD20" s="79">
        <f>LN(BC20)</f>
        <v>0.15437697937752751</v>
      </c>
      <c r="BE20" s="35">
        <f>LN(AX20)</f>
        <v>2.6392836291655279</v>
      </c>
      <c r="BF20" s="35">
        <f>LN(AY20-1)</f>
        <v>2.4849066497880004</v>
      </c>
      <c r="BG20" s="35">
        <f>SQRT(2*AX20)</f>
        <v>5.2921013883354915</v>
      </c>
      <c r="BH20" s="35">
        <f>SQRT(2*AY20-3)</f>
        <v>4.7958315233127191</v>
      </c>
      <c r="BI20" s="35">
        <f>2*(AY20-2)</f>
        <v>22</v>
      </c>
      <c r="BJ20" s="35">
        <f>3*(AY20-2)^2</f>
        <v>363</v>
      </c>
      <c r="BK20" s="35">
        <f>1/BI20</f>
        <v>4.5454545454545456E-2</v>
      </c>
      <c r="BL20" s="80">
        <f>1/BJ20</f>
        <v>2.7548209366391185E-3</v>
      </c>
      <c r="BM20" s="80">
        <f>SQRT(BK20*(1-BL20))</f>
        <v>0.21290684892943643</v>
      </c>
      <c r="BN20" s="81">
        <f>0.5*(BE20-BF20)/(BG20-BH20)</f>
        <v>0.15553732984617522</v>
      </c>
      <c r="BO20" s="81">
        <f>IF(AA20&lt;=AB20,BM20,BN20)</f>
        <v>0.15553732984617522</v>
      </c>
      <c r="BP20" s="82">
        <f>BD20-(1.96*BO20)</f>
        <v>-0.15047618712097591</v>
      </c>
      <c r="BQ20" s="82">
        <f>BD20+(1.96*BO20)</f>
        <v>0.45923014587603095</v>
      </c>
      <c r="BR20" s="82"/>
      <c r="BS20" s="79">
        <f>EXP(BP20)</f>
        <v>0.86029821594083855</v>
      </c>
      <c r="BT20" s="79">
        <f>EXP(BQ20)</f>
        <v>1.5828549484048424</v>
      </c>
      <c r="BU20" s="83">
        <f>BA20</f>
        <v>0.14305109195410629</v>
      </c>
      <c r="BV20" s="83">
        <f>(BS20-1)/BS20</f>
        <v>-0.16238762497767231</v>
      </c>
      <c r="BW20" s="83">
        <f>(BT20-1)/BT20</f>
        <v>0.36823017105403599</v>
      </c>
    </row>
    <row r="21" spans="1:75" ht="13.5" thickBot="1">
      <c r="A21" s="4"/>
      <c r="B21" s="4"/>
      <c r="C21" s="187"/>
      <c r="D21" s="187"/>
      <c r="E21" s="187"/>
      <c r="F21" s="187"/>
      <c r="G21" s="187"/>
      <c r="H21" s="187"/>
      <c r="I21" s="129"/>
      <c r="J21" s="4"/>
      <c r="K21" s="4"/>
      <c r="L21" s="5"/>
      <c r="M21" s="5"/>
      <c r="N21" s="5"/>
      <c r="O21" s="5"/>
      <c r="P21" s="5"/>
      <c r="Q21" s="5"/>
      <c r="R21" s="48"/>
      <c r="S21" s="48"/>
      <c r="T21" s="48"/>
      <c r="U21" s="48"/>
      <c r="V21" s="48"/>
      <c r="W21" s="48"/>
      <c r="X21" s="48"/>
      <c r="Z21" s="5"/>
      <c r="AA21" s="5"/>
      <c r="AB21" s="49"/>
      <c r="AC21" s="50"/>
      <c r="AD21" s="106"/>
      <c r="AE21" s="50"/>
      <c r="AF21" s="51"/>
      <c r="AG21" s="51"/>
      <c r="AH21" s="51"/>
      <c r="AI21" s="51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2"/>
      <c r="AU21" s="52"/>
      <c r="AV21" s="52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3"/>
      <c r="BH21" s="5"/>
      <c r="BI21" s="5"/>
      <c r="BJ21" s="5"/>
      <c r="BK21" s="5"/>
      <c r="BN21" s="50" t="s">
        <v>43</v>
      </c>
      <c r="BT21" s="84" t="s">
        <v>44</v>
      </c>
      <c r="BU21" s="85">
        <f>BU20</f>
        <v>0.14305109195410629</v>
      </c>
      <c r="BV21" s="86" t="str">
        <f>IF(BV20&lt;0,"0%",BV20)</f>
        <v>0%</v>
      </c>
      <c r="BW21" s="87">
        <f>IF(BW20&lt;0,"0%",BW20)</f>
        <v>0.36823017105403599</v>
      </c>
    </row>
    <row r="22" spans="1:75" ht="15.75" thickBot="1">
      <c r="A22" s="6"/>
      <c r="B22" s="6"/>
      <c r="C22" s="178"/>
      <c r="D22" s="178"/>
      <c r="E22" s="178"/>
      <c r="F22" s="178"/>
      <c r="G22" s="178"/>
      <c r="H22" s="178"/>
      <c r="I22" s="118"/>
      <c r="J22" s="6"/>
      <c r="K22" s="6"/>
      <c r="L22" s="6"/>
      <c r="M22" s="5"/>
      <c r="N22" s="5"/>
      <c r="O22" s="5"/>
      <c r="P22" s="5"/>
      <c r="Q22" s="5"/>
      <c r="R22" s="54"/>
      <c r="S22" s="54"/>
      <c r="T22" s="54"/>
      <c r="U22" s="54"/>
      <c r="V22" s="54"/>
      <c r="W22" s="54"/>
      <c r="X22" s="54"/>
      <c r="Z22" s="5"/>
      <c r="AA22" s="5"/>
      <c r="AB22" s="5"/>
      <c r="AC22" s="5"/>
      <c r="AD22" s="5"/>
      <c r="AE22" s="5"/>
      <c r="AF22" s="5"/>
      <c r="AG22" s="5"/>
      <c r="AH22" s="5"/>
      <c r="AI22" s="53"/>
      <c r="AJ22" s="104"/>
      <c r="AK22" s="104"/>
      <c r="AL22" s="105"/>
      <c r="AM22" s="58"/>
      <c r="AN22" s="55"/>
      <c r="AO22" s="56" t="s">
        <v>23</v>
      </c>
      <c r="AP22" s="57">
        <f>TINV(0.05,(AB20-2))</f>
        <v>2.2009851600916384</v>
      </c>
      <c r="AQ22" s="5"/>
      <c r="AR22" s="88"/>
      <c r="AS22" s="89" t="s">
        <v>24</v>
      </c>
      <c r="AT22" s="90">
        <f>EXP(AM20-AP22*SQRT((1/AD20)+AH20))</f>
        <v>0.63761918075450663</v>
      </c>
      <c r="AU22" s="91">
        <f>EXP(AM20+AP22*SQRT((1/AD20)+AH20))</f>
        <v>1.0759340813357861</v>
      </c>
      <c r="AV22" s="123"/>
      <c r="AW22" s="5"/>
      <c r="AX22" s="5"/>
      <c r="AY22" s="5"/>
      <c r="AZ22" s="5"/>
      <c r="BB22" s="5"/>
      <c r="BC22" s="5"/>
      <c r="BD22" s="5"/>
      <c r="BF22" s="92"/>
      <c r="BG22" s="53"/>
      <c r="BH22" s="53"/>
      <c r="BJ22" s="93"/>
      <c r="BK22" s="5"/>
      <c r="BL22" s="94"/>
      <c r="BM22" s="95"/>
      <c r="BN22" s="5"/>
      <c r="BQ22" s="94"/>
    </row>
    <row r="23" spans="1:75">
      <c r="C23" s="188"/>
      <c r="D23" s="188"/>
      <c r="E23" s="188"/>
      <c r="F23" s="188"/>
      <c r="G23" s="188"/>
      <c r="H23" s="188"/>
      <c r="I23" s="130"/>
    </row>
    <row r="24" spans="1:75">
      <c r="C24" s="188"/>
      <c r="D24" s="188"/>
      <c r="E24" s="188"/>
      <c r="F24" s="188"/>
      <c r="G24" s="188"/>
      <c r="H24" s="188"/>
      <c r="I24" s="130"/>
    </row>
    <row r="25" spans="1:75">
      <c r="C25" s="188"/>
      <c r="D25" s="188"/>
      <c r="E25" s="188"/>
      <c r="F25" s="188"/>
      <c r="G25" s="188"/>
      <c r="H25" s="188"/>
      <c r="I25" s="130"/>
    </row>
    <row r="26" spans="1:75">
      <c r="C26" s="188"/>
      <c r="D26" s="188"/>
      <c r="E26" s="188"/>
      <c r="F26" s="188"/>
      <c r="G26" s="188"/>
      <c r="H26" s="188"/>
      <c r="I26" s="130"/>
    </row>
    <row r="27" spans="1:75" ht="39" customHeight="1">
      <c r="A27" s="136" t="s">
        <v>106</v>
      </c>
      <c r="B27" s="4"/>
      <c r="C27" s="189"/>
      <c r="D27" s="189"/>
      <c r="E27" s="189"/>
      <c r="F27" s="189"/>
      <c r="G27" s="189"/>
      <c r="H27" s="189"/>
      <c r="I27" s="5"/>
      <c r="J27" s="196" t="s">
        <v>62</v>
      </c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8"/>
      <c r="X27" s="133"/>
      <c r="Y27" s="199" t="s">
        <v>63</v>
      </c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  <c r="AQ27" s="200"/>
      <c r="AR27" s="200"/>
      <c r="AS27" s="200"/>
      <c r="AT27" s="200"/>
      <c r="AU27" s="201"/>
      <c r="AV27" s="133"/>
      <c r="AW27" s="196" t="s">
        <v>64</v>
      </c>
      <c r="AX27" s="197"/>
      <c r="AY27" s="197"/>
      <c r="AZ27" s="197"/>
      <c r="BA27" s="197"/>
      <c r="BB27" s="197"/>
      <c r="BC27" s="197"/>
      <c r="BD27" s="197"/>
      <c r="BE27" s="197"/>
      <c r="BF27" s="197"/>
      <c r="BG27" s="197"/>
      <c r="BH27" s="197"/>
      <c r="BI27" s="197"/>
      <c r="BJ27" s="197"/>
      <c r="BK27" s="197"/>
      <c r="BL27" s="197"/>
      <c r="BM27" s="197"/>
      <c r="BN27" s="197"/>
      <c r="BO27" s="197"/>
      <c r="BP27" s="197"/>
      <c r="BQ27" s="197"/>
      <c r="BR27" s="197"/>
      <c r="BS27" s="197"/>
      <c r="BT27" s="197"/>
      <c r="BU27" s="197"/>
      <c r="BV27" s="197"/>
      <c r="BW27" s="198"/>
    </row>
    <row r="28" spans="1:75">
      <c r="A28" s="139" t="s">
        <v>70</v>
      </c>
      <c r="B28" s="10" t="s">
        <v>61</v>
      </c>
      <c r="C28" s="202" t="s">
        <v>0</v>
      </c>
      <c r="D28" s="202"/>
      <c r="E28" s="202"/>
      <c r="F28" s="202" t="s">
        <v>1</v>
      </c>
      <c r="G28" s="202"/>
      <c r="H28" s="202"/>
      <c r="I28" s="12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63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63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</row>
    <row r="29" spans="1:75" ht="65.25">
      <c r="A29" s="4"/>
      <c r="B29" s="13" t="s">
        <v>75</v>
      </c>
      <c r="C29" s="182" t="s">
        <v>2</v>
      </c>
      <c r="D29" s="182" t="s">
        <v>3</v>
      </c>
      <c r="E29" s="182" t="s">
        <v>4</v>
      </c>
      <c r="F29" s="182" t="s">
        <v>2</v>
      </c>
      <c r="G29" s="182" t="s">
        <v>3</v>
      </c>
      <c r="H29" s="182" t="s">
        <v>4</v>
      </c>
      <c r="I29" s="123"/>
      <c r="K29" s="12" t="s">
        <v>57</v>
      </c>
      <c r="L29" s="12" t="s">
        <v>56</v>
      </c>
      <c r="M29" s="12" t="s">
        <v>55</v>
      </c>
      <c r="N29" s="14" t="s">
        <v>54</v>
      </c>
      <c r="O29" s="14" t="s">
        <v>5</v>
      </c>
      <c r="P29" s="14" t="s">
        <v>53</v>
      </c>
      <c r="Q29" s="64" t="s">
        <v>6</v>
      </c>
      <c r="R29" s="12" t="s">
        <v>7</v>
      </c>
      <c r="S29" s="15" t="s">
        <v>8</v>
      </c>
      <c r="T29" s="15" t="s">
        <v>9</v>
      </c>
      <c r="U29" s="15" t="s">
        <v>10</v>
      </c>
      <c r="V29" s="66" t="s">
        <v>11</v>
      </c>
      <c r="W29" s="67" t="s">
        <v>12</v>
      </c>
      <c r="X29" s="131"/>
      <c r="Y29" s="16"/>
      <c r="Z29" s="114" t="s">
        <v>13</v>
      </c>
      <c r="AA29" s="14" t="s">
        <v>52</v>
      </c>
      <c r="AB29" s="17" t="s">
        <v>14</v>
      </c>
      <c r="AC29" s="17" t="s">
        <v>15</v>
      </c>
      <c r="AD29" s="17" t="s">
        <v>51</v>
      </c>
      <c r="AE29" s="14" t="s">
        <v>50</v>
      </c>
      <c r="AF29" s="14" t="s">
        <v>47</v>
      </c>
      <c r="AG29" s="98" t="s">
        <v>16</v>
      </c>
      <c r="AH29" s="98" t="s">
        <v>17</v>
      </c>
      <c r="AI29" s="17" t="s">
        <v>48</v>
      </c>
      <c r="AJ29" s="14" t="s">
        <v>49</v>
      </c>
      <c r="AK29" s="14" t="s">
        <v>60</v>
      </c>
      <c r="AL29" s="14" t="s">
        <v>46</v>
      </c>
      <c r="AM29" s="17" t="s">
        <v>18</v>
      </c>
      <c r="AN29" s="68" t="s">
        <v>19</v>
      </c>
      <c r="AO29" s="14" t="s">
        <v>45</v>
      </c>
      <c r="AP29" s="14" t="s">
        <v>20</v>
      </c>
      <c r="AQ29" s="65" t="s">
        <v>8</v>
      </c>
      <c r="AR29" s="15" t="s">
        <v>21</v>
      </c>
      <c r="AS29" s="15" t="s">
        <v>22</v>
      </c>
      <c r="AT29" s="66" t="s">
        <v>11</v>
      </c>
      <c r="AU29" s="67" t="s">
        <v>12</v>
      </c>
      <c r="AV29" s="131"/>
      <c r="AX29" s="113" t="s">
        <v>25</v>
      </c>
      <c r="AY29" s="113" t="s">
        <v>14</v>
      </c>
      <c r="AZ29" s="103" t="s">
        <v>58</v>
      </c>
      <c r="BA29" s="99" t="s">
        <v>59</v>
      </c>
      <c r="BC29" s="17" t="s">
        <v>26</v>
      </c>
      <c r="BD29" s="17" t="s">
        <v>27</v>
      </c>
      <c r="BE29" s="17" t="s">
        <v>28</v>
      </c>
      <c r="BF29" s="17" t="s">
        <v>29</v>
      </c>
      <c r="BG29" s="17" t="s">
        <v>30</v>
      </c>
      <c r="BH29" s="17" t="s">
        <v>31</v>
      </c>
      <c r="BI29" s="17" t="s">
        <v>32</v>
      </c>
      <c r="BJ29" s="17" t="s">
        <v>33</v>
      </c>
      <c r="BK29" s="17" t="s">
        <v>34</v>
      </c>
      <c r="BL29" s="17" t="s">
        <v>35</v>
      </c>
      <c r="BM29" s="69" t="s">
        <v>36</v>
      </c>
      <c r="BN29" s="69" t="s">
        <v>37</v>
      </c>
      <c r="BO29" s="69" t="s">
        <v>38</v>
      </c>
      <c r="BP29" s="69" t="s">
        <v>39</v>
      </c>
      <c r="BQ29" s="69" t="s">
        <v>40</v>
      </c>
      <c r="BR29" s="18"/>
      <c r="BS29" s="15" t="s">
        <v>41</v>
      </c>
      <c r="BT29" s="15" t="s">
        <v>42</v>
      </c>
      <c r="BU29" s="64" t="s">
        <v>105</v>
      </c>
      <c r="BV29" s="66" t="s">
        <v>11</v>
      </c>
      <c r="BW29" s="67" t="s">
        <v>12</v>
      </c>
    </row>
    <row r="30" spans="1:75">
      <c r="A30" s="141"/>
      <c r="B30" s="162" t="s">
        <v>120</v>
      </c>
      <c r="C30" s="183">
        <v>9</v>
      </c>
      <c r="D30" s="184">
        <f t="shared" ref="D30:D35" si="28">E30-C30</f>
        <v>228</v>
      </c>
      <c r="E30" s="185">
        <v>237</v>
      </c>
      <c r="F30" s="183">
        <v>9</v>
      </c>
      <c r="G30" s="184">
        <f t="shared" ref="G30:G35" si="29">H30-F30</f>
        <v>224</v>
      </c>
      <c r="H30" s="185">
        <v>233</v>
      </c>
      <c r="I30" s="127"/>
      <c r="K30" s="19">
        <f t="shared" ref="K30:K35" si="30">(C30/E30)/(F30/H30)</f>
        <v>0.9831223628691983</v>
      </c>
      <c r="L30" s="20">
        <f t="shared" ref="L30:L34" si="31">(D30/(C30*E30)+(G30/(F30*H30)))</f>
        <v>0.21371096744595958</v>
      </c>
      <c r="M30" s="21">
        <f t="shared" ref="M30:M35" si="32">1/L30</f>
        <v>4.679217037622867</v>
      </c>
      <c r="N30" s="22">
        <f t="shared" ref="N30:N35" si="33">LN(K30)</f>
        <v>-1.7021687569430635E-2</v>
      </c>
      <c r="O30" s="22">
        <f t="shared" ref="O30:O35" si="34">M30*N30</f>
        <v>-7.9648170483973199E-2</v>
      </c>
      <c r="P30" s="22">
        <f t="shared" ref="P30:P35" si="35">LN(K30)</f>
        <v>-1.7021687569430635E-2</v>
      </c>
      <c r="Q30" s="116">
        <f t="shared" ref="Q30:Q35" si="36">K30</f>
        <v>0.9831223628691983</v>
      </c>
      <c r="R30" s="23">
        <f t="shared" ref="R30:R35" si="37">SQRT(1/M30)</f>
        <v>0.46228883551948297</v>
      </c>
      <c r="S30" s="135">
        <f t="shared" ref="S30:S35" si="38">-NORMSINV(2.5/100)</f>
        <v>1.9599639845400538</v>
      </c>
      <c r="T30" s="24">
        <f t="shared" ref="T30:T35" si="39">P30-(R30*S30)</f>
        <v>-0.92309115564257804</v>
      </c>
      <c r="U30" s="24">
        <f t="shared" ref="U30:U35" si="40">P30+(R30*S30)</f>
        <v>0.88904778050371669</v>
      </c>
      <c r="V30" s="25">
        <f t="shared" ref="V30:V35" si="41">EXP(T30)</f>
        <v>0.39728905871486031</v>
      </c>
      <c r="W30" s="26">
        <f t="shared" ref="W30:W35" si="42">EXP(U30)</f>
        <v>2.4328119770023839</v>
      </c>
      <c r="X30" s="93"/>
      <c r="Z30" s="115">
        <f>(N30-P36)^2</f>
        <v>9.0907440038720411E-3</v>
      </c>
      <c r="AA30" s="27">
        <f t="shared" ref="AA30:AA35" si="43">M30*Z30</f>
        <v>4.2537564227585971E-2</v>
      </c>
      <c r="AB30" s="28">
        <v>1</v>
      </c>
      <c r="AC30" s="18"/>
      <c r="AD30" s="18"/>
      <c r="AE30" s="21">
        <f t="shared" ref="AE30:AE35" si="44">M30^2</f>
        <v>21.895072085180118</v>
      </c>
      <c r="AF30" s="29"/>
      <c r="AG30" s="96">
        <f>AG36</f>
        <v>-1.9295576724388846E-2</v>
      </c>
      <c r="AH30" s="96" t="str">
        <f>AH36</f>
        <v>0</v>
      </c>
      <c r="AI30" s="27">
        <f t="shared" ref="AI30:AI35" si="45">1/M30</f>
        <v>0.21371096744595958</v>
      </c>
      <c r="AJ30" s="30">
        <f t="shared" ref="AJ30:AJ35" si="46">1/(AH30+AI30)</f>
        <v>4.679217037622867</v>
      </c>
      <c r="AK30" s="108">
        <f>AJ30/AJ36</f>
        <v>6.911798683648393E-2</v>
      </c>
      <c r="AL30" s="31">
        <f t="shared" ref="AL30:AL35" si="47">AJ30*N30</f>
        <v>-7.9648170483973199E-2</v>
      </c>
      <c r="AM30" s="59">
        <f t="shared" ref="AM30:AM35" si="48">AL30/AJ30</f>
        <v>-1.7021687569430635E-2</v>
      </c>
      <c r="AN30" s="26">
        <f t="shared" ref="AN30:AN35" si="49">EXP(AM30)</f>
        <v>0.9831223628691983</v>
      </c>
      <c r="AO30" s="60">
        <f t="shared" ref="AO30:AO35" si="50">1/AJ30</f>
        <v>0.21371096744595958</v>
      </c>
      <c r="AP30" s="26">
        <f t="shared" ref="AP30:AP35" si="51">SQRT(AO30)</f>
        <v>0.46228883551948297</v>
      </c>
      <c r="AQ30" s="70">
        <f t="shared" ref="AQ30:AQ35" si="52">-NORMSINV(2.5/100)</f>
        <v>1.9599639845400538</v>
      </c>
      <c r="AR30" s="24">
        <f t="shared" ref="AR30:AR35" si="53">AM30-(AQ30*AP30)</f>
        <v>-0.92309115564257804</v>
      </c>
      <c r="AS30" s="24">
        <f t="shared" ref="AS30:AS36" si="54">AM30+(AQ30*AP30)</f>
        <v>0.88904778050371669</v>
      </c>
      <c r="AT30" s="61">
        <f t="shared" ref="AT30:AT35" si="55">EXP(AR30)</f>
        <v>0.39728905871486031</v>
      </c>
      <c r="AU30" s="61">
        <f t="shared" ref="AU30:AU35" si="56">EXP(AS30)</f>
        <v>2.4328119770023839</v>
      </c>
      <c r="AV30" s="123"/>
      <c r="AX30" s="71"/>
      <c r="AY30" s="71">
        <v>1</v>
      </c>
      <c r="AZ30" s="100"/>
      <c r="BA30" s="100"/>
      <c r="BC30" s="18"/>
      <c r="BD30" s="18"/>
      <c r="BE30" s="28"/>
      <c r="BF30" s="28"/>
      <c r="BG30" s="28"/>
      <c r="BH30" s="28"/>
      <c r="BI30" s="28"/>
      <c r="BJ30" s="28"/>
      <c r="BK30" s="28"/>
      <c r="BL30" s="28"/>
      <c r="BM30" s="18"/>
      <c r="BN30" s="18"/>
      <c r="BO30" s="18"/>
      <c r="BP30" s="18"/>
      <c r="BQ30" s="18"/>
      <c r="BR30" s="18"/>
      <c r="BS30" s="72"/>
      <c r="BT30" s="72"/>
      <c r="BU30" s="72"/>
      <c r="BV30" s="18"/>
      <c r="BW30" s="18"/>
    </row>
    <row r="31" spans="1:75">
      <c r="A31" s="141"/>
      <c r="B31" s="163" t="s">
        <v>121</v>
      </c>
      <c r="C31" s="183">
        <v>4</v>
      </c>
      <c r="D31" s="184">
        <f t="shared" si="28"/>
        <v>233</v>
      </c>
      <c r="E31" s="185">
        <v>237</v>
      </c>
      <c r="F31" s="183">
        <v>13</v>
      </c>
      <c r="G31" s="184">
        <f t="shared" si="29"/>
        <v>230</v>
      </c>
      <c r="H31" s="185">
        <v>243</v>
      </c>
      <c r="I31" s="127"/>
      <c r="K31" s="19">
        <f t="shared" si="30"/>
        <v>0.31548198636806229</v>
      </c>
      <c r="L31" s="20">
        <f t="shared" si="31"/>
        <v>0.31858844130292796</v>
      </c>
      <c r="M31" s="21">
        <f t="shared" si="32"/>
        <v>3.1388458285250715</v>
      </c>
      <c r="N31" s="22">
        <f t="shared" si="33"/>
        <v>-1.153653694136229</v>
      </c>
      <c r="O31" s="22">
        <f t="shared" si="34"/>
        <v>-3.6211410854020412</v>
      </c>
      <c r="P31" s="22">
        <f t="shared" si="35"/>
        <v>-1.153653694136229</v>
      </c>
      <c r="Q31" s="116">
        <f t="shared" si="36"/>
        <v>0.31548198636806229</v>
      </c>
      <c r="R31" s="23">
        <f t="shared" si="37"/>
        <v>0.56443639261029932</v>
      </c>
      <c r="S31" s="135">
        <f t="shared" si="38"/>
        <v>1.9599639845400538</v>
      </c>
      <c r="T31" s="24">
        <f t="shared" si="39"/>
        <v>-2.2599286952161255</v>
      </c>
      <c r="U31" s="24">
        <f t="shared" si="40"/>
        <v>-4.7378693056332466E-2</v>
      </c>
      <c r="V31" s="25">
        <f t="shared" si="41"/>
        <v>0.10435792570881232</v>
      </c>
      <c r="W31" s="26">
        <f t="shared" si="42"/>
        <v>0.95372615972122277</v>
      </c>
      <c r="X31" s="93"/>
      <c r="Z31" s="115">
        <f>(N31-P36)^2</f>
        <v>1.0842778111833458</v>
      </c>
      <c r="AA31" s="27">
        <f t="shared" si="43"/>
        <v>3.4033808845951401</v>
      </c>
      <c r="AB31" s="28">
        <v>1</v>
      </c>
      <c r="AC31" s="18"/>
      <c r="AD31" s="18"/>
      <c r="AE31" s="21">
        <f t="shared" si="44"/>
        <v>9.8523531352492437</v>
      </c>
      <c r="AF31" s="29"/>
      <c r="AG31" s="96">
        <f>AG36</f>
        <v>-1.9295576724388846E-2</v>
      </c>
      <c r="AH31" s="96" t="str">
        <f>AH36</f>
        <v>0</v>
      </c>
      <c r="AI31" s="27">
        <f t="shared" si="45"/>
        <v>0.31858844130292796</v>
      </c>
      <c r="AJ31" s="30">
        <f t="shared" si="46"/>
        <v>3.1388458285250715</v>
      </c>
      <c r="AK31" s="108">
        <f>AJ31/AJ36</f>
        <v>4.6364744980490064E-2</v>
      </c>
      <c r="AL31" s="31">
        <f t="shared" si="47"/>
        <v>-3.6211410854020412</v>
      </c>
      <c r="AM31" s="59">
        <f t="shared" si="48"/>
        <v>-1.153653694136229</v>
      </c>
      <c r="AN31" s="26">
        <f t="shared" si="49"/>
        <v>0.31548198636806229</v>
      </c>
      <c r="AO31" s="60">
        <f t="shared" si="50"/>
        <v>0.31858844130292796</v>
      </c>
      <c r="AP31" s="26">
        <f t="shared" si="51"/>
        <v>0.56443639261029932</v>
      </c>
      <c r="AQ31" s="70">
        <f t="shared" si="52"/>
        <v>1.9599639845400538</v>
      </c>
      <c r="AR31" s="24">
        <f t="shared" si="53"/>
        <v>-2.2599286952161255</v>
      </c>
      <c r="AS31" s="24">
        <f t="shared" si="54"/>
        <v>-4.7378693056332466E-2</v>
      </c>
      <c r="AT31" s="61">
        <f t="shared" si="55"/>
        <v>0.10435792570881232</v>
      </c>
      <c r="AU31" s="61">
        <f t="shared" si="56"/>
        <v>0.95372615972122277</v>
      </c>
      <c r="AV31" s="123"/>
      <c r="AX31" s="71"/>
      <c r="AY31" s="71">
        <v>1</v>
      </c>
      <c r="AZ31" s="100"/>
      <c r="BA31" s="100"/>
      <c r="BC31" s="18"/>
      <c r="BD31" s="18"/>
      <c r="BE31" s="28"/>
      <c r="BF31" s="28"/>
      <c r="BG31" s="28"/>
      <c r="BH31" s="28"/>
      <c r="BI31" s="28"/>
      <c r="BJ31" s="28"/>
      <c r="BK31" s="28"/>
      <c r="BL31" s="28"/>
      <c r="BM31" s="18"/>
      <c r="BN31" s="18"/>
      <c r="BO31" s="18"/>
      <c r="BP31" s="18"/>
      <c r="BQ31" s="18"/>
      <c r="BR31" s="18"/>
      <c r="BS31" s="72"/>
      <c r="BT31" s="72"/>
      <c r="BU31" s="72"/>
      <c r="BV31" s="18"/>
      <c r="BW31" s="18"/>
    </row>
    <row r="32" spans="1:75">
      <c r="A32" s="140"/>
      <c r="B32" s="162" t="s">
        <v>128</v>
      </c>
      <c r="C32" s="183">
        <v>16</v>
      </c>
      <c r="D32" s="184">
        <f t="shared" si="28"/>
        <v>1529</v>
      </c>
      <c r="E32" s="185">
        <v>1545</v>
      </c>
      <c r="F32" s="183">
        <v>16</v>
      </c>
      <c r="G32" s="184">
        <f t="shared" si="29"/>
        <v>1518</v>
      </c>
      <c r="H32" s="185">
        <v>1534</v>
      </c>
      <c r="I32" s="127"/>
      <c r="K32" s="19">
        <f t="shared" si="30"/>
        <v>0.99288025889967646</v>
      </c>
      <c r="L32" s="20">
        <f t="shared" si="31"/>
        <v>0.12370086032666253</v>
      </c>
      <c r="M32" s="21">
        <f t="shared" si="32"/>
        <v>8.0840181495848462</v>
      </c>
      <c r="N32" s="22">
        <f t="shared" si="33"/>
        <v>-7.1452074046442554E-3</v>
      </c>
      <c r="O32" s="22">
        <f t="shared" si="34"/>
        <v>-5.7761986341692197E-2</v>
      </c>
      <c r="P32" s="22">
        <f t="shared" si="35"/>
        <v>-7.1452074046442554E-3</v>
      </c>
      <c r="Q32" s="116">
        <f t="shared" si="36"/>
        <v>0.99288025889967646</v>
      </c>
      <c r="R32" s="23">
        <f t="shared" si="37"/>
        <v>0.35171133096143281</v>
      </c>
      <c r="S32" s="135">
        <f t="shared" si="38"/>
        <v>1.9599639845400538</v>
      </c>
      <c r="T32" s="24">
        <f t="shared" si="39"/>
        <v>-0.69648674904369978</v>
      </c>
      <c r="U32" s="24">
        <f t="shared" si="40"/>
        <v>0.68219633423441117</v>
      </c>
      <c r="V32" s="25">
        <f t="shared" si="41"/>
        <v>0.49833300083635473</v>
      </c>
      <c r="W32" s="26">
        <f t="shared" si="42"/>
        <v>1.9782177918343691</v>
      </c>
      <c r="X32" s="93"/>
      <c r="Z32" s="115">
        <f>(N32-P36)^2</f>
        <v>1.1071642633743403E-2</v>
      </c>
      <c r="AA32" s="27">
        <f t="shared" si="43"/>
        <v>8.950335999689904E-2</v>
      </c>
      <c r="AB32" s="28">
        <v>1</v>
      </c>
      <c r="AC32" s="18"/>
      <c r="AD32" s="18"/>
      <c r="AE32" s="21">
        <f t="shared" si="44"/>
        <v>65.351349442817195</v>
      </c>
      <c r="AF32" s="29"/>
      <c r="AG32" s="96">
        <f>AG36</f>
        <v>-1.9295576724388846E-2</v>
      </c>
      <c r="AH32" s="96" t="str">
        <f>AH36</f>
        <v>0</v>
      </c>
      <c r="AI32" s="27">
        <f t="shared" si="45"/>
        <v>0.12370086032666254</v>
      </c>
      <c r="AJ32" s="30">
        <f t="shared" si="46"/>
        <v>8.0840181495848462</v>
      </c>
      <c r="AK32" s="108">
        <f>AJ32/AJ36</f>
        <v>0.11941122960450644</v>
      </c>
      <c r="AL32" s="31">
        <f t="shared" si="47"/>
        <v>-5.7761986341692197E-2</v>
      </c>
      <c r="AM32" s="59">
        <f t="shared" si="48"/>
        <v>-7.1452074046442554E-3</v>
      </c>
      <c r="AN32" s="26">
        <f t="shared" si="49"/>
        <v>0.99288025889967646</v>
      </c>
      <c r="AO32" s="60">
        <f t="shared" si="50"/>
        <v>0.12370086032666254</v>
      </c>
      <c r="AP32" s="26">
        <f t="shared" si="51"/>
        <v>0.35171133096143281</v>
      </c>
      <c r="AQ32" s="70">
        <f t="shared" si="52"/>
        <v>1.9599639845400538</v>
      </c>
      <c r="AR32" s="24">
        <f t="shared" si="53"/>
        <v>-0.69648674904369978</v>
      </c>
      <c r="AS32" s="24">
        <f t="shared" si="54"/>
        <v>0.68219633423441117</v>
      </c>
      <c r="AT32" s="61">
        <f t="shared" si="55"/>
        <v>0.49833300083635473</v>
      </c>
      <c r="AU32" s="61">
        <f t="shared" si="56"/>
        <v>1.9782177918343691</v>
      </c>
      <c r="AV32" s="123"/>
      <c r="AX32" s="71"/>
      <c r="AY32" s="71">
        <v>1</v>
      </c>
      <c r="AZ32" s="100"/>
      <c r="BA32" s="100"/>
      <c r="BC32" s="18"/>
      <c r="BD32" s="18"/>
      <c r="BE32" s="28"/>
      <c r="BF32" s="28"/>
      <c r="BG32" s="28"/>
      <c r="BH32" s="28"/>
      <c r="BI32" s="28"/>
      <c r="BJ32" s="28"/>
      <c r="BK32" s="28"/>
      <c r="BL32" s="28"/>
      <c r="BM32" s="18"/>
      <c r="BN32" s="18"/>
      <c r="BO32" s="18"/>
      <c r="BP32" s="18"/>
      <c r="BQ32" s="18"/>
      <c r="BR32" s="18"/>
      <c r="BS32" s="72"/>
      <c r="BT32" s="72"/>
      <c r="BU32" s="72"/>
      <c r="BV32" s="18"/>
      <c r="BW32" s="18"/>
    </row>
    <row r="33" spans="1:75">
      <c r="A33" s="141"/>
      <c r="B33" s="162" t="s">
        <v>132</v>
      </c>
      <c r="C33" s="183">
        <v>36</v>
      </c>
      <c r="D33" s="184">
        <f t="shared" si="28"/>
        <v>1465</v>
      </c>
      <c r="E33" s="185">
        <v>1501</v>
      </c>
      <c r="F33" s="183">
        <v>36</v>
      </c>
      <c r="G33" s="184">
        <f t="shared" si="29"/>
        <v>1483</v>
      </c>
      <c r="H33" s="185">
        <v>1519</v>
      </c>
      <c r="I33" s="127"/>
      <c r="K33" s="19">
        <f t="shared" si="30"/>
        <v>1.01199200532978</v>
      </c>
      <c r="L33" s="20">
        <f t="shared" si="31"/>
        <v>5.42310051899665E-2</v>
      </c>
      <c r="M33" s="21">
        <f t="shared" si="32"/>
        <v>18.439636080819209</v>
      </c>
      <c r="N33" s="22">
        <f t="shared" si="33"/>
        <v>1.1920670962310712E-2</v>
      </c>
      <c r="O33" s="22">
        <f t="shared" si="34"/>
        <v>0.21981283438419844</v>
      </c>
      <c r="P33" s="22">
        <f t="shared" si="35"/>
        <v>1.1920670962310712E-2</v>
      </c>
      <c r="Q33" s="116">
        <f t="shared" si="36"/>
        <v>1.01199200532978</v>
      </c>
      <c r="R33" s="23">
        <f t="shared" si="37"/>
        <v>0.23287551436328915</v>
      </c>
      <c r="S33" s="135">
        <f t="shared" si="38"/>
        <v>1.9599639845400538</v>
      </c>
      <c r="T33" s="24">
        <f t="shared" si="39"/>
        <v>-0.44450695007097607</v>
      </c>
      <c r="U33" s="24">
        <f t="shared" si="40"/>
        <v>0.46834829199559747</v>
      </c>
      <c r="V33" s="25">
        <f t="shared" si="41"/>
        <v>0.64114031230056079</v>
      </c>
      <c r="W33" s="26">
        <f t="shared" si="42"/>
        <v>1.5973536513038467</v>
      </c>
      <c r="X33" s="93"/>
      <c r="Z33" s="115">
        <f>(N33-P36)^2</f>
        <v>1.5447445229761141E-2</v>
      </c>
      <c r="AA33" s="27">
        <f t="shared" si="43"/>
        <v>0.2848452684151821</v>
      </c>
      <c r="AB33" s="28">
        <v>1</v>
      </c>
      <c r="AC33" s="18"/>
      <c r="AD33" s="18"/>
      <c r="AE33" s="21">
        <f t="shared" si="44"/>
        <v>340.02017879304958</v>
      </c>
      <c r="AF33" s="29"/>
      <c r="AG33" s="96">
        <f>AG36</f>
        <v>-1.9295576724388846E-2</v>
      </c>
      <c r="AH33" s="96" t="str">
        <f>AH36</f>
        <v>0</v>
      </c>
      <c r="AI33" s="27">
        <f t="shared" si="45"/>
        <v>5.42310051899665E-2</v>
      </c>
      <c r="AJ33" s="30">
        <f t="shared" si="46"/>
        <v>18.439636080819209</v>
      </c>
      <c r="AK33" s="108">
        <f>AJ33/AJ36</f>
        <v>0.27237687708349861</v>
      </c>
      <c r="AL33" s="31">
        <f t="shared" si="47"/>
        <v>0.21981283438419844</v>
      </c>
      <c r="AM33" s="59">
        <f t="shared" si="48"/>
        <v>1.1920670962310712E-2</v>
      </c>
      <c r="AN33" s="26">
        <f t="shared" si="49"/>
        <v>1.01199200532978</v>
      </c>
      <c r="AO33" s="60">
        <f t="shared" si="50"/>
        <v>5.42310051899665E-2</v>
      </c>
      <c r="AP33" s="26">
        <f t="shared" si="51"/>
        <v>0.23287551436328915</v>
      </c>
      <c r="AQ33" s="70">
        <f t="shared" si="52"/>
        <v>1.9599639845400538</v>
      </c>
      <c r="AR33" s="24">
        <f t="shared" si="53"/>
        <v>-0.44450695007097607</v>
      </c>
      <c r="AS33" s="24">
        <f t="shared" si="54"/>
        <v>0.46834829199559747</v>
      </c>
      <c r="AT33" s="61">
        <f t="shared" si="55"/>
        <v>0.64114031230056079</v>
      </c>
      <c r="AU33" s="61">
        <f t="shared" si="56"/>
        <v>1.5973536513038467</v>
      </c>
      <c r="AV33" s="123"/>
      <c r="AX33" s="71"/>
      <c r="AY33" s="71">
        <v>1</v>
      </c>
      <c r="AZ33" s="100"/>
      <c r="BA33" s="100"/>
      <c r="BC33" s="18"/>
      <c r="BD33" s="18"/>
      <c r="BE33" s="28"/>
      <c r="BF33" s="28"/>
      <c r="BG33" s="28"/>
      <c r="BH33" s="28"/>
      <c r="BI33" s="28"/>
      <c r="BJ33" s="28"/>
      <c r="BK33" s="28"/>
      <c r="BL33" s="28"/>
      <c r="BM33" s="18"/>
      <c r="BN33" s="18"/>
      <c r="BO33" s="18"/>
      <c r="BP33" s="18"/>
      <c r="BQ33" s="18"/>
      <c r="BR33" s="18"/>
      <c r="BS33" s="72"/>
      <c r="BT33" s="72"/>
      <c r="BU33" s="72"/>
      <c r="BV33" s="18"/>
      <c r="BW33" s="18"/>
    </row>
    <row r="34" spans="1:75">
      <c r="A34" s="140"/>
      <c r="B34" s="162" t="s">
        <v>133</v>
      </c>
      <c r="C34" s="183">
        <v>62</v>
      </c>
      <c r="D34" s="184">
        <f t="shared" si="28"/>
        <v>4616</v>
      </c>
      <c r="E34" s="185">
        <v>4678</v>
      </c>
      <c r="F34" s="183">
        <v>70</v>
      </c>
      <c r="G34" s="184">
        <f t="shared" si="29"/>
        <v>4613</v>
      </c>
      <c r="H34" s="185">
        <v>4683</v>
      </c>
      <c r="I34" s="127"/>
      <c r="K34" s="19">
        <f t="shared" si="30"/>
        <v>0.88666096622488244</v>
      </c>
      <c r="L34" s="20">
        <f t="shared" si="31"/>
        <v>2.998744164673961E-2</v>
      </c>
      <c r="M34" s="21">
        <f t="shared" si="32"/>
        <v>33.347292902818374</v>
      </c>
      <c r="N34" s="22">
        <f t="shared" si="33"/>
        <v>-0.12029259496484999</v>
      </c>
      <c r="O34" s="22">
        <f t="shared" si="34"/>
        <v>-4.0114323983329472</v>
      </c>
      <c r="P34" s="22">
        <f t="shared" si="35"/>
        <v>-0.12029259496484999</v>
      </c>
      <c r="Q34" s="116">
        <f t="shared" si="36"/>
        <v>0.88666096622488244</v>
      </c>
      <c r="R34" s="23">
        <f t="shared" si="37"/>
        <v>0.17316882411894935</v>
      </c>
      <c r="S34" s="135">
        <f t="shared" si="38"/>
        <v>1.9599639845400538</v>
      </c>
      <c r="T34" s="24">
        <f t="shared" si="39"/>
        <v>-0.45969725348314178</v>
      </c>
      <c r="U34" s="24">
        <f t="shared" si="40"/>
        <v>0.21911206355344176</v>
      </c>
      <c r="V34" s="25">
        <f t="shared" si="41"/>
        <v>0.63147479336496692</v>
      </c>
      <c r="W34" s="26">
        <f t="shared" si="42"/>
        <v>1.2449707847205691</v>
      </c>
      <c r="X34" s="93"/>
      <c r="Z34" s="115">
        <f>(N34-P36)^2</f>
        <v>6.2813775310884053E-5</v>
      </c>
      <c r="AA34" s="27">
        <f t="shared" si="43"/>
        <v>2.0946693636238719E-3</v>
      </c>
      <c r="AB34" s="28">
        <v>1</v>
      </c>
      <c r="AC34" s="18"/>
      <c r="AD34" s="18"/>
      <c r="AE34" s="21">
        <f t="shared" si="44"/>
        <v>1112.0419439463608</v>
      </c>
      <c r="AF34" s="29"/>
      <c r="AG34" s="96">
        <f>AG36</f>
        <v>-1.9295576724388846E-2</v>
      </c>
      <c r="AH34" s="96" t="str">
        <f>AH36</f>
        <v>0</v>
      </c>
      <c r="AI34" s="27">
        <f t="shared" si="45"/>
        <v>2.9987441646739613E-2</v>
      </c>
      <c r="AJ34" s="30">
        <f t="shared" si="46"/>
        <v>33.347292902818374</v>
      </c>
      <c r="AK34" s="108">
        <f>AJ34/AJ36</f>
        <v>0.49258192842029552</v>
      </c>
      <c r="AL34" s="31">
        <f t="shared" si="47"/>
        <v>-4.0114323983329472</v>
      </c>
      <c r="AM34" s="59">
        <f t="shared" si="48"/>
        <v>-0.12029259496484998</v>
      </c>
      <c r="AN34" s="26">
        <f t="shared" si="49"/>
        <v>0.88666096622488244</v>
      </c>
      <c r="AO34" s="60">
        <f t="shared" si="50"/>
        <v>2.9987441646739613E-2</v>
      </c>
      <c r="AP34" s="26">
        <f t="shared" si="51"/>
        <v>0.17316882411894935</v>
      </c>
      <c r="AQ34" s="70">
        <f t="shared" si="52"/>
        <v>1.9599639845400538</v>
      </c>
      <c r="AR34" s="24">
        <f t="shared" si="53"/>
        <v>-0.45969725348314172</v>
      </c>
      <c r="AS34" s="24">
        <f t="shared" si="54"/>
        <v>0.21911206355344179</v>
      </c>
      <c r="AT34" s="61">
        <f t="shared" si="55"/>
        <v>0.63147479336496692</v>
      </c>
      <c r="AU34" s="61">
        <f t="shared" si="56"/>
        <v>1.2449707847205693</v>
      </c>
      <c r="AV34" s="123"/>
      <c r="AX34" s="71"/>
      <c r="AY34" s="71">
        <v>1</v>
      </c>
      <c r="AZ34" s="100"/>
      <c r="BA34" s="100"/>
      <c r="BC34" s="18"/>
      <c r="BD34" s="18"/>
      <c r="BE34" s="28"/>
      <c r="BF34" s="28"/>
      <c r="BG34" s="28"/>
      <c r="BH34" s="28"/>
      <c r="BI34" s="28"/>
      <c r="BJ34" s="28"/>
      <c r="BK34" s="28"/>
      <c r="BL34" s="28"/>
      <c r="BM34" s="18"/>
      <c r="BN34" s="18"/>
      <c r="BO34" s="18"/>
      <c r="BP34" s="18"/>
      <c r="BQ34" s="18"/>
      <c r="BR34" s="18"/>
      <c r="BS34" s="72"/>
      <c r="BT34" s="72"/>
      <c r="BU34" s="72"/>
      <c r="BV34" s="18"/>
      <c r="BW34" s="18"/>
    </row>
    <row r="35" spans="1:75">
      <c r="A35" s="141"/>
      <c r="B35" s="162" t="s">
        <v>134</v>
      </c>
      <c r="C35" s="183">
        <v>0.01</v>
      </c>
      <c r="D35" s="184">
        <f t="shared" si="28"/>
        <v>265.99</v>
      </c>
      <c r="E35" s="185">
        <v>266</v>
      </c>
      <c r="F35" s="183">
        <v>3</v>
      </c>
      <c r="G35" s="184">
        <f t="shared" si="29"/>
        <v>260</v>
      </c>
      <c r="H35" s="185">
        <v>263</v>
      </c>
      <c r="I35" s="127"/>
      <c r="K35" s="19">
        <f t="shared" si="30"/>
        <v>3.2957393483709269E-3</v>
      </c>
      <c r="L35" s="20">
        <f>(D35/(C35*E35)+(G35/(F35*H35)))</f>
        <v>100.32577165346827</v>
      </c>
      <c r="M35" s="21">
        <f t="shared" si="32"/>
        <v>9.9675286172137799E-3</v>
      </c>
      <c r="N35" s="22">
        <f t="shared" si="33"/>
        <v>-5.7151247512601353</v>
      </c>
      <c r="O35" s="22">
        <f t="shared" si="34"/>
        <v>-5.6965669509132184E-2</v>
      </c>
      <c r="P35" s="22">
        <f t="shared" si="35"/>
        <v>-5.7151247512601353</v>
      </c>
      <c r="Q35" s="116">
        <f t="shared" si="36"/>
        <v>3.2957393483709269E-3</v>
      </c>
      <c r="R35" s="23">
        <f t="shared" si="37"/>
        <v>10.016275338341506</v>
      </c>
      <c r="S35" s="135">
        <f t="shared" si="38"/>
        <v>1.9599639845400538</v>
      </c>
      <c r="T35" s="24">
        <f t="shared" si="39"/>
        <v>-25.34666367364623</v>
      </c>
      <c r="U35" s="24">
        <f t="shared" si="40"/>
        <v>13.916414171125961</v>
      </c>
      <c r="V35" s="25">
        <f t="shared" si="41"/>
        <v>9.8193746814849472E-12</v>
      </c>
      <c r="W35" s="138">
        <f t="shared" si="42"/>
        <v>1106170.0163943479</v>
      </c>
      <c r="X35" s="93"/>
      <c r="Z35" s="115">
        <f>(N35-P36)^2</f>
        <v>31.390893514277128</v>
      </c>
      <c r="AA35" s="27">
        <f t="shared" si="43"/>
        <v>0.31288962942346771</v>
      </c>
      <c r="AB35" s="28">
        <v>1</v>
      </c>
      <c r="AC35" s="18"/>
      <c r="AD35" s="18"/>
      <c r="AE35" s="21">
        <f t="shared" si="44"/>
        <v>9.9351626734975649E-5</v>
      </c>
      <c r="AF35" s="29"/>
      <c r="AG35" s="96">
        <f>AG36</f>
        <v>-1.9295576724388846E-2</v>
      </c>
      <c r="AH35" s="96" t="str">
        <f>AH36</f>
        <v>0</v>
      </c>
      <c r="AI35" s="27">
        <f t="shared" si="45"/>
        <v>100.32577165346827</v>
      </c>
      <c r="AJ35" s="30">
        <f t="shared" si="46"/>
        <v>9.9675286172137799E-3</v>
      </c>
      <c r="AK35" s="108">
        <f>AJ35/AJ36</f>
        <v>1.4723307472543559E-4</v>
      </c>
      <c r="AL35" s="31">
        <f t="shared" si="47"/>
        <v>-5.6965669509132184E-2</v>
      </c>
      <c r="AM35" s="59">
        <f t="shared" si="48"/>
        <v>-5.7151247512601353</v>
      </c>
      <c r="AN35" s="26">
        <f t="shared" si="49"/>
        <v>3.2957393483709282E-3</v>
      </c>
      <c r="AO35" s="60">
        <f t="shared" si="50"/>
        <v>100.32577165346827</v>
      </c>
      <c r="AP35" s="26">
        <f t="shared" si="51"/>
        <v>10.016275338341506</v>
      </c>
      <c r="AQ35" s="70">
        <f t="shared" si="52"/>
        <v>1.9599639845400538</v>
      </c>
      <c r="AR35" s="24">
        <f t="shared" si="53"/>
        <v>-25.34666367364623</v>
      </c>
      <c r="AS35" s="24">
        <f t="shared" si="54"/>
        <v>13.916414171125961</v>
      </c>
      <c r="AT35" s="61">
        <f t="shared" si="55"/>
        <v>9.8193746814849472E-12</v>
      </c>
      <c r="AU35" s="137">
        <f t="shared" si="56"/>
        <v>1106170.0163943479</v>
      </c>
      <c r="AV35" s="123"/>
      <c r="AX35" s="71"/>
      <c r="AY35" s="71">
        <v>1</v>
      </c>
      <c r="AZ35" s="100"/>
      <c r="BA35" s="100"/>
      <c r="BC35" s="18"/>
      <c r="BD35" s="18"/>
      <c r="BE35" s="28"/>
      <c r="BF35" s="28"/>
      <c r="BG35" s="28"/>
      <c r="BH35" s="28"/>
      <c r="BI35" s="28"/>
      <c r="BJ35" s="28"/>
      <c r="BK35" s="28"/>
      <c r="BL35" s="28"/>
      <c r="BM35" s="18"/>
      <c r="BN35" s="18"/>
      <c r="BO35" s="18"/>
      <c r="BP35" s="18"/>
      <c r="BQ35" s="18"/>
      <c r="BR35" s="18"/>
      <c r="BS35" s="72"/>
      <c r="BT35" s="72"/>
      <c r="BU35" s="72"/>
      <c r="BV35" s="18"/>
      <c r="BW35" s="18"/>
    </row>
    <row r="36" spans="1:75">
      <c r="A36" s="6"/>
      <c r="B36" s="78">
        <f>COUNT(C30:C35)</f>
        <v>6</v>
      </c>
      <c r="C36" s="186">
        <f t="shared" ref="C36:H36" si="57">SUM(C30:C35)</f>
        <v>127.01</v>
      </c>
      <c r="D36" s="186">
        <f t="shared" si="57"/>
        <v>8336.99</v>
      </c>
      <c r="E36" s="186">
        <f t="shared" si="57"/>
        <v>8464</v>
      </c>
      <c r="F36" s="186">
        <f t="shared" si="57"/>
        <v>147</v>
      </c>
      <c r="G36" s="186">
        <f t="shared" si="57"/>
        <v>8328</v>
      </c>
      <c r="H36" s="186">
        <f t="shared" si="57"/>
        <v>8475</v>
      </c>
      <c r="I36" s="128"/>
      <c r="K36" s="32"/>
      <c r="L36" s="107"/>
      <c r="M36" s="33">
        <f>SUM(M30:M35)</f>
        <v>67.69897752798758</v>
      </c>
      <c r="N36" s="34"/>
      <c r="O36" s="35">
        <f>SUM(O30:O35)</f>
        <v>-7.6071364756855875</v>
      </c>
      <c r="P36" s="36">
        <f>O36/M36</f>
        <v>-0.11236708076633366</v>
      </c>
      <c r="Q36" s="73">
        <f>EXP(P36)</f>
        <v>0.89371613127727512</v>
      </c>
      <c r="R36" s="37">
        <f>SQRT(1/M36)</f>
        <v>0.12153712122122229</v>
      </c>
      <c r="S36" s="135">
        <f>-NORMSINV(2.5/100)</f>
        <v>1.9599639845400538</v>
      </c>
      <c r="T36" s="38">
        <f>P36-(R36*S36)</f>
        <v>-0.35057546114460802</v>
      </c>
      <c r="U36" s="38">
        <f>P36+(R36*S36)</f>
        <v>0.12584129961194074</v>
      </c>
      <c r="V36" s="74">
        <f>EXP(T36)</f>
        <v>0.70428268576231234</v>
      </c>
      <c r="W36" s="75">
        <f>EXP(U36)</f>
        <v>1.1341021715459036</v>
      </c>
      <c r="X36" s="39"/>
      <c r="Y36" s="39"/>
      <c r="Z36" s="40"/>
      <c r="AA36" s="41">
        <f>SUM(AA30:AA35)</f>
        <v>4.1352513760218983</v>
      </c>
      <c r="AB36" s="42">
        <f>SUM(AB30:AB35)</f>
        <v>6</v>
      </c>
      <c r="AC36" s="43">
        <f>AA36-(AB36-1)</f>
        <v>-0.8647486239781017</v>
      </c>
      <c r="AD36" s="33">
        <f>M36</f>
        <v>67.69897752798758</v>
      </c>
      <c r="AE36" s="33">
        <f>SUM(AE30:AE35)</f>
        <v>1549.1609967542836</v>
      </c>
      <c r="AF36" s="44">
        <f>AE36/AD36</f>
        <v>22.883078198837516</v>
      </c>
      <c r="AG36" s="97">
        <f>AC36/(AD36-AF36)</f>
        <v>-1.9295576724388846E-2</v>
      </c>
      <c r="AH36" s="97" t="str">
        <f>IF(AA36&lt;AB36-1,"0",AG36)</f>
        <v>0</v>
      </c>
      <c r="AI36" s="40"/>
      <c r="AJ36" s="33">
        <f>SUM(AJ30:AJ35)</f>
        <v>67.69897752798758</v>
      </c>
      <c r="AK36" s="109">
        <f>SUM(AK30:AK35)</f>
        <v>1</v>
      </c>
      <c r="AL36" s="43">
        <f>SUM(AL30:AL35)</f>
        <v>-7.6071364756855875</v>
      </c>
      <c r="AM36" s="43">
        <f>AL36/AJ36</f>
        <v>-0.11236708076633366</v>
      </c>
      <c r="AN36" s="149">
        <f>EXP(AM36)</f>
        <v>0.89371613127727512</v>
      </c>
      <c r="AO36" s="45">
        <f>1/AJ36</f>
        <v>1.477127183474208E-2</v>
      </c>
      <c r="AP36" s="46">
        <f>SQRT(AO36)</f>
        <v>0.12153712122122229</v>
      </c>
      <c r="AQ36" s="76">
        <f>-NORMSINV(2.5/100)</f>
        <v>1.9599639845400538</v>
      </c>
      <c r="AR36" s="38">
        <f>AM36-(AQ36*AP36)</f>
        <v>-0.35057546114460802</v>
      </c>
      <c r="AS36" s="38">
        <f t="shared" si="54"/>
        <v>0.12584129961194074</v>
      </c>
      <c r="AT36" s="150">
        <f>EXP(AR36)</f>
        <v>0.70428268576231234</v>
      </c>
      <c r="AU36" s="161">
        <f>EXP(AS36)</f>
        <v>1.1341021715459036</v>
      </c>
      <c r="AV36" s="132"/>
      <c r="AW36" s="8"/>
      <c r="AX36" s="77">
        <f>AA36</f>
        <v>4.1352513760218983</v>
      </c>
      <c r="AY36" s="78">
        <f>SUM(AY30:AY35)</f>
        <v>6</v>
      </c>
      <c r="AZ36" s="101">
        <f>(AX36-(AY36-1))/AX36</f>
        <v>-0.20911633788270154</v>
      </c>
      <c r="BA36" s="102" t="str">
        <f>IF(AA36&lt;AB36-1,"0%",AZ36)</f>
        <v>0%</v>
      </c>
      <c r="BB36" s="47"/>
      <c r="BC36" s="35">
        <f>AX36/(AY36-1)</f>
        <v>0.82705027520437968</v>
      </c>
      <c r="BD36" s="79">
        <f>LN(BC36)</f>
        <v>-0.18988979353973981</v>
      </c>
      <c r="BE36" s="35">
        <f>LN(AX36)</f>
        <v>1.4195481188943606</v>
      </c>
      <c r="BF36" s="35">
        <f>LN(AY36-1)</f>
        <v>1.6094379124341003</v>
      </c>
      <c r="BG36" s="35">
        <f>SQRT(2*AX36)</f>
        <v>2.8758481795887274</v>
      </c>
      <c r="BH36" s="35">
        <f>SQRT(2*AY36-3)</f>
        <v>3</v>
      </c>
      <c r="BI36" s="35">
        <f>2*(AY36-2)</f>
        <v>8</v>
      </c>
      <c r="BJ36" s="35">
        <f>3*(AY36-2)^2</f>
        <v>48</v>
      </c>
      <c r="BK36" s="35">
        <f>1/BI36</f>
        <v>0.125</v>
      </c>
      <c r="BL36" s="80">
        <f>1/BJ36</f>
        <v>2.0833333333333332E-2</v>
      </c>
      <c r="BM36" s="80">
        <f>SQRT(BK36*(1-BL36))</f>
        <v>0.34985115882805551</v>
      </c>
      <c r="BN36" s="81">
        <f>0.5*(BE36-BF36)/(BG36-BH36)</f>
        <v>0.76474832552071981</v>
      </c>
      <c r="BO36" s="81">
        <f>IF(AA36&lt;=AB36,BM36,BN36)</f>
        <v>0.34985115882805551</v>
      </c>
      <c r="BP36" s="82">
        <f>BD36-(1.96*BO36)</f>
        <v>-0.87559806484272862</v>
      </c>
      <c r="BQ36" s="82">
        <f>BD36+(1.96*BO36)</f>
        <v>0.49581847776324905</v>
      </c>
      <c r="BR36" s="82"/>
      <c r="BS36" s="79">
        <f>EXP(BP36)</f>
        <v>0.41661278369733773</v>
      </c>
      <c r="BT36" s="79">
        <f>EXP(BQ36)</f>
        <v>1.6418415000259898</v>
      </c>
      <c r="BU36" s="83" t="str">
        <f>BA36</f>
        <v>0%</v>
      </c>
      <c r="BV36" s="83">
        <f>(BS36-1)/BS36</f>
        <v>-1.4003104060447733</v>
      </c>
      <c r="BW36" s="83">
        <f>(BT36-1)/BT36</f>
        <v>0.39092780881457173</v>
      </c>
    </row>
    <row r="37" spans="1:75" ht="13.5" thickBot="1">
      <c r="A37" s="4"/>
      <c r="B37" s="4"/>
      <c r="C37" s="187"/>
      <c r="D37" s="187"/>
      <c r="E37" s="187"/>
      <c r="F37" s="187"/>
      <c r="G37" s="187"/>
      <c r="H37" s="187"/>
      <c r="I37" s="129"/>
      <c r="J37" s="4"/>
      <c r="K37" s="4"/>
      <c r="L37" s="5"/>
      <c r="M37" s="5"/>
      <c r="N37" s="5"/>
      <c r="O37" s="5"/>
      <c r="P37" s="5"/>
      <c r="Q37" s="5"/>
      <c r="R37" s="48"/>
      <c r="S37" s="48"/>
      <c r="T37" s="48"/>
      <c r="U37" s="48"/>
      <c r="V37" s="48"/>
      <c r="W37" s="48"/>
      <c r="X37" s="48"/>
      <c r="Z37" s="5"/>
      <c r="AA37" s="5"/>
      <c r="AB37" s="49"/>
      <c r="AC37" s="50"/>
      <c r="AD37" s="106"/>
      <c r="AE37" s="50"/>
      <c r="AF37" s="51"/>
      <c r="AG37" s="51"/>
      <c r="AH37" s="51"/>
      <c r="AI37" s="51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2"/>
      <c r="AU37" s="52"/>
      <c r="AV37" s="52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3"/>
      <c r="BH37" s="5"/>
      <c r="BI37" s="5"/>
      <c r="BJ37" s="5"/>
      <c r="BK37" s="5"/>
      <c r="BN37" s="50" t="s">
        <v>43</v>
      </c>
      <c r="BT37" s="84" t="s">
        <v>44</v>
      </c>
      <c r="BU37" s="85" t="str">
        <f>BU36</f>
        <v>0%</v>
      </c>
      <c r="BV37" s="86" t="str">
        <f>IF(BV36&lt;0,"0%",BV36)</f>
        <v>0%</v>
      </c>
      <c r="BW37" s="87">
        <f>IF(BW36&lt;0,"0%",BW36)</f>
        <v>0.39092780881457173</v>
      </c>
    </row>
    <row r="38" spans="1:75" ht="15.75" thickBot="1">
      <c r="A38" s="6"/>
      <c r="B38" s="6"/>
      <c r="C38" s="178"/>
      <c r="D38" s="178"/>
      <c r="E38" s="178"/>
      <c r="F38" s="178"/>
      <c r="G38" s="178"/>
      <c r="H38" s="178"/>
      <c r="I38" s="118"/>
      <c r="J38" s="6"/>
      <c r="K38" s="6"/>
      <c r="L38" s="6"/>
      <c r="M38" s="5"/>
      <c r="N38" s="5"/>
      <c r="O38" s="5"/>
      <c r="P38" s="5"/>
      <c r="Q38" s="5"/>
      <c r="R38" s="54"/>
      <c r="S38" s="54"/>
      <c r="T38" s="54"/>
      <c r="U38" s="54"/>
      <c r="V38" s="54"/>
      <c r="W38" s="54"/>
      <c r="X38" s="54"/>
      <c r="Z38" s="5"/>
      <c r="AA38" s="5"/>
      <c r="AB38" s="5"/>
      <c r="AC38" s="5"/>
      <c r="AD38" s="5"/>
      <c r="AE38" s="5"/>
      <c r="AF38" s="5"/>
      <c r="AG38" s="5"/>
      <c r="AH38" s="5"/>
      <c r="AI38" s="53"/>
      <c r="AJ38" s="104"/>
      <c r="AK38" s="104"/>
      <c r="AL38" s="105"/>
      <c r="AM38" s="58"/>
      <c r="AN38" s="55"/>
      <c r="AO38" s="56" t="s">
        <v>23</v>
      </c>
      <c r="AP38" s="57">
        <f>TINV(0.05,(AB36-2))</f>
        <v>2.7764451051977934</v>
      </c>
      <c r="AQ38" s="5"/>
      <c r="AR38" s="88"/>
      <c r="AS38" s="89" t="s">
        <v>24</v>
      </c>
      <c r="AT38" s="90">
        <f>EXP(AM36-AP38*SQRT((1/AD36)+AH36))</f>
        <v>0.63775044379723478</v>
      </c>
      <c r="AU38" s="91">
        <f>EXP(AM36+AP38*SQRT((1/AD36)+AH36))</f>
        <v>1.2524154723429182</v>
      </c>
      <c r="AV38" s="123"/>
      <c r="AW38" s="5"/>
      <c r="AX38" s="5"/>
      <c r="AY38" s="5"/>
      <c r="AZ38" s="5"/>
      <c r="BB38" s="5"/>
      <c r="BC38" s="5"/>
      <c r="BD38" s="5"/>
      <c r="BF38" s="92"/>
      <c r="BG38" s="53"/>
      <c r="BH38" s="53"/>
      <c r="BJ38" s="93"/>
      <c r="BK38" s="5"/>
      <c r="BL38" s="94"/>
      <c r="BM38" s="95"/>
      <c r="BN38" s="5"/>
      <c r="BQ38" s="94"/>
    </row>
    <row r="39" spans="1:75">
      <c r="C39" s="188"/>
      <c r="D39" s="188"/>
      <c r="E39" s="188"/>
      <c r="F39" s="188"/>
      <c r="G39" s="188"/>
      <c r="H39" s="188"/>
      <c r="I39" s="130"/>
    </row>
    <row r="40" spans="1:75">
      <c r="C40" s="188"/>
      <c r="D40" s="188"/>
      <c r="E40" s="188"/>
      <c r="F40" s="188"/>
      <c r="G40" s="188"/>
      <c r="H40" s="188"/>
      <c r="I40" s="130"/>
    </row>
    <row r="41" spans="1:75" ht="39" customHeight="1">
      <c r="A41" s="139" t="s">
        <v>116</v>
      </c>
      <c r="B41" s="4"/>
      <c r="C41" s="189"/>
      <c r="D41" s="189"/>
      <c r="E41" s="189"/>
      <c r="F41" s="189"/>
      <c r="G41" s="189"/>
      <c r="H41" s="189"/>
      <c r="I41" s="5"/>
      <c r="J41" s="196" t="s">
        <v>62</v>
      </c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8"/>
      <c r="X41" s="133"/>
      <c r="Y41" s="199" t="s">
        <v>63</v>
      </c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0"/>
      <c r="AK41" s="200"/>
      <c r="AL41" s="200"/>
      <c r="AM41" s="200"/>
      <c r="AN41" s="200"/>
      <c r="AO41" s="200"/>
      <c r="AP41" s="200"/>
      <c r="AQ41" s="200"/>
      <c r="AR41" s="200"/>
      <c r="AS41" s="200"/>
      <c r="AT41" s="200"/>
      <c r="AU41" s="201"/>
      <c r="AV41" s="133"/>
      <c r="AW41" s="196" t="s">
        <v>64</v>
      </c>
      <c r="AX41" s="197"/>
      <c r="AY41" s="197"/>
      <c r="AZ41" s="197"/>
      <c r="BA41" s="197"/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7"/>
      <c r="BT41" s="197"/>
      <c r="BU41" s="197"/>
      <c r="BV41" s="197"/>
      <c r="BW41" s="198"/>
    </row>
    <row r="42" spans="1:75">
      <c r="A42" s="139" t="s">
        <v>70</v>
      </c>
      <c r="B42" s="10" t="s">
        <v>61</v>
      </c>
      <c r="C42" s="202" t="s">
        <v>0</v>
      </c>
      <c r="D42" s="202"/>
      <c r="E42" s="202"/>
      <c r="F42" s="202" t="s">
        <v>1</v>
      </c>
      <c r="G42" s="202"/>
      <c r="H42" s="202"/>
      <c r="I42" s="12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63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63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</row>
    <row r="43" spans="1:75" ht="65.25">
      <c r="A43" s="4"/>
      <c r="B43" s="13" t="s">
        <v>75</v>
      </c>
      <c r="C43" s="182" t="s">
        <v>2</v>
      </c>
      <c r="D43" s="182" t="s">
        <v>3</v>
      </c>
      <c r="E43" s="182" t="s">
        <v>4</v>
      </c>
      <c r="F43" s="182" t="s">
        <v>2</v>
      </c>
      <c r="G43" s="182" t="s">
        <v>3</v>
      </c>
      <c r="H43" s="182" t="s">
        <v>4</v>
      </c>
      <c r="I43" s="123"/>
      <c r="K43" s="12" t="s">
        <v>57</v>
      </c>
      <c r="L43" s="12" t="s">
        <v>56</v>
      </c>
      <c r="M43" s="12" t="s">
        <v>55</v>
      </c>
      <c r="N43" s="14" t="s">
        <v>54</v>
      </c>
      <c r="O43" s="14" t="s">
        <v>5</v>
      </c>
      <c r="P43" s="14" t="s">
        <v>53</v>
      </c>
      <c r="Q43" s="64" t="s">
        <v>6</v>
      </c>
      <c r="R43" s="12" t="s">
        <v>7</v>
      </c>
      <c r="S43" s="15" t="s">
        <v>8</v>
      </c>
      <c r="T43" s="15" t="s">
        <v>9</v>
      </c>
      <c r="U43" s="15" t="s">
        <v>10</v>
      </c>
      <c r="V43" s="66" t="s">
        <v>11</v>
      </c>
      <c r="W43" s="67" t="s">
        <v>12</v>
      </c>
      <c r="X43" s="131"/>
      <c r="Y43" s="16"/>
      <c r="Z43" s="114" t="s">
        <v>13</v>
      </c>
      <c r="AA43" s="14" t="s">
        <v>52</v>
      </c>
      <c r="AB43" s="17" t="s">
        <v>14</v>
      </c>
      <c r="AC43" s="17" t="s">
        <v>15</v>
      </c>
      <c r="AD43" s="17" t="s">
        <v>51</v>
      </c>
      <c r="AE43" s="14" t="s">
        <v>50</v>
      </c>
      <c r="AF43" s="14" t="s">
        <v>47</v>
      </c>
      <c r="AG43" s="98" t="s">
        <v>16</v>
      </c>
      <c r="AH43" s="98" t="s">
        <v>17</v>
      </c>
      <c r="AI43" s="17" t="s">
        <v>48</v>
      </c>
      <c r="AJ43" s="14" t="s">
        <v>49</v>
      </c>
      <c r="AK43" s="14" t="s">
        <v>60</v>
      </c>
      <c r="AL43" s="14" t="s">
        <v>46</v>
      </c>
      <c r="AM43" s="17" t="s">
        <v>18</v>
      </c>
      <c r="AN43" s="68" t="s">
        <v>19</v>
      </c>
      <c r="AO43" s="14" t="s">
        <v>45</v>
      </c>
      <c r="AP43" s="14" t="s">
        <v>20</v>
      </c>
      <c r="AQ43" s="65" t="s">
        <v>8</v>
      </c>
      <c r="AR43" s="15" t="s">
        <v>21</v>
      </c>
      <c r="AS43" s="15" t="s">
        <v>22</v>
      </c>
      <c r="AT43" s="66" t="s">
        <v>11</v>
      </c>
      <c r="AU43" s="67" t="s">
        <v>12</v>
      </c>
      <c r="AV43" s="131"/>
      <c r="AX43" s="113" t="s">
        <v>25</v>
      </c>
      <c r="AY43" s="113" t="s">
        <v>14</v>
      </c>
      <c r="AZ43" s="103" t="s">
        <v>58</v>
      </c>
      <c r="BA43" s="99" t="s">
        <v>59</v>
      </c>
      <c r="BC43" s="17" t="s">
        <v>26</v>
      </c>
      <c r="BD43" s="17" t="s">
        <v>27</v>
      </c>
      <c r="BE43" s="17" t="s">
        <v>28</v>
      </c>
      <c r="BF43" s="17" t="s">
        <v>29</v>
      </c>
      <c r="BG43" s="17" t="s">
        <v>30</v>
      </c>
      <c r="BH43" s="17" t="s">
        <v>31</v>
      </c>
      <c r="BI43" s="17" t="s">
        <v>32</v>
      </c>
      <c r="BJ43" s="17" t="s">
        <v>33</v>
      </c>
      <c r="BK43" s="17" t="s">
        <v>34</v>
      </c>
      <c r="BL43" s="17" t="s">
        <v>35</v>
      </c>
      <c r="BM43" s="69" t="s">
        <v>36</v>
      </c>
      <c r="BN43" s="69" t="s">
        <v>37</v>
      </c>
      <c r="BO43" s="69" t="s">
        <v>38</v>
      </c>
      <c r="BP43" s="69" t="s">
        <v>39</v>
      </c>
      <c r="BQ43" s="69" t="s">
        <v>40</v>
      </c>
      <c r="BR43" s="18"/>
      <c r="BS43" s="15" t="s">
        <v>41</v>
      </c>
      <c r="BT43" s="15" t="s">
        <v>42</v>
      </c>
      <c r="BU43" s="64" t="s">
        <v>105</v>
      </c>
      <c r="BV43" s="66" t="s">
        <v>11</v>
      </c>
      <c r="BW43" s="67" t="s">
        <v>12</v>
      </c>
    </row>
    <row r="44" spans="1:75">
      <c r="A44" s="141"/>
      <c r="B44" s="162" t="s">
        <v>119</v>
      </c>
      <c r="C44" s="183">
        <v>38</v>
      </c>
      <c r="D44" s="184">
        <f t="shared" ref="D44:D47" si="58">E44-C44</f>
        <v>720</v>
      </c>
      <c r="E44" s="185">
        <v>758</v>
      </c>
      <c r="F44" s="183">
        <v>34</v>
      </c>
      <c r="G44" s="184">
        <f t="shared" ref="G44:G47" si="59">H44-F44</f>
        <v>356</v>
      </c>
      <c r="H44" s="185">
        <v>390</v>
      </c>
      <c r="I44" s="127"/>
      <c r="K44" s="19">
        <f t="shared" ref="K44:K47" si="60">(C44/E44)/(F44/H44)</f>
        <v>0.57504268198044395</v>
      </c>
      <c r="L44" s="20">
        <f t="shared" ref="L44:L47" si="61">(D44/(C44*E44)+(G44/(F44*H44)))</f>
        <v>5.1844190401743678E-2</v>
      </c>
      <c r="M44" s="21">
        <f t="shared" ref="M44:M47" si="62">1/L44</f>
        <v>19.288564297193982</v>
      </c>
      <c r="N44" s="22">
        <f t="shared" ref="N44:N47" si="63">LN(K44)</f>
        <v>-0.55331101140845507</v>
      </c>
      <c r="O44" s="22">
        <f t="shared" ref="O44:O47" si="64">M44*N44</f>
        <v>-10.672575019897419</v>
      </c>
      <c r="P44" s="22">
        <f t="shared" ref="P44:P47" si="65">LN(K44)</f>
        <v>-0.55331101140845507</v>
      </c>
      <c r="Q44" s="116">
        <f t="shared" ref="Q44:Q47" si="66">K44</f>
        <v>0.57504268198044395</v>
      </c>
      <c r="R44" s="23">
        <f t="shared" ref="R44:R47" si="67">SQRT(1/M44)</f>
        <v>0.22769319357798923</v>
      </c>
      <c r="S44" s="135">
        <f t="shared" ref="S44:S47" si="68">-NORMSINV(2.5/100)</f>
        <v>1.9599639845400538</v>
      </c>
      <c r="T44" s="24">
        <f t="shared" ref="T44:T47" si="69">P44-(R44*S44)</f>
        <v>-0.99958147034622069</v>
      </c>
      <c r="U44" s="24">
        <f t="shared" ref="U44:U47" si="70">P44+(R44*S44)</f>
        <v>-0.1070405524706895</v>
      </c>
      <c r="V44" s="25">
        <f t="shared" ref="V44:V47" si="71">EXP(T44)</f>
        <v>0.36803344185126596</v>
      </c>
      <c r="W44" s="26">
        <f t="shared" ref="W44:W47" si="72">EXP(U44)</f>
        <v>0.89848923629309185</v>
      </c>
      <c r="X44" s="93"/>
      <c r="Z44" s="115">
        <f>(N44-P48)^2</f>
        <v>2.1596339666425817E-3</v>
      </c>
      <c r="AA44" s="27">
        <f t="shared" ref="AA44:AA47" si="73">M44*Z44</f>
        <v>4.1656238623989525E-2</v>
      </c>
      <c r="AB44" s="28">
        <v>1</v>
      </c>
      <c r="AC44" s="18"/>
      <c r="AD44" s="18"/>
      <c r="AE44" s="21">
        <f t="shared" ref="AE44:AE47" si="74">M44^2</f>
        <v>372.04871264698636</v>
      </c>
      <c r="AF44" s="29"/>
      <c r="AG44" s="96">
        <f>AG48</f>
        <v>-1.6386813291111555E-2</v>
      </c>
      <c r="AH44" s="96" t="str">
        <f>AH48</f>
        <v>0</v>
      </c>
      <c r="AI44" s="27">
        <f t="shared" ref="AI44:AI47" si="75">1/M44</f>
        <v>5.1844190401743678E-2</v>
      </c>
      <c r="AJ44" s="30">
        <f t="shared" ref="AJ44:AJ47" si="76">1/(AH44+AI44)</f>
        <v>19.288564297193982</v>
      </c>
      <c r="AK44" s="108">
        <f>AJ44/AJ48</f>
        <v>0.39772112935187448</v>
      </c>
      <c r="AL44" s="31">
        <f t="shared" ref="AL44:AL47" si="77">AJ44*N44</f>
        <v>-10.672575019897419</v>
      </c>
      <c r="AM44" s="59">
        <f t="shared" ref="AM44:AM47" si="78">AL44/AJ44</f>
        <v>-0.55331101140845507</v>
      </c>
      <c r="AN44" s="26">
        <f t="shared" ref="AN44:AN47" si="79">EXP(AM44)</f>
        <v>0.57504268198044395</v>
      </c>
      <c r="AO44" s="60">
        <f t="shared" ref="AO44:AO47" si="80">1/AJ44</f>
        <v>5.1844190401743678E-2</v>
      </c>
      <c r="AP44" s="26">
        <f t="shared" ref="AP44:AP47" si="81">SQRT(AO44)</f>
        <v>0.22769319357798923</v>
      </c>
      <c r="AQ44" s="70">
        <f t="shared" ref="AQ44:AQ47" si="82">-NORMSINV(2.5/100)</f>
        <v>1.9599639845400538</v>
      </c>
      <c r="AR44" s="24">
        <f t="shared" ref="AR44:AR47" si="83">AM44-(AQ44*AP44)</f>
        <v>-0.99958147034622069</v>
      </c>
      <c r="AS44" s="24">
        <f t="shared" ref="AS44:AS48" si="84">AM44+(AQ44*AP44)</f>
        <v>-0.1070405524706895</v>
      </c>
      <c r="AT44" s="61">
        <f t="shared" ref="AT44:AT47" si="85">EXP(AR44)</f>
        <v>0.36803344185126596</v>
      </c>
      <c r="AU44" s="61">
        <f t="shared" ref="AU44:AU47" si="86">EXP(AS44)</f>
        <v>0.89848923629309185</v>
      </c>
      <c r="AV44" s="123"/>
      <c r="AX44" s="71"/>
      <c r="AY44" s="71">
        <v>1</v>
      </c>
      <c r="AZ44" s="100"/>
      <c r="BA44" s="100"/>
      <c r="BC44" s="18"/>
      <c r="BD44" s="18"/>
      <c r="BE44" s="28"/>
      <c r="BF44" s="28"/>
      <c r="BG44" s="28"/>
      <c r="BH44" s="28"/>
      <c r="BI44" s="28"/>
      <c r="BJ44" s="28"/>
      <c r="BK44" s="28"/>
      <c r="BL44" s="28"/>
      <c r="BM44" s="18"/>
      <c r="BN44" s="18"/>
      <c r="BO44" s="18"/>
      <c r="BP44" s="18"/>
      <c r="BQ44" s="18"/>
      <c r="BR44" s="18"/>
      <c r="BS44" s="72"/>
      <c r="BT44" s="72"/>
      <c r="BU44" s="72"/>
      <c r="BV44" s="18"/>
      <c r="BW44" s="18"/>
    </row>
    <row r="45" spans="1:75">
      <c r="A45" s="141"/>
      <c r="B45" s="162" t="s">
        <v>120</v>
      </c>
      <c r="C45" s="183">
        <v>9</v>
      </c>
      <c r="D45" s="184">
        <f t="shared" si="58"/>
        <v>228</v>
      </c>
      <c r="E45" s="185">
        <v>237</v>
      </c>
      <c r="F45" s="183">
        <v>9</v>
      </c>
      <c r="G45" s="184">
        <f t="shared" si="59"/>
        <v>224</v>
      </c>
      <c r="H45" s="185">
        <v>233</v>
      </c>
      <c r="I45" s="127"/>
      <c r="K45" s="19">
        <f t="shared" si="60"/>
        <v>0.9831223628691983</v>
      </c>
      <c r="L45" s="20">
        <f t="shared" si="61"/>
        <v>0.21371096744595958</v>
      </c>
      <c r="M45" s="21">
        <f t="shared" si="62"/>
        <v>4.679217037622867</v>
      </c>
      <c r="N45" s="22">
        <f t="shared" si="63"/>
        <v>-1.7021687569430635E-2</v>
      </c>
      <c r="O45" s="22">
        <f t="shared" si="64"/>
        <v>-7.9648170483973199E-2</v>
      </c>
      <c r="P45" s="22">
        <f t="shared" si="65"/>
        <v>-1.7021687569430635E-2</v>
      </c>
      <c r="Q45" s="116">
        <f t="shared" si="66"/>
        <v>0.9831223628691983</v>
      </c>
      <c r="R45" s="23">
        <f t="shared" si="67"/>
        <v>0.46228883551948297</v>
      </c>
      <c r="S45" s="135">
        <f t="shared" si="68"/>
        <v>1.9599639845400538</v>
      </c>
      <c r="T45" s="24">
        <f t="shared" si="69"/>
        <v>-0.92309115564257804</v>
      </c>
      <c r="U45" s="24">
        <f t="shared" si="70"/>
        <v>0.88904778050371669</v>
      </c>
      <c r="V45" s="25">
        <f t="shared" si="71"/>
        <v>0.39728905871486031</v>
      </c>
      <c r="W45" s="26">
        <f t="shared" si="72"/>
        <v>2.4328119770023839</v>
      </c>
      <c r="X45" s="93"/>
      <c r="Z45" s="115">
        <f>(N45-P48)^2</f>
        <v>0.23992114582866442</v>
      </c>
      <c r="AA45" s="27">
        <f t="shared" si="73"/>
        <v>1.122643113247487</v>
      </c>
      <c r="AB45" s="28">
        <v>1</v>
      </c>
      <c r="AC45" s="18"/>
      <c r="AD45" s="18"/>
      <c r="AE45" s="21">
        <f t="shared" si="74"/>
        <v>21.895072085180118</v>
      </c>
      <c r="AF45" s="29"/>
      <c r="AG45" s="96">
        <f>AG48</f>
        <v>-1.6386813291111555E-2</v>
      </c>
      <c r="AH45" s="96" t="str">
        <f>AH48</f>
        <v>0</v>
      </c>
      <c r="AI45" s="27">
        <f t="shared" si="75"/>
        <v>0.21371096744595958</v>
      </c>
      <c r="AJ45" s="30">
        <f t="shared" si="76"/>
        <v>4.679217037622867</v>
      </c>
      <c r="AK45" s="108">
        <f>AJ45/AJ48</f>
        <v>9.6483255882172256E-2</v>
      </c>
      <c r="AL45" s="31">
        <f t="shared" si="77"/>
        <v>-7.9648170483973199E-2</v>
      </c>
      <c r="AM45" s="59">
        <f t="shared" si="78"/>
        <v>-1.7021687569430635E-2</v>
      </c>
      <c r="AN45" s="26">
        <f t="shared" si="79"/>
        <v>0.9831223628691983</v>
      </c>
      <c r="AO45" s="60">
        <f t="shared" si="80"/>
        <v>0.21371096744595958</v>
      </c>
      <c r="AP45" s="26">
        <f t="shared" si="81"/>
        <v>0.46228883551948297</v>
      </c>
      <c r="AQ45" s="70">
        <f t="shared" si="82"/>
        <v>1.9599639845400538</v>
      </c>
      <c r="AR45" s="24">
        <f t="shared" si="83"/>
        <v>-0.92309115564257804</v>
      </c>
      <c r="AS45" s="24">
        <f t="shared" si="84"/>
        <v>0.88904778050371669</v>
      </c>
      <c r="AT45" s="61">
        <f t="shared" si="85"/>
        <v>0.39728905871486031</v>
      </c>
      <c r="AU45" s="61">
        <f t="shared" si="86"/>
        <v>2.4328119770023839</v>
      </c>
      <c r="AV45" s="123"/>
      <c r="AX45" s="71"/>
      <c r="AY45" s="71">
        <v>1</v>
      </c>
      <c r="AZ45" s="100"/>
      <c r="BA45" s="100"/>
      <c r="BC45" s="18"/>
      <c r="BD45" s="18"/>
      <c r="BE45" s="28"/>
      <c r="BF45" s="28"/>
      <c r="BG45" s="28"/>
      <c r="BH45" s="28"/>
      <c r="BI45" s="28"/>
      <c r="BJ45" s="28"/>
      <c r="BK45" s="28"/>
      <c r="BL45" s="28"/>
      <c r="BM45" s="18"/>
      <c r="BN45" s="18"/>
      <c r="BO45" s="18"/>
      <c r="BP45" s="18"/>
      <c r="BQ45" s="18"/>
      <c r="BR45" s="18"/>
      <c r="BS45" s="72"/>
      <c r="BT45" s="72"/>
      <c r="BU45" s="72"/>
      <c r="BV45" s="18"/>
      <c r="BW45" s="18"/>
    </row>
    <row r="46" spans="1:75">
      <c r="A46" s="141"/>
      <c r="B46" s="163" t="s">
        <v>121</v>
      </c>
      <c r="C46" s="183">
        <v>4</v>
      </c>
      <c r="D46" s="184">
        <f t="shared" si="58"/>
        <v>233</v>
      </c>
      <c r="E46" s="185">
        <v>237</v>
      </c>
      <c r="F46" s="183">
        <v>13</v>
      </c>
      <c r="G46" s="184">
        <f t="shared" si="59"/>
        <v>230</v>
      </c>
      <c r="H46" s="185">
        <v>243</v>
      </c>
      <c r="I46" s="127"/>
      <c r="K46" s="19">
        <f t="shared" si="60"/>
        <v>0.31548198636806229</v>
      </c>
      <c r="L46" s="20">
        <f t="shared" si="61"/>
        <v>0.31858844130292796</v>
      </c>
      <c r="M46" s="21">
        <f t="shared" si="62"/>
        <v>3.1388458285250715</v>
      </c>
      <c r="N46" s="22">
        <f t="shared" si="63"/>
        <v>-1.153653694136229</v>
      </c>
      <c r="O46" s="22">
        <f t="shared" si="64"/>
        <v>-3.6211410854020412</v>
      </c>
      <c r="P46" s="22">
        <f t="shared" si="65"/>
        <v>-1.153653694136229</v>
      </c>
      <c r="Q46" s="116">
        <f t="shared" si="66"/>
        <v>0.31548198636806229</v>
      </c>
      <c r="R46" s="23">
        <f t="shared" si="67"/>
        <v>0.56443639261029932</v>
      </c>
      <c r="S46" s="135">
        <f t="shared" si="68"/>
        <v>1.9599639845400538</v>
      </c>
      <c r="T46" s="24">
        <f t="shared" si="69"/>
        <v>-2.2599286952161255</v>
      </c>
      <c r="U46" s="24">
        <f t="shared" si="70"/>
        <v>-4.7378693056332466E-2</v>
      </c>
      <c r="V46" s="25">
        <f t="shared" si="71"/>
        <v>0.10435792570881232</v>
      </c>
      <c r="W46" s="26">
        <f t="shared" si="72"/>
        <v>0.95372615972122277</v>
      </c>
      <c r="X46" s="93"/>
      <c r="Z46" s="115">
        <f>(N46-P48)^2</f>
        <v>0.41836905539520919</v>
      </c>
      <c r="AA46" s="27">
        <f t="shared" si="73"/>
        <v>1.313195964311227</v>
      </c>
      <c r="AB46" s="28">
        <v>1</v>
      </c>
      <c r="AC46" s="18"/>
      <c r="AD46" s="18"/>
      <c r="AE46" s="21">
        <f t="shared" si="74"/>
        <v>9.8523531352492437</v>
      </c>
      <c r="AF46" s="29"/>
      <c r="AG46" s="96">
        <f>AG48</f>
        <v>-1.6386813291111555E-2</v>
      </c>
      <c r="AH46" s="96" t="str">
        <f>AH48</f>
        <v>0</v>
      </c>
      <c r="AI46" s="27">
        <f t="shared" si="75"/>
        <v>0.31858844130292796</v>
      </c>
      <c r="AJ46" s="30">
        <f t="shared" si="76"/>
        <v>3.1388458285250715</v>
      </c>
      <c r="AK46" s="108">
        <f>AJ46/AJ48</f>
        <v>6.4721525591410728E-2</v>
      </c>
      <c r="AL46" s="31">
        <f t="shared" si="77"/>
        <v>-3.6211410854020412</v>
      </c>
      <c r="AM46" s="59">
        <f t="shared" si="78"/>
        <v>-1.153653694136229</v>
      </c>
      <c r="AN46" s="26">
        <f t="shared" si="79"/>
        <v>0.31548198636806229</v>
      </c>
      <c r="AO46" s="60">
        <f t="shared" si="80"/>
        <v>0.31858844130292796</v>
      </c>
      <c r="AP46" s="26">
        <f t="shared" si="81"/>
        <v>0.56443639261029932</v>
      </c>
      <c r="AQ46" s="70">
        <f t="shared" si="82"/>
        <v>1.9599639845400538</v>
      </c>
      <c r="AR46" s="24">
        <f t="shared" si="83"/>
        <v>-2.2599286952161255</v>
      </c>
      <c r="AS46" s="24">
        <f t="shared" si="84"/>
        <v>-4.7378693056332466E-2</v>
      </c>
      <c r="AT46" s="61">
        <f t="shared" si="85"/>
        <v>0.10435792570881232</v>
      </c>
      <c r="AU46" s="61">
        <f t="shared" si="86"/>
        <v>0.95372615972122277</v>
      </c>
      <c r="AV46" s="123"/>
      <c r="AX46" s="71"/>
      <c r="AY46" s="71">
        <v>1</v>
      </c>
      <c r="AZ46" s="100"/>
      <c r="BA46" s="100"/>
      <c r="BC46" s="18"/>
      <c r="BD46" s="18"/>
      <c r="BE46" s="28"/>
      <c r="BF46" s="28"/>
      <c r="BG46" s="28"/>
      <c r="BH46" s="28"/>
      <c r="BI46" s="28"/>
      <c r="BJ46" s="28"/>
      <c r="BK46" s="28"/>
      <c r="BL46" s="28"/>
      <c r="BM46" s="18"/>
      <c r="BN46" s="18"/>
      <c r="BO46" s="18"/>
      <c r="BP46" s="18"/>
      <c r="BQ46" s="18"/>
      <c r="BR46" s="18"/>
      <c r="BS46" s="72"/>
      <c r="BT46" s="72"/>
      <c r="BU46" s="72"/>
      <c r="BV46" s="18"/>
      <c r="BW46" s="18"/>
    </row>
    <row r="47" spans="1:75">
      <c r="A47" s="140"/>
      <c r="B47" s="162" t="s">
        <v>127</v>
      </c>
      <c r="C47" s="183">
        <v>34</v>
      </c>
      <c r="D47" s="184">
        <f t="shared" si="58"/>
        <v>2328</v>
      </c>
      <c r="E47" s="185">
        <v>2362</v>
      </c>
      <c r="F47" s="183">
        <v>55</v>
      </c>
      <c r="G47" s="184">
        <f t="shared" si="59"/>
        <v>2316</v>
      </c>
      <c r="H47" s="185">
        <v>2371</v>
      </c>
      <c r="I47" s="127"/>
      <c r="K47" s="19">
        <f t="shared" si="60"/>
        <v>0.62053729505041955</v>
      </c>
      <c r="L47" s="20">
        <f t="shared" si="61"/>
        <v>4.6748449893087032E-2</v>
      </c>
      <c r="M47" s="21">
        <f t="shared" si="62"/>
        <v>21.39108360356299</v>
      </c>
      <c r="N47" s="22">
        <f t="shared" si="63"/>
        <v>-0.47716957130821164</v>
      </c>
      <c r="O47" s="22">
        <f t="shared" si="64"/>
        <v>-10.207174192930268</v>
      </c>
      <c r="P47" s="22">
        <f t="shared" si="65"/>
        <v>-0.47716957130821164</v>
      </c>
      <c r="Q47" s="116">
        <f t="shared" si="66"/>
        <v>0.62053729505041955</v>
      </c>
      <c r="R47" s="23">
        <f t="shared" si="67"/>
        <v>0.21621389847344927</v>
      </c>
      <c r="S47" s="135">
        <f t="shared" si="68"/>
        <v>1.9599639845400538</v>
      </c>
      <c r="T47" s="24">
        <f t="shared" si="69"/>
        <v>-0.90094102527317199</v>
      </c>
      <c r="U47" s="24">
        <f t="shared" si="70"/>
        <v>-5.3398117343251339E-2</v>
      </c>
      <c r="V47" s="25">
        <f t="shared" si="71"/>
        <v>0.40618724737354911</v>
      </c>
      <c r="W47" s="26">
        <f t="shared" si="72"/>
        <v>0.94800252109925531</v>
      </c>
      <c r="X47" s="93"/>
      <c r="Z47" s="115">
        <f>(N47-P48)^2</f>
        <v>8.8028385896716155E-4</v>
      </c>
      <c r="AA47" s="27">
        <f t="shared" si="73"/>
        <v>1.8830225622033604E-2</v>
      </c>
      <c r="AB47" s="28">
        <v>1</v>
      </c>
      <c r="AC47" s="18"/>
      <c r="AD47" s="18"/>
      <c r="AE47" s="21">
        <f t="shared" si="74"/>
        <v>457.5784577346214</v>
      </c>
      <c r="AF47" s="29"/>
      <c r="AG47" s="96">
        <f>AG48</f>
        <v>-1.6386813291111555E-2</v>
      </c>
      <c r="AH47" s="96" t="str">
        <f>AH48</f>
        <v>0</v>
      </c>
      <c r="AI47" s="27">
        <f t="shared" si="75"/>
        <v>4.6748449893087032E-2</v>
      </c>
      <c r="AJ47" s="30">
        <f t="shared" si="76"/>
        <v>21.39108360356299</v>
      </c>
      <c r="AK47" s="108">
        <f>AJ47/AJ48</f>
        <v>0.44107408917454261</v>
      </c>
      <c r="AL47" s="31">
        <f t="shared" si="77"/>
        <v>-10.207174192930268</v>
      </c>
      <c r="AM47" s="59">
        <f t="shared" si="78"/>
        <v>-0.47716957130821169</v>
      </c>
      <c r="AN47" s="26">
        <f t="shared" si="79"/>
        <v>0.62053729505041955</v>
      </c>
      <c r="AO47" s="60">
        <f t="shared" si="80"/>
        <v>4.6748449893087032E-2</v>
      </c>
      <c r="AP47" s="26">
        <f t="shared" si="81"/>
        <v>0.21621389847344927</v>
      </c>
      <c r="AQ47" s="70">
        <f t="shared" si="82"/>
        <v>1.9599639845400538</v>
      </c>
      <c r="AR47" s="24">
        <f t="shared" si="83"/>
        <v>-0.90094102527317199</v>
      </c>
      <c r="AS47" s="24">
        <f t="shared" si="84"/>
        <v>-5.3398117343251394E-2</v>
      </c>
      <c r="AT47" s="61">
        <f t="shared" si="85"/>
        <v>0.40618724737354911</v>
      </c>
      <c r="AU47" s="61">
        <f t="shared" si="86"/>
        <v>0.9480025210992552</v>
      </c>
      <c r="AV47" s="123"/>
      <c r="AX47" s="71"/>
      <c r="AY47" s="71">
        <v>1</v>
      </c>
      <c r="AZ47" s="100"/>
      <c r="BA47" s="100"/>
      <c r="BC47" s="18"/>
      <c r="BD47" s="18"/>
      <c r="BE47" s="28"/>
      <c r="BF47" s="28"/>
      <c r="BG47" s="28"/>
      <c r="BH47" s="28"/>
      <c r="BI47" s="28"/>
      <c r="BJ47" s="28"/>
      <c r="BK47" s="28"/>
      <c r="BL47" s="28"/>
      <c r="BM47" s="18"/>
      <c r="BN47" s="18"/>
      <c r="BO47" s="18"/>
      <c r="BP47" s="18"/>
      <c r="BQ47" s="18"/>
      <c r="BR47" s="18"/>
      <c r="BS47" s="72"/>
      <c r="BT47" s="72"/>
      <c r="BU47" s="72"/>
      <c r="BV47" s="18"/>
      <c r="BW47" s="18"/>
    </row>
    <row r="48" spans="1:75">
      <c r="A48" s="6"/>
      <c r="B48" s="78">
        <f>COUNT(C44:C47)</f>
        <v>4</v>
      </c>
      <c r="C48" s="186">
        <f t="shared" ref="C48:H48" si="87">SUM(C44:C47)</f>
        <v>85</v>
      </c>
      <c r="D48" s="186">
        <f t="shared" si="87"/>
        <v>3509</v>
      </c>
      <c r="E48" s="186">
        <f t="shared" si="87"/>
        <v>3594</v>
      </c>
      <c r="F48" s="186">
        <f t="shared" si="87"/>
        <v>111</v>
      </c>
      <c r="G48" s="186">
        <f t="shared" si="87"/>
        <v>3126</v>
      </c>
      <c r="H48" s="186">
        <f t="shared" si="87"/>
        <v>3237</v>
      </c>
      <c r="I48" s="128"/>
      <c r="K48" s="32"/>
      <c r="L48" s="107"/>
      <c r="M48" s="33">
        <f>SUM(M44:M47)</f>
        <v>48.497710766904909</v>
      </c>
      <c r="N48" s="34"/>
      <c r="O48" s="35">
        <f>SUM(O44:O47)</f>
        <v>-24.580538468713698</v>
      </c>
      <c r="P48" s="36">
        <f>O48/M48</f>
        <v>-0.50683914931274621</v>
      </c>
      <c r="Q48" s="73">
        <f>EXP(P48)</f>
        <v>0.60239665860713221</v>
      </c>
      <c r="R48" s="37">
        <f>SQRT(1/M48)</f>
        <v>0.1435950206550182</v>
      </c>
      <c r="S48" s="135">
        <f>-NORMSINV(2.5/100)</f>
        <v>1.9599639845400538</v>
      </c>
      <c r="T48" s="38">
        <f>P48-(R48*S48)</f>
        <v>-0.78828021815586702</v>
      </c>
      <c r="U48" s="38">
        <f>P48+(R48*S48)</f>
        <v>-0.22539808046962539</v>
      </c>
      <c r="V48" s="74">
        <f>EXP(T48)</f>
        <v>0.45462598086318667</v>
      </c>
      <c r="W48" s="75">
        <f>EXP(U48)</f>
        <v>0.79819840830927336</v>
      </c>
      <c r="X48" s="39"/>
      <c r="Y48" s="39"/>
      <c r="Z48" s="40"/>
      <c r="AA48" s="41">
        <f>SUM(AA44:AA47)</f>
        <v>2.4963255418047368</v>
      </c>
      <c r="AB48" s="42">
        <f>SUM(AB44:AB47)</f>
        <v>4</v>
      </c>
      <c r="AC48" s="43">
        <f>AA48-(AB48-1)</f>
        <v>-0.50367445819526324</v>
      </c>
      <c r="AD48" s="33">
        <f>M48</f>
        <v>48.497710766904909</v>
      </c>
      <c r="AE48" s="33">
        <f>SUM(AE44:AE47)</f>
        <v>861.37459560203706</v>
      </c>
      <c r="AF48" s="44">
        <f>AE48/AD48</f>
        <v>17.761139278141837</v>
      </c>
      <c r="AG48" s="97">
        <f>AC48/(AD48-AF48)</f>
        <v>-1.6386813291111555E-2</v>
      </c>
      <c r="AH48" s="97" t="str">
        <f>IF(AA48&lt;AB48-1,"0",AG48)</f>
        <v>0</v>
      </c>
      <c r="AI48" s="40"/>
      <c r="AJ48" s="33">
        <f>SUM(AJ44:AJ47)</f>
        <v>48.497710766904909</v>
      </c>
      <c r="AK48" s="109">
        <f>SUM(AK44:AK47)</f>
        <v>1</v>
      </c>
      <c r="AL48" s="43">
        <f>SUM(AL44:AL47)</f>
        <v>-24.580538468713698</v>
      </c>
      <c r="AM48" s="43">
        <f>AL48/AJ48</f>
        <v>-0.50683914931274621</v>
      </c>
      <c r="AN48" s="149">
        <f>EXP(AM48)</f>
        <v>0.60239665860713221</v>
      </c>
      <c r="AO48" s="45">
        <f>1/AJ48</f>
        <v>2.0619529956915104E-2</v>
      </c>
      <c r="AP48" s="46">
        <f>SQRT(AO48)</f>
        <v>0.1435950206550182</v>
      </c>
      <c r="AQ48" s="76">
        <f>-NORMSINV(2.5/100)</f>
        <v>1.9599639845400538</v>
      </c>
      <c r="AR48" s="38">
        <f>AM48-(AQ48*AP48)</f>
        <v>-0.78828021815586702</v>
      </c>
      <c r="AS48" s="38">
        <f t="shared" si="84"/>
        <v>-0.22539808046962539</v>
      </c>
      <c r="AT48" s="150">
        <f>EXP(AR48)</f>
        <v>0.45462598086318667</v>
      </c>
      <c r="AU48" s="161">
        <f>EXP(AS48)</f>
        <v>0.79819840830927336</v>
      </c>
      <c r="AV48" s="132"/>
      <c r="AW48" s="8"/>
      <c r="AX48" s="77">
        <f>AA48</f>
        <v>2.4963255418047368</v>
      </c>
      <c r="AY48" s="78">
        <f>SUM(AY44:AY47)</f>
        <v>4</v>
      </c>
      <c r="AZ48" s="101">
        <f>(AX48-(AY48-1))/AX48</f>
        <v>-0.20176633606493813</v>
      </c>
      <c r="BA48" s="102" t="str">
        <f>IF(AA48&lt;AB48-1,"0%",AZ48)</f>
        <v>0%</v>
      </c>
      <c r="BB48" s="47"/>
      <c r="BC48" s="35">
        <f>AX48/(AY48-1)</f>
        <v>0.83210851393491225</v>
      </c>
      <c r="BD48" s="79">
        <f>LN(BC48)</f>
        <v>-0.18379242126304304</v>
      </c>
      <c r="BE48" s="35">
        <f>LN(AX48)</f>
        <v>0.91481986740506671</v>
      </c>
      <c r="BF48" s="35">
        <f>LN(AY48-1)</f>
        <v>1.0986122886681098</v>
      </c>
      <c r="BG48" s="35">
        <f>SQRT(2*AX48)</f>
        <v>2.2344241055827951</v>
      </c>
      <c r="BH48" s="35">
        <f>SQRT(2*AY48-3)</f>
        <v>2.2360679774997898</v>
      </c>
      <c r="BI48" s="35">
        <f>2*(AY48-2)</f>
        <v>4</v>
      </c>
      <c r="BJ48" s="35">
        <f>3*(AY48-2)^2</f>
        <v>12</v>
      </c>
      <c r="BK48" s="35">
        <f>1/BI48</f>
        <v>0.25</v>
      </c>
      <c r="BL48" s="80">
        <f>1/BJ48</f>
        <v>8.3333333333333329E-2</v>
      </c>
      <c r="BM48" s="80">
        <f>SQRT(BK48*(1-BL48))</f>
        <v>0.47871355387816905</v>
      </c>
      <c r="BN48" s="81">
        <f>0.5*(BE48-BF48)/(BG48-BH48)</f>
        <v>55.902293652857459</v>
      </c>
      <c r="BO48" s="81">
        <f>IF(AA48&lt;=AB48,BM48,BN48)</f>
        <v>0.47871355387816905</v>
      </c>
      <c r="BP48" s="82">
        <f>BD48-(1.96*BO48)</f>
        <v>-1.1220709868642544</v>
      </c>
      <c r="BQ48" s="82">
        <f>BD48+(1.96*BO48)</f>
        <v>0.7544861443381683</v>
      </c>
      <c r="BR48" s="82"/>
      <c r="BS48" s="79">
        <f>EXP(BP48)</f>
        <v>0.32560477267635918</v>
      </c>
      <c r="BT48" s="79">
        <f>EXP(BQ48)</f>
        <v>2.1265185189751388</v>
      </c>
      <c r="BU48" s="83" t="str">
        <f>BA48</f>
        <v>0%</v>
      </c>
      <c r="BV48" s="83">
        <f>(BS48-1)/BS48</f>
        <v>-2.071208053187747</v>
      </c>
      <c r="BW48" s="83">
        <f>(BT48-1)/BT48</f>
        <v>0.52974780559073464</v>
      </c>
    </row>
    <row r="49" spans="1:75" ht="13.5" thickBot="1">
      <c r="A49" s="4"/>
      <c r="B49" s="4"/>
      <c r="C49" s="187"/>
      <c r="D49" s="187"/>
      <c r="E49" s="187"/>
      <c r="F49" s="187"/>
      <c r="G49" s="187"/>
      <c r="H49" s="187"/>
      <c r="I49" s="129"/>
      <c r="J49" s="4"/>
      <c r="K49" s="4"/>
      <c r="L49" s="5"/>
      <c r="M49" s="5"/>
      <c r="N49" s="5"/>
      <c r="O49" s="5"/>
      <c r="P49" s="5"/>
      <c r="Q49" s="5"/>
      <c r="R49" s="48"/>
      <c r="S49" s="48"/>
      <c r="T49" s="48"/>
      <c r="U49" s="48"/>
      <c r="V49" s="48"/>
      <c r="W49" s="48"/>
      <c r="X49" s="48"/>
      <c r="Z49" s="5"/>
      <c r="AA49" s="5"/>
      <c r="AB49" s="49"/>
      <c r="AC49" s="50"/>
      <c r="AD49" s="106"/>
      <c r="AE49" s="50"/>
      <c r="AF49" s="51"/>
      <c r="AG49" s="51"/>
      <c r="AH49" s="51"/>
      <c r="AI49" s="51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2"/>
      <c r="AU49" s="52"/>
      <c r="AV49" s="52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3"/>
      <c r="BH49" s="5"/>
      <c r="BI49" s="5"/>
      <c r="BJ49" s="5"/>
      <c r="BK49" s="5"/>
      <c r="BN49" s="50" t="s">
        <v>43</v>
      </c>
      <c r="BT49" s="84" t="s">
        <v>44</v>
      </c>
      <c r="BU49" s="85" t="str">
        <f>BU48</f>
        <v>0%</v>
      </c>
      <c r="BV49" s="86" t="str">
        <f>IF(BV48&lt;0,"0%",BV48)</f>
        <v>0%</v>
      </c>
      <c r="BW49" s="87">
        <f>IF(BW48&lt;0,"0%",BW48)</f>
        <v>0.52974780559073464</v>
      </c>
    </row>
    <row r="50" spans="1:75" ht="15.75" thickBot="1">
      <c r="A50" s="6"/>
      <c r="B50" s="6"/>
      <c r="C50" s="178"/>
      <c r="D50" s="178"/>
      <c r="E50" s="178"/>
      <c r="F50" s="178"/>
      <c r="G50" s="178"/>
      <c r="H50" s="178"/>
      <c r="I50" s="118"/>
      <c r="J50" s="6"/>
      <c r="K50" s="6"/>
      <c r="L50" s="6"/>
      <c r="M50" s="5"/>
      <c r="N50" s="5"/>
      <c r="O50" s="5"/>
      <c r="P50" s="5"/>
      <c r="Q50" s="5"/>
      <c r="R50" s="54"/>
      <c r="S50" s="54"/>
      <c r="T50" s="54"/>
      <c r="U50" s="54"/>
      <c r="V50" s="54"/>
      <c r="W50" s="54"/>
      <c r="X50" s="54"/>
      <c r="Z50" s="5"/>
      <c r="AA50" s="5"/>
      <c r="AB50" s="5"/>
      <c r="AC50" s="5"/>
      <c r="AD50" s="5"/>
      <c r="AE50" s="5"/>
      <c r="AF50" s="5"/>
      <c r="AG50" s="5"/>
      <c r="AH50" s="5"/>
      <c r="AI50" s="53"/>
      <c r="AJ50" s="104"/>
      <c r="AK50" s="104"/>
      <c r="AL50" s="105"/>
      <c r="AM50" s="58"/>
      <c r="AN50" s="55"/>
      <c r="AO50" s="56" t="s">
        <v>23</v>
      </c>
      <c r="AP50" s="57">
        <f>TINV(0.05,(AB48-2))</f>
        <v>4.3026527297494637</v>
      </c>
      <c r="AQ50" s="5"/>
      <c r="AR50" s="88"/>
      <c r="AS50" s="89" t="s">
        <v>24</v>
      </c>
      <c r="AT50" s="90">
        <f>EXP(AM48-AP50*SQRT((1/AD48)+AH48))</f>
        <v>0.32475680894840459</v>
      </c>
      <c r="AU50" s="91">
        <f>EXP(AM48+AP50*SQRT((1/AD48)+AH48))</f>
        <v>1.1173953072025973</v>
      </c>
      <c r="AV50" s="123"/>
      <c r="AW50" s="5"/>
      <c r="AX50" s="5"/>
      <c r="AY50" s="5"/>
      <c r="AZ50" s="5"/>
      <c r="BB50" s="5"/>
      <c r="BC50" s="5"/>
      <c r="BD50" s="5"/>
      <c r="BF50" s="92"/>
      <c r="BG50" s="53"/>
      <c r="BH50" s="53"/>
      <c r="BJ50" s="93"/>
      <c r="BK50" s="5"/>
      <c r="BL50" s="94"/>
      <c r="BM50" s="95"/>
      <c r="BN50" s="5"/>
      <c r="BQ50" s="94"/>
    </row>
    <row r="51" spans="1:75">
      <c r="C51" s="188"/>
      <c r="D51" s="188"/>
      <c r="E51" s="188"/>
      <c r="F51" s="188"/>
      <c r="G51" s="188"/>
      <c r="H51" s="188"/>
      <c r="I51" s="130"/>
    </row>
    <row r="52" spans="1:75">
      <c r="C52" s="188"/>
      <c r="D52" s="188"/>
      <c r="E52" s="188"/>
      <c r="F52" s="188"/>
      <c r="G52" s="188"/>
      <c r="H52" s="188"/>
      <c r="I52" s="130"/>
    </row>
    <row r="53" spans="1:75">
      <c r="C53" s="188"/>
      <c r="D53" s="188"/>
      <c r="E53" s="188"/>
      <c r="F53" s="188"/>
      <c r="G53" s="188"/>
      <c r="H53" s="188"/>
      <c r="I53" s="130"/>
    </row>
    <row r="54" spans="1:75">
      <c r="C54" s="188"/>
      <c r="D54" s="188"/>
      <c r="E54" s="188"/>
      <c r="F54" s="188"/>
      <c r="G54" s="188"/>
      <c r="H54" s="188"/>
      <c r="I54" s="130"/>
    </row>
    <row r="55" spans="1:75" ht="39" customHeight="1">
      <c r="A55" s="136" t="s">
        <v>144</v>
      </c>
      <c r="B55" s="4"/>
      <c r="C55" s="189"/>
      <c r="D55" s="189"/>
      <c r="E55" s="189"/>
      <c r="F55" s="189"/>
      <c r="G55" s="189"/>
      <c r="H55" s="189"/>
      <c r="I55" s="5"/>
      <c r="J55" s="196" t="s">
        <v>62</v>
      </c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8"/>
      <c r="X55" s="133"/>
      <c r="Y55" s="199" t="s">
        <v>63</v>
      </c>
      <c r="Z55" s="200"/>
      <c r="AA55" s="200"/>
      <c r="AB55" s="200"/>
      <c r="AC55" s="200"/>
      <c r="AD55" s="200"/>
      <c r="AE55" s="200"/>
      <c r="AF55" s="200"/>
      <c r="AG55" s="200"/>
      <c r="AH55" s="200"/>
      <c r="AI55" s="200"/>
      <c r="AJ55" s="200"/>
      <c r="AK55" s="200"/>
      <c r="AL55" s="200"/>
      <c r="AM55" s="200"/>
      <c r="AN55" s="200"/>
      <c r="AO55" s="200"/>
      <c r="AP55" s="200"/>
      <c r="AQ55" s="200"/>
      <c r="AR55" s="200"/>
      <c r="AS55" s="200"/>
      <c r="AT55" s="200"/>
      <c r="AU55" s="201"/>
      <c r="AV55" s="133"/>
      <c r="AW55" s="196" t="s">
        <v>64</v>
      </c>
      <c r="AX55" s="197"/>
      <c r="AY55" s="197"/>
      <c r="AZ55" s="197"/>
      <c r="BA55" s="197"/>
      <c r="BB55" s="197"/>
      <c r="BC55" s="197"/>
      <c r="BD55" s="197"/>
      <c r="BE55" s="197"/>
      <c r="BF55" s="197"/>
      <c r="BG55" s="197"/>
      <c r="BH55" s="197"/>
      <c r="BI55" s="197"/>
      <c r="BJ55" s="197"/>
      <c r="BK55" s="197"/>
      <c r="BL55" s="197"/>
      <c r="BM55" s="197"/>
      <c r="BN55" s="197"/>
      <c r="BO55" s="197"/>
      <c r="BP55" s="197"/>
      <c r="BQ55" s="197"/>
      <c r="BR55" s="197"/>
      <c r="BS55" s="197"/>
      <c r="BT55" s="197"/>
      <c r="BU55" s="197"/>
      <c r="BV55" s="197"/>
      <c r="BW55" s="198"/>
    </row>
    <row r="56" spans="1:75">
      <c r="A56" s="139" t="s">
        <v>70</v>
      </c>
      <c r="B56" s="10" t="s">
        <v>61</v>
      </c>
      <c r="C56" s="202" t="s">
        <v>0</v>
      </c>
      <c r="D56" s="202"/>
      <c r="E56" s="202"/>
      <c r="F56" s="202" t="s">
        <v>1</v>
      </c>
      <c r="G56" s="202"/>
      <c r="H56" s="202"/>
      <c r="I56" s="12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63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63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</row>
    <row r="57" spans="1:75" ht="65.25">
      <c r="A57" s="4"/>
      <c r="B57" s="13" t="s">
        <v>75</v>
      </c>
      <c r="C57" s="182" t="s">
        <v>2</v>
      </c>
      <c r="D57" s="182" t="s">
        <v>3</v>
      </c>
      <c r="E57" s="182" t="s">
        <v>4</v>
      </c>
      <c r="F57" s="182" t="s">
        <v>2</v>
      </c>
      <c r="G57" s="182" t="s">
        <v>3</v>
      </c>
      <c r="H57" s="182" t="s">
        <v>4</v>
      </c>
      <c r="I57" s="123"/>
      <c r="K57" s="12" t="s">
        <v>57</v>
      </c>
      <c r="L57" s="12" t="s">
        <v>56</v>
      </c>
      <c r="M57" s="12" t="s">
        <v>55</v>
      </c>
      <c r="N57" s="14" t="s">
        <v>54</v>
      </c>
      <c r="O57" s="14" t="s">
        <v>5</v>
      </c>
      <c r="P57" s="14" t="s">
        <v>53</v>
      </c>
      <c r="Q57" s="64" t="s">
        <v>6</v>
      </c>
      <c r="R57" s="12" t="s">
        <v>7</v>
      </c>
      <c r="S57" s="15" t="s">
        <v>8</v>
      </c>
      <c r="T57" s="15" t="s">
        <v>9</v>
      </c>
      <c r="U57" s="15" t="s">
        <v>10</v>
      </c>
      <c r="V57" s="66" t="s">
        <v>11</v>
      </c>
      <c r="W57" s="67" t="s">
        <v>12</v>
      </c>
      <c r="X57" s="131"/>
      <c r="Y57" s="16"/>
      <c r="Z57" s="114" t="s">
        <v>13</v>
      </c>
      <c r="AA57" s="14" t="s">
        <v>52</v>
      </c>
      <c r="AB57" s="17" t="s">
        <v>14</v>
      </c>
      <c r="AC57" s="17" t="s">
        <v>15</v>
      </c>
      <c r="AD57" s="17" t="s">
        <v>51</v>
      </c>
      <c r="AE57" s="14" t="s">
        <v>50</v>
      </c>
      <c r="AF57" s="14" t="s">
        <v>47</v>
      </c>
      <c r="AG57" s="98" t="s">
        <v>16</v>
      </c>
      <c r="AH57" s="98" t="s">
        <v>17</v>
      </c>
      <c r="AI57" s="17" t="s">
        <v>48</v>
      </c>
      <c r="AJ57" s="14" t="s">
        <v>49</v>
      </c>
      <c r="AK57" s="14" t="s">
        <v>60</v>
      </c>
      <c r="AL57" s="14" t="s">
        <v>46</v>
      </c>
      <c r="AM57" s="17" t="s">
        <v>18</v>
      </c>
      <c r="AN57" s="68" t="s">
        <v>19</v>
      </c>
      <c r="AO57" s="14" t="s">
        <v>45</v>
      </c>
      <c r="AP57" s="14" t="s">
        <v>20</v>
      </c>
      <c r="AQ57" s="65" t="s">
        <v>8</v>
      </c>
      <c r="AR57" s="15" t="s">
        <v>21</v>
      </c>
      <c r="AS57" s="15" t="s">
        <v>22</v>
      </c>
      <c r="AT57" s="66" t="s">
        <v>11</v>
      </c>
      <c r="AU57" s="67" t="s">
        <v>12</v>
      </c>
      <c r="AV57" s="131"/>
      <c r="AX57" s="113" t="s">
        <v>25</v>
      </c>
      <c r="AY57" s="113" t="s">
        <v>14</v>
      </c>
      <c r="AZ57" s="103" t="s">
        <v>58</v>
      </c>
      <c r="BA57" s="99" t="s">
        <v>59</v>
      </c>
      <c r="BC57" s="17" t="s">
        <v>26</v>
      </c>
      <c r="BD57" s="17" t="s">
        <v>27</v>
      </c>
      <c r="BE57" s="17" t="s">
        <v>28</v>
      </c>
      <c r="BF57" s="17" t="s">
        <v>29</v>
      </c>
      <c r="BG57" s="17" t="s">
        <v>30</v>
      </c>
      <c r="BH57" s="17" t="s">
        <v>31</v>
      </c>
      <c r="BI57" s="17" t="s">
        <v>32</v>
      </c>
      <c r="BJ57" s="17" t="s">
        <v>33</v>
      </c>
      <c r="BK57" s="17" t="s">
        <v>34</v>
      </c>
      <c r="BL57" s="17" t="s">
        <v>35</v>
      </c>
      <c r="BM57" s="69" t="s">
        <v>36</v>
      </c>
      <c r="BN57" s="69" t="s">
        <v>37</v>
      </c>
      <c r="BO57" s="69" t="s">
        <v>38</v>
      </c>
      <c r="BP57" s="69" t="s">
        <v>39</v>
      </c>
      <c r="BQ57" s="69" t="s">
        <v>40</v>
      </c>
      <c r="BR57" s="18"/>
      <c r="BS57" s="15" t="s">
        <v>41</v>
      </c>
      <c r="BT57" s="15" t="s">
        <v>42</v>
      </c>
      <c r="BU57" s="64" t="s">
        <v>105</v>
      </c>
      <c r="BV57" s="66" t="s">
        <v>11</v>
      </c>
      <c r="BW57" s="67" t="s">
        <v>12</v>
      </c>
    </row>
    <row r="58" spans="1:75">
      <c r="A58" s="141"/>
      <c r="B58" s="162" t="s">
        <v>118</v>
      </c>
      <c r="C58" s="183">
        <v>89</v>
      </c>
      <c r="D58" s="184">
        <f t="shared" ref="D58:D61" si="88">E58-C58</f>
        <v>6173</v>
      </c>
      <c r="E58" s="185">
        <v>6262</v>
      </c>
      <c r="F58" s="183">
        <v>205</v>
      </c>
      <c r="G58" s="184">
        <f t="shared" ref="G58:G61" si="89">H58-F58</f>
        <v>12323</v>
      </c>
      <c r="H58" s="185">
        <v>12528</v>
      </c>
      <c r="I58" s="127"/>
      <c r="K58" s="19">
        <f t="shared" ref="K58:K61" si="90">(C58/E58)/(F58/H58)</f>
        <v>0.86857000412865826</v>
      </c>
      <c r="L58" s="20">
        <f t="shared" ref="L58:L61" si="91">(D58/(C58*E58)+(G58/(F58*H58)))</f>
        <v>1.5874489247463014E-2</v>
      </c>
      <c r="M58" s="21">
        <f t="shared" ref="M58:M61" si="92">1/L58</f>
        <v>62.994152719579013</v>
      </c>
      <c r="N58" s="22">
        <f t="shared" ref="N58:N61" si="93">LN(K58)</f>
        <v>-0.14090709306203511</v>
      </c>
      <c r="O58" s="22">
        <f t="shared" ref="O58:O61" si="94">M58*N58</f>
        <v>-8.8763229396217724</v>
      </c>
      <c r="P58" s="22">
        <f t="shared" ref="P58:P61" si="95">LN(K58)</f>
        <v>-0.14090709306203511</v>
      </c>
      <c r="Q58" s="116">
        <f t="shared" ref="Q58:Q61" si="96">K58</f>
        <v>0.86857000412865826</v>
      </c>
      <c r="R58" s="23">
        <f t="shared" ref="R58:R61" si="97">SQRT(1/M58)</f>
        <v>0.12599400480762177</v>
      </c>
      <c r="S58" s="135">
        <f t="shared" ref="S58:S61" si="98">-NORMSINV(2.5/100)</f>
        <v>1.9599639845400538</v>
      </c>
      <c r="T58" s="24">
        <f t="shared" ref="T58:T61" si="99">P58-(R58*S58)</f>
        <v>-0.3878508047529402</v>
      </c>
      <c r="U58" s="24">
        <f t="shared" ref="U58:U61" si="100">P58+(R58*S58)</f>
        <v>0.10603661862886996</v>
      </c>
      <c r="V58" s="25">
        <f t="shared" ref="V58:V61" si="101">EXP(T58)</f>
        <v>0.67851356671210672</v>
      </c>
      <c r="W58" s="26">
        <f t="shared" ref="W58:W61" si="102">EXP(U58)</f>
        <v>1.1118625906446395</v>
      </c>
      <c r="X58" s="93"/>
      <c r="Z58" s="115">
        <f>(N58-P62)^2</f>
        <v>4.8852298080035654E-4</v>
      </c>
      <c r="AA58" s="27">
        <f t="shared" ref="AA58:AA61" si="103">M58*Z58</f>
        <v>3.0774091259561626E-2</v>
      </c>
      <c r="AB58" s="28">
        <v>1</v>
      </c>
      <c r="AC58" s="18"/>
      <c r="AD58" s="18"/>
      <c r="AE58" s="21">
        <f t="shared" ref="AE58:AE61" si="104">M58^2</f>
        <v>3968.2632768576441</v>
      </c>
      <c r="AF58" s="29"/>
      <c r="AG58" s="96">
        <f>AG62</f>
        <v>2.0956395227307033E-2</v>
      </c>
      <c r="AH58" s="96">
        <f>AH62</f>
        <v>2.0956395227307033E-2</v>
      </c>
      <c r="AI58" s="27">
        <f t="shared" ref="AI58:AI61" si="105">1/M58</f>
        <v>1.5874489247463014E-2</v>
      </c>
      <c r="AJ58" s="30">
        <f t="shared" ref="AJ58:AJ61" si="106">1/(AH58+AI58)</f>
        <v>27.151126405476944</v>
      </c>
      <c r="AK58" s="108">
        <f>AJ58/AJ62</f>
        <v>0.43461932776354806</v>
      </c>
      <c r="AL58" s="31">
        <f t="shared" ref="AL58:AL61" si="107">AJ58*N58</f>
        <v>-3.8257862951556185</v>
      </c>
      <c r="AM58" s="59">
        <f t="shared" ref="AM58:AM61" si="108">AL58/AJ58</f>
        <v>-0.14090709306203511</v>
      </c>
      <c r="AN58" s="169">
        <f t="shared" ref="AN58:AN61" si="109">EXP(AM58)</f>
        <v>0.86857000412865826</v>
      </c>
      <c r="AO58" s="171">
        <f t="shared" ref="AO58:AO61" si="110">1/AJ58</f>
        <v>3.6830884474770051E-2</v>
      </c>
      <c r="AP58" s="169">
        <f t="shared" ref="AP58:AP61" si="111">SQRT(AO58)</f>
        <v>0.19191374227701896</v>
      </c>
      <c r="AQ58" s="168">
        <f t="shared" ref="AQ58:AQ61" si="112">-NORMSINV(2.5/100)</f>
        <v>1.9599639845400538</v>
      </c>
      <c r="AR58" s="195">
        <f t="shared" ref="AR58:AR61" si="113">AM58-(AQ58*AP58)</f>
        <v>-0.51705111606329412</v>
      </c>
      <c r="AS58" s="195">
        <f t="shared" ref="AS58:AS62" si="114">AM58+(AQ58*AP58)</f>
        <v>0.23523692993922393</v>
      </c>
      <c r="AT58" s="61">
        <f t="shared" ref="AT58:AT61" si="115">EXP(AR58)</f>
        <v>0.59627630755743899</v>
      </c>
      <c r="AU58" s="61">
        <f t="shared" ref="AU58:AU61" si="116">EXP(AS58)</f>
        <v>1.2652084989967258</v>
      </c>
      <c r="AV58" s="123"/>
      <c r="AX58" s="71"/>
      <c r="AY58" s="71">
        <v>1</v>
      </c>
      <c r="AZ58" s="100"/>
      <c r="BA58" s="100"/>
      <c r="BC58" s="18"/>
      <c r="BD58" s="18"/>
      <c r="BE58" s="28"/>
      <c r="BF58" s="28"/>
      <c r="BG58" s="28"/>
      <c r="BH58" s="28"/>
      <c r="BI58" s="28"/>
      <c r="BJ58" s="28"/>
      <c r="BK58" s="28"/>
      <c r="BL58" s="28"/>
      <c r="BM58" s="18"/>
      <c r="BN58" s="18"/>
      <c r="BO58" s="18"/>
      <c r="BP58" s="18"/>
      <c r="BQ58" s="18"/>
      <c r="BR58" s="18"/>
      <c r="BS58" s="72"/>
      <c r="BT58" s="72"/>
      <c r="BU58" s="72"/>
      <c r="BV58" s="18"/>
      <c r="BW58" s="18"/>
    </row>
    <row r="59" spans="1:75">
      <c r="A59" s="141"/>
      <c r="B59" s="162" t="s">
        <v>125</v>
      </c>
      <c r="C59" s="183">
        <v>52</v>
      </c>
      <c r="D59" s="184">
        <f t="shared" si="88"/>
        <v>2170</v>
      </c>
      <c r="E59" s="185">
        <v>2222</v>
      </c>
      <c r="F59" s="183">
        <v>49</v>
      </c>
      <c r="G59" s="184">
        <f t="shared" si="89"/>
        <v>2157</v>
      </c>
      <c r="H59" s="185">
        <v>2206</v>
      </c>
      <c r="I59" s="127"/>
      <c r="K59" s="19">
        <f t="shared" si="90"/>
        <v>1.0535829093113391</v>
      </c>
      <c r="L59" s="20">
        <f t="shared" si="91"/>
        <v>3.8735578334729931E-2</v>
      </c>
      <c r="M59" s="21">
        <f t="shared" si="92"/>
        <v>25.816059627626885</v>
      </c>
      <c r="N59" s="22">
        <f t="shared" si="93"/>
        <v>5.2196650084673064E-2</v>
      </c>
      <c r="O59" s="22">
        <f t="shared" si="94"/>
        <v>1.3475118309482956</v>
      </c>
      <c r="P59" s="22">
        <f t="shared" si="95"/>
        <v>5.2196650084673064E-2</v>
      </c>
      <c r="Q59" s="116">
        <f t="shared" si="96"/>
        <v>1.0535829093113391</v>
      </c>
      <c r="R59" s="23">
        <f t="shared" si="97"/>
        <v>0.19681356237497946</v>
      </c>
      <c r="S59" s="135">
        <f t="shared" si="98"/>
        <v>1.9599639845400538</v>
      </c>
      <c r="T59" s="24">
        <f t="shared" si="99"/>
        <v>-0.3335508438393141</v>
      </c>
      <c r="U59" s="24">
        <f t="shared" si="100"/>
        <v>0.43794414400866022</v>
      </c>
      <c r="V59" s="25">
        <f t="shared" si="101"/>
        <v>0.71637547443448846</v>
      </c>
      <c r="W59" s="26">
        <f t="shared" si="102"/>
        <v>1.5495183551184748</v>
      </c>
      <c r="X59" s="93"/>
      <c r="Z59" s="115">
        <f>(N59-P62)^2</f>
        <v>2.9241406012800165E-2</v>
      </c>
      <c r="AA59" s="27">
        <f t="shared" si="103"/>
        <v>0.75489788122209633</v>
      </c>
      <c r="AB59" s="28">
        <v>1</v>
      </c>
      <c r="AC59" s="18"/>
      <c r="AD59" s="18"/>
      <c r="AE59" s="21">
        <f t="shared" si="104"/>
        <v>666.4689346971868</v>
      </c>
      <c r="AF59" s="29"/>
      <c r="AG59" s="96">
        <f>AG62</f>
        <v>2.0956395227307033E-2</v>
      </c>
      <c r="AH59" s="96">
        <f>AH62</f>
        <v>2.0956395227307033E-2</v>
      </c>
      <c r="AI59" s="27">
        <f t="shared" si="105"/>
        <v>3.8735578334729931E-2</v>
      </c>
      <c r="AJ59" s="30">
        <f t="shared" si="106"/>
        <v>16.752671093387708</v>
      </c>
      <c r="AK59" s="108">
        <f>AJ59/AJ62</f>
        <v>0.26816694600866553</v>
      </c>
      <c r="AL59" s="31">
        <f t="shared" si="107"/>
        <v>0.87443331104517552</v>
      </c>
      <c r="AM59" s="59">
        <f t="shared" si="108"/>
        <v>5.2196650084673064E-2</v>
      </c>
      <c r="AN59" s="169">
        <f t="shared" si="109"/>
        <v>1.0535829093113391</v>
      </c>
      <c r="AO59" s="171">
        <f t="shared" si="110"/>
        <v>5.9691973562036968E-2</v>
      </c>
      <c r="AP59" s="169">
        <f t="shared" si="111"/>
        <v>0.24431940889343395</v>
      </c>
      <c r="AQ59" s="168">
        <f t="shared" si="112"/>
        <v>1.9599639845400538</v>
      </c>
      <c r="AR59" s="195">
        <f t="shared" si="113"/>
        <v>-0.42666059207057244</v>
      </c>
      <c r="AS59" s="195">
        <f t="shared" si="114"/>
        <v>0.53105389223991861</v>
      </c>
      <c r="AT59" s="61">
        <f t="shared" si="115"/>
        <v>0.65268504111660541</v>
      </c>
      <c r="AU59" s="61">
        <f t="shared" si="116"/>
        <v>1.7007237440188736</v>
      </c>
      <c r="AV59" s="123"/>
      <c r="AX59" s="71"/>
      <c r="AY59" s="71">
        <v>1</v>
      </c>
      <c r="AZ59" s="100"/>
      <c r="BA59" s="100"/>
      <c r="BC59" s="18"/>
      <c r="BD59" s="18"/>
      <c r="BE59" s="28"/>
      <c r="BF59" s="28"/>
      <c r="BG59" s="28"/>
      <c r="BH59" s="28"/>
      <c r="BI59" s="28"/>
      <c r="BJ59" s="28"/>
      <c r="BK59" s="28"/>
      <c r="BL59" s="28"/>
      <c r="BM59" s="18"/>
      <c r="BN59" s="18"/>
      <c r="BO59" s="18"/>
      <c r="BP59" s="18"/>
      <c r="BQ59" s="18"/>
      <c r="BR59" s="18"/>
      <c r="BS59" s="72"/>
      <c r="BT59" s="72"/>
      <c r="BU59" s="72"/>
      <c r="BV59" s="18"/>
      <c r="BW59" s="18"/>
    </row>
    <row r="60" spans="1:75">
      <c r="A60" s="140"/>
      <c r="B60" s="162" t="s">
        <v>130</v>
      </c>
      <c r="C60" s="183">
        <v>20</v>
      </c>
      <c r="D60" s="184">
        <f t="shared" si="88"/>
        <v>1739</v>
      </c>
      <c r="E60" s="185">
        <v>1759</v>
      </c>
      <c r="F60" s="183">
        <v>16</v>
      </c>
      <c r="G60" s="184">
        <f t="shared" si="89"/>
        <v>1743</v>
      </c>
      <c r="H60" s="185">
        <v>1759</v>
      </c>
      <c r="I60" s="127"/>
      <c r="K60" s="19">
        <f t="shared" si="90"/>
        <v>1.25</v>
      </c>
      <c r="L60" s="20">
        <f t="shared" si="91"/>
        <v>0.11136299033541786</v>
      </c>
      <c r="M60" s="21">
        <f t="shared" si="92"/>
        <v>8.9796439282751574</v>
      </c>
      <c r="N60" s="22">
        <f t="shared" si="93"/>
        <v>0.22314355131420976</v>
      </c>
      <c r="O60" s="22">
        <f t="shared" si="94"/>
        <v>2.0037496356923996</v>
      </c>
      <c r="P60" s="22">
        <f t="shared" si="95"/>
        <v>0.22314355131420976</v>
      </c>
      <c r="Q60" s="116">
        <f t="shared" si="96"/>
        <v>1.25</v>
      </c>
      <c r="R60" s="23">
        <f t="shared" si="97"/>
        <v>0.33371093829153675</v>
      </c>
      <c r="S60" s="135">
        <f t="shared" si="98"/>
        <v>1.9599639845400538</v>
      </c>
      <c r="T60" s="24">
        <f t="shared" si="99"/>
        <v>-0.43091786898427059</v>
      </c>
      <c r="U60" s="24">
        <f t="shared" si="100"/>
        <v>0.87720497161269018</v>
      </c>
      <c r="V60" s="25">
        <f t="shared" si="101"/>
        <v>0.64991228653904509</v>
      </c>
      <c r="W60" s="26">
        <f t="shared" si="102"/>
        <v>2.4041705817268451</v>
      </c>
      <c r="X60" s="93"/>
      <c r="Z60" s="115">
        <f>(N60-P62)^2</f>
        <v>0.11692849515859917</v>
      </c>
      <c r="AA60" s="27">
        <f t="shared" si="103"/>
        <v>1.0499762515932662</v>
      </c>
      <c r="AB60" s="28">
        <v>1</v>
      </c>
      <c r="AC60" s="18"/>
      <c r="AD60" s="18"/>
      <c r="AE60" s="21">
        <f t="shared" si="104"/>
        <v>80.634005078608908</v>
      </c>
      <c r="AF60" s="29"/>
      <c r="AG60" s="96">
        <f>AG62</f>
        <v>2.0956395227307033E-2</v>
      </c>
      <c r="AH60" s="96">
        <f>AH62</f>
        <v>2.0956395227307033E-2</v>
      </c>
      <c r="AI60" s="27">
        <f t="shared" si="105"/>
        <v>0.11136299033541786</v>
      </c>
      <c r="AJ60" s="30">
        <f t="shared" si="106"/>
        <v>7.5574716111869984</v>
      </c>
      <c r="AK60" s="108">
        <f>AJ60/AJ62</f>
        <v>0.1209755787731744</v>
      </c>
      <c r="AL60" s="31">
        <f t="shared" si="107"/>
        <v>1.6864010542765895</v>
      </c>
      <c r="AM60" s="59">
        <f t="shared" si="108"/>
        <v>0.22314355131420976</v>
      </c>
      <c r="AN60" s="169">
        <f t="shared" si="109"/>
        <v>1.25</v>
      </c>
      <c r="AO60" s="171">
        <f t="shared" si="110"/>
        <v>0.13231938556272488</v>
      </c>
      <c r="AP60" s="169">
        <f t="shared" si="111"/>
        <v>0.36375731685111828</v>
      </c>
      <c r="AQ60" s="168">
        <f t="shared" si="112"/>
        <v>1.9599639845400538</v>
      </c>
      <c r="AR60" s="195">
        <f t="shared" si="113"/>
        <v>-0.4898076888269069</v>
      </c>
      <c r="AS60" s="195">
        <f t="shared" si="114"/>
        <v>0.93609479145532637</v>
      </c>
      <c r="AT60" s="61">
        <f t="shared" si="115"/>
        <v>0.6127442204142366</v>
      </c>
      <c r="AU60" s="61">
        <f t="shared" si="116"/>
        <v>2.5500036523293441</v>
      </c>
      <c r="AV60" s="123"/>
      <c r="AX60" s="71"/>
      <c r="AY60" s="71">
        <v>1</v>
      </c>
      <c r="AZ60" s="100"/>
      <c r="BA60" s="100"/>
      <c r="BC60" s="18"/>
      <c r="BD60" s="18"/>
      <c r="BE60" s="28"/>
      <c r="BF60" s="28"/>
      <c r="BG60" s="28"/>
      <c r="BH60" s="28"/>
      <c r="BI60" s="28"/>
      <c r="BJ60" s="28"/>
      <c r="BK60" s="28"/>
      <c r="BL60" s="28"/>
      <c r="BM60" s="18"/>
      <c r="BN60" s="18"/>
      <c r="BO60" s="18"/>
      <c r="BP60" s="18"/>
      <c r="BQ60" s="18"/>
      <c r="BR60" s="18"/>
      <c r="BS60" s="72"/>
      <c r="BT60" s="72"/>
      <c r="BU60" s="72"/>
      <c r="BV60" s="18"/>
      <c r="BW60" s="18"/>
    </row>
    <row r="61" spans="1:75">
      <c r="A61" s="140"/>
      <c r="B61" s="162" t="s">
        <v>131</v>
      </c>
      <c r="C61" s="183">
        <v>21</v>
      </c>
      <c r="D61" s="184">
        <f t="shared" si="88"/>
        <v>342</v>
      </c>
      <c r="E61" s="185">
        <v>363</v>
      </c>
      <c r="F61" s="183">
        <v>36</v>
      </c>
      <c r="G61" s="184">
        <f t="shared" si="89"/>
        <v>325</v>
      </c>
      <c r="H61" s="185">
        <v>361</v>
      </c>
      <c r="I61" s="127"/>
      <c r="K61" s="19">
        <f t="shared" si="90"/>
        <v>0.58011937557392101</v>
      </c>
      <c r="L61" s="20">
        <f t="shared" si="91"/>
        <v>6.9871921357693198E-2</v>
      </c>
      <c r="M61" s="21">
        <f t="shared" si="92"/>
        <v>14.31190069728769</v>
      </c>
      <c r="N61" s="22">
        <f t="shared" si="93"/>
        <v>-0.54452137666465694</v>
      </c>
      <c r="O61" s="22">
        <f t="shared" si="94"/>
        <v>-7.7931358703749565</v>
      </c>
      <c r="P61" s="22">
        <f t="shared" si="95"/>
        <v>-0.54452137666465694</v>
      </c>
      <c r="Q61" s="116">
        <f t="shared" si="96"/>
        <v>0.58011937557392101</v>
      </c>
      <c r="R61" s="23">
        <f t="shared" si="97"/>
        <v>0.26433297440480857</v>
      </c>
      <c r="S61" s="135">
        <f t="shared" si="98"/>
        <v>1.9599639845400538</v>
      </c>
      <c r="T61" s="24">
        <f t="shared" si="99"/>
        <v>-1.0626044864244295</v>
      </c>
      <c r="U61" s="24">
        <f t="shared" si="100"/>
        <v>-2.6438266904884267E-2</v>
      </c>
      <c r="V61" s="25">
        <f t="shared" si="101"/>
        <v>0.34555464492133459</v>
      </c>
      <c r="W61" s="26">
        <f t="shared" si="102"/>
        <v>0.97390816434514693</v>
      </c>
      <c r="X61" s="93"/>
      <c r="Z61" s="115">
        <f>(N61-P62)^2</f>
        <v>0.18123482750327821</v>
      </c>
      <c r="AA61" s="27">
        <f t="shared" si="103"/>
        <v>2.5938148541169816</v>
      </c>
      <c r="AB61" s="28">
        <v>1</v>
      </c>
      <c r="AC61" s="18"/>
      <c r="AD61" s="18"/>
      <c r="AE61" s="21">
        <f t="shared" si="104"/>
        <v>204.83050156902388</v>
      </c>
      <c r="AF61" s="29"/>
      <c r="AG61" s="96">
        <f>AG62</f>
        <v>2.0956395227307033E-2</v>
      </c>
      <c r="AH61" s="96">
        <f>AH62</f>
        <v>2.0956395227307033E-2</v>
      </c>
      <c r="AI61" s="27">
        <f t="shared" si="105"/>
        <v>6.9871921357693198E-2</v>
      </c>
      <c r="AJ61" s="30">
        <f t="shared" si="106"/>
        <v>11.009782385035903</v>
      </c>
      <c r="AK61" s="108">
        <f>AJ61/AJ62</f>
        <v>0.17623814745461205</v>
      </c>
      <c r="AL61" s="31">
        <f t="shared" si="107"/>
        <v>-5.9950618610780397</v>
      </c>
      <c r="AM61" s="59">
        <f t="shared" si="108"/>
        <v>-0.54452137666465694</v>
      </c>
      <c r="AN61" s="169">
        <f t="shared" si="109"/>
        <v>0.58011937557392101</v>
      </c>
      <c r="AO61" s="171">
        <f t="shared" si="110"/>
        <v>9.0828316585000235E-2</v>
      </c>
      <c r="AP61" s="169">
        <f t="shared" si="111"/>
        <v>0.30137736574766233</v>
      </c>
      <c r="AQ61" s="168">
        <f t="shared" si="112"/>
        <v>1.9599639845400538</v>
      </c>
      <c r="AR61" s="195">
        <f t="shared" si="113"/>
        <v>-1.1352101592856303</v>
      </c>
      <c r="AS61" s="195">
        <f t="shared" si="114"/>
        <v>4.616740595631641E-2</v>
      </c>
      <c r="AT61" s="61">
        <f t="shared" si="115"/>
        <v>0.32135457858860217</v>
      </c>
      <c r="AU61" s="61">
        <f t="shared" si="116"/>
        <v>1.0472497121228581</v>
      </c>
      <c r="AV61" s="123"/>
      <c r="AX61" s="71"/>
      <c r="AY61" s="71">
        <v>1</v>
      </c>
      <c r="AZ61" s="100"/>
      <c r="BA61" s="100"/>
      <c r="BC61" s="18"/>
      <c r="BD61" s="18"/>
      <c r="BE61" s="28"/>
      <c r="BF61" s="28"/>
      <c r="BG61" s="28"/>
      <c r="BH61" s="28"/>
      <c r="BI61" s="28"/>
      <c r="BJ61" s="28"/>
      <c r="BK61" s="28"/>
      <c r="BL61" s="28"/>
      <c r="BM61" s="18"/>
      <c r="BN61" s="18"/>
      <c r="BO61" s="18"/>
      <c r="BP61" s="18"/>
      <c r="BQ61" s="18"/>
      <c r="BR61" s="18"/>
      <c r="BS61" s="72"/>
      <c r="BT61" s="72"/>
      <c r="BU61" s="72"/>
      <c r="BV61" s="18"/>
      <c r="BW61" s="18"/>
    </row>
    <row r="62" spans="1:75">
      <c r="A62" s="6"/>
      <c r="B62" s="78">
        <f>COUNT(C58:C61)</f>
        <v>4</v>
      </c>
      <c r="C62" s="186">
        <f t="shared" ref="C62:H62" si="117">SUM(C58:C61)</f>
        <v>182</v>
      </c>
      <c r="D62" s="186">
        <f t="shared" si="117"/>
        <v>10424</v>
      </c>
      <c r="E62" s="186">
        <f t="shared" si="117"/>
        <v>10606</v>
      </c>
      <c r="F62" s="186">
        <f t="shared" si="117"/>
        <v>306</v>
      </c>
      <c r="G62" s="186">
        <f t="shared" si="117"/>
        <v>16548</v>
      </c>
      <c r="H62" s="186">
        <f t="shared" si="117"/>
        <v>16854</v>
      </c>
      <c r="I62" s="128"/>
      <c r="K62" s="32"/>
      <c r="L62" s="107"/>
      <c r="M62" s="33">
        <f>SUM(M58:M61)</f>
        <v>112.10175697276873</v>
      </c>
      <c r="N62" s="34"/>
      <c r="O62" s="35">
        <f>SUM(O58:O61)</f>
        <v>-13.318197343356033</v>
      </c>
      <c r="P62" s="36">
        <f>O62/M62</f>
        <v>-0.11880453708313628</v>
      </c>
      <c r="Q62" s="73">
        <f>EXP(P62)</f>
        <v>0.8879813512250887</v>
      </c>
      <c r="R62" s="37">
        <f>SQRT(1/M62)</f>
        <v>9.4448222791262235E-2</v>
      </c>
      <c r="S62" s="135">
        <f>-NORMSINV(2.5/100)</f>
        <v>1.9599639845400538</v>
      </c>
      <c r="T62" s="38">
        <f>P62-(R62*S62)</f>
        <v>-0.30391965215782535</v>
      </c>
      <c r="U62" s="38">
        <f>P62+(R62*S62)</f>
        <v>6.631057799155278E-2</v>
      </c>
      <c r="V62" s="74">
        <f>EXP(T62)</f>
        <v>0.73792015436083158</v>
      </c>
      <c r="W62" s="75">
        <f>EXP(U62)</f>
        <v>1.068558536399542</v>
      </c>
      <c r="X62" s="39"/>
      <c r="Y62" s="39"/>
      <c r="Z62" s="40"/>
      <c r="AA62" s="41">
        <f>SUM(AA58:AA61)</f>
        <v>4.4294630781919064</v>
      </c>
      <c r="AB62" s="42">
        <f>SUM(AB58:AB61)</f>
        <v>4</v>
      </c>
      <c r="AC62" s="43">
        <f>AA62-(AB62-1)</f>
        <v>1.4294630781919064</v>
      </c>
      <c r="AD62" s="33">
        <f>M62</f>
        <v>112.10175697276873</v>
      </c>
      <c r="AE62" s="33">
        <f>SUM(AE58:AE61)</f>
        <v>4920.1967182024637</v>
      </c>
      <c r="AF62" s="44">
        <f>AE62/AD62</f>
        <v>43.890451417257061</v>
      </c>
      <c r="AG62" s="97">
        <f>AC62/(AD62-AF62)</f>
        <v>2.0956395227307033E-2</v>
      </c>
      <c r="AH62" s="97">
        <f>IF(AA62&lt;AB62-1,"0",AG62)</f>
        <v>2.0956395227307033E-2</v>
      </c>
      <c r="AI62" s="40"/>
      <c r="AJ62" s="33">
        <f>SUM(AJ58:AJ61)</f>
        <v>62.471051495087551</v>
      </c>
      <c r="AK62" s="109">
        <f>SUM(AK58:AK61)</f>
        <v>1</v>
      </c>
      <c r="AL62" s="43">
        <f>SUM(AL58:AL61)</f>
        <v>-7.2600137909118931</v>
      </c>
      <c r="AM62" s="43">
        <f>AL62/AJ62</f>
        <v>-0.11621404822172376</v>
      </c>
      <c r="AN62" s="73">
        <f>EXP(AM62)</f>
        <v>0.89028463905727317</v>
      </c>
      <c r="AO62" s="36">
        <f>1/AJ62</f>
        <v>1.6007414251361457E-2</v>
      </c>
      <c r="AP62" s="35">
        <f>SQRT(AO62)</f>
        <v>0.12652041041413617</v>
      </c>
      <c r="AQ62" s="164">
        <f>-NORMSINV(2.5/100)</f>
        <v>1.9599639845400538</v>
      </c>
      <c r="AR62" s="38">
        <f>AM62-(AQ62*AP62)</f>
        <v>-0.36418949594265704</v>
      </c>
      <c r="AS62" s="38">
        <f t="shared" si="114"/>
        <v>0.13176139949920948</v>
      </c>
      <c r="AT62" s="150">
        <f>EXP(AR62)</f>
        <v>0.6947595281564547</v>
      </c>
      <c r="AU62" s="161">
        <f>EXP(AS62)</f>
        <v>1.1408360827299804</v>
      </c>
      <c r="AV62" s="132"/>
      <c r="AW62" s="8"/>
      <c r="AX62" s="77">
        <f>AA62</f>
        <v>4.4294630781919064</v>
      </c>
      <c r="AY62" s="78">
        <f>SUM(AY58:AY61)</f>
        <v>4</v>
      </c>
      <c r="AZ62" s="101">
        <f>(AX62-(AY62-1))/AX62</f>
        <v>0.32271700947903803</v>
      </c>
      <c r="BA62" s="102">
        <f>IF(AA62&lt;AB62-1,"0%",AZ62)</f>
        <v>0.32271700947903803</v>
      </c>
      <c r="BB62" s="47"/>
      <c r="BC62" s="35">
        <f>AX62/(AY62-1)</f>
        <v>1.4764876927306354</v>
      </c>
      <c r="BD62" s="79">
        <f>LN(BC62)</f>
        <v>0.38966608673238001</v>
      </c>
      <c r="BE62" s="35">
        <f>LN(AX62)</f>
        <v>1.4882783754004898</v>
      </c>
      <c r="BF62" s="35">
        <f>LN(AY62-1)</f>
        <v>1.0986122886681098</v>
      </c>
      <c r="BG62" s="35">
        <f>SQRT(2*AX62)</f>
        <v>2.9763948253522772</v>
      </c>
      <c r="BH62" s="35">
        <f>SQRT(2*AY62-3)</f>
        <v>2.2360679774997898</v>
      </c>
      <c r="BI62" s="35">
        <f>2*(AY62-2)</f>
        <v>4</v>
      </c>
      <c r="BJ62" s="35">
        <f>3*(AY62-2)^2</f>
        <v>12</v>
      </c>
      <c r="BK62" s="35">
        <f>1/BI62</f>
        <v>0.25</v>
      </c>
      <c r="BL62" s="80">
        <f>1/BJ62</f>
        <v>8.3333333333333329E-2</v>
      </c>
      <c r="BM62" s="80">
        <f>SQRT(BK62*(1-BL62))</f>
        <v>0.47871355387816905</v>
      </c>
      <c r="BN62" s="81">
        <f>0.5*(BE62-BF62)/(BG62-BH62)</f>
        <v>0.26317165712867829</v>
      </c>
      <c r="BO62" s="81">
        <f>IF(AA62&lt;=AB62,BM62,BN62)</f>
        <v>0.26317165712867829</v>
      </c>
      <c r="BP62" s="82">
        <f>BD62-(1.96*BO62)</f>
        <v>-0.12615036123982948</v>
      </c>
      <c r="BQ62" s="82">
        <f>BD62+(1.96*BO62)</f>
        <v>0.9054825347045895</v>
      </c>
      <c r="BR62" s="82"/>
      <c r="BS62" s="79">
        <f>EXP(BP62)</f>
        <v>0.88148229604749784</v>
      </c>
      <c r="BT62" s="79">
        <f>EXP(BQ62)</f>
        <v>2.4731250038260177</v>
      </c>
      <c r="BU62" s="83">
        <f>BA62</f>
        <v>0.32271700947903803</v>
      </c>
      <c r="BV62" s="83">
        <f>(BS62-1)/BS62</f>
        <v>-0.13445273317901776</v>
      </c>
      <c r="BW62" s="83">
        <f>(BT62-1)/BT62</f>
        <v>0.59565327330686391</v>
      </c>
    </row>
    <row r="63" spans="1:75" ht="13.5" thickBot="1">
      <c r="A63" s="4"/>
      <c r="B63" s="4"/>
      <c r="C63" s="187"/>
      <c r="D63" s="187"/>
      <c r="E63" s="187"/>
      <c r="F63" s="187"/>
      <c r="G63" s="187"/>
      <c r="H63" s="187"/>
      <c r="I63" s="129"/>
      <c r="J63" s="4"/>
      <c r="K63" s="4"/>
      <c r="L63" s="5"/>
      <c r="M63" s="5"/>
      <c r="N63" s="5"/>
      <c r="O63" s="5"/>
      <c r="P63" s="5"/>
      <c r="Q63" s="5"/>
      <c r="R63" s="48"/>
      <c r="S63" s="48"/>
      <c r="T63" s="48"/>
      <c r="U63" s="48"/>
      <c r="V63" s="48"/>
      <c r="W63" s="48"/>
      <c r="X63" s="48"/>
      <c r="Z63" s="5"/>
      <c r="AA63" s="5"/>
      <c r="AB63" s="49"/>
      <c r="AC63" s="50"/>
      <c r="AD63" s="106"/>
      <c r="AE63" s="50"/>
      <c r="AF63" s="51"/>
      <c r="AG63" s="51"/>
      <c r="AH63" s="51"/>
      <c r="AI63" s="51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2"/>
      <c r="AU63" s="52"/>
      <c r="AV63" s="52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3"/>
      <c r="BH63" s="5"/>
      <c r="BI63" s="5"/>
      <c r="BJ63" s="5"/>
      <c r="BK63" s="5"/>
      <c r="BN63" s="50" t="s">
        <v>43</v>
      </c>
      <c r="BT63" s="84" t="s">
        <v>44</v>
      </c>
      <c r="BU63" s="85">
        <f>BU62</f>
        <v>0.32271700947903803</v>
      </c>
      <c r="BV63" s="86" t="str">
        <f>IF(BV62&lt;0,"0%",BV62)</f>
        <v>0%</v>
      </c>
      <c r="BW63" s="87">
        <f>IF(BW62&lt;0,"0%",BW62)</f>
        <v>0.59565327330686391</v>
      </c>
    </row>
    <row r="64" spans="1:75" ht="15.75" thickBot="1">
      <c r="A64" s="162"/>
      <c r="B64" s="6"/>
      <c r="C64" s="178"/>
      <c r="D64" s="178"/>
      <c r="E64" s="178"/>
      <c r="F64" s="178"/>
      <c r="G64" s="178"/>
      <c r="H64" s="178"/>
      <c r="I64" s="118"/>
      <c r="J64" s="6"/>
      <c r="K64" s="6"/>
      <c r="L64" s="6"/>
      <c r="M64" s="5"/>
      <c r="N64" s="5"/>
      <c r="O64" s="5"/>
      <c r="P64" s="5"/>
      <c r="Q64" s="5"/>
      <c r="R64" s="54"/>
      <c r="S64" s="54"/>
      <c r="T64" s="54"/>
      <c r="U64" s="54"/>
      <c r="V64" s="54"/>
      <c r="W64" s="54"/>
      <c r="X64" s="54"/>
      <c r="Z64" s="5"/>
      <c r="AA64" s="5"/>
      <c r="AB64" s="5"/>
      <c r="AC64" s="5"/>
      <c r="AD64" s="5"/>
      <c r="AE64" s="5"/>
      <c r="AF64" s="5"/>
      <c r="AG64" s="5"/>
      <c r="AH64" s="5"/>
      <c r="AI64" s="53"/>
      <c r="AJ64" s="104"/>
      <c r="AK64" s="104"/>
      <c r="AL64" s="105"/>
      <c r="AM64" s="58"/>
      <c r="AN64" s="55"/>
      <c r="AO64" s="56" t="s">
        <v>23</v>
      </c>
      <c r="AP64" s="57">
        <f>TINV(0.05,(AB62-2))</f>
        <v>4.3026527297494637</v>
      </c>
      <c r="AQ64" s="5"/>
      <c r="AR64" s="88"/>
      <c r="AS64" s="89" t="s">
        <v>24</v>
      </c>
      <c r="AT64" s="90">
        <f>EXP(AM62-AP64*SQRT((1/AD62)+AH62))</f>
        <v>0.42319410398756774</v>
      </c>
      <c r="AU64" s="91">
        <f>EXP(AM62+AP64*SQRT((1/AD62)+AH62))</f>
        <v>1.8729153621776919</v>
      </c>
      <c r="AV64" s="123"/>
      <c r="AW64" s="5"/>
      <c r="AX64" s="5"/>
      <c r="AY64" s="5"/>
      <c r="AZ64" s="5"/>
      <c r="BB64" s="5"/>
      <c r="BC64" s="5"/>
      <c r="BD64" s="5"/>
      <c r="BF64" s="92"/>
      <c r="BG64" s="53"/>
      <c r="BH64" s="53"/>
      <c r="BJ64" s="93"/>
      <c r="BK64" s="5"/>
      <c r="BL64" s="94"/>
      <c r="BM64" s="95"/>
      <c r="BN64" s="5"/>
      <c r="BQ64" s="94"/>
    </row>
    <row r="65" spans="1:9">
      <c r="A65" s="162"/>
      <c r="C65" s="188"/>
      <c r="D65" s="188"/>
      <c r="E65" s="188"/>
      <c r="F65" s="188"/>
      <c r="G65" s="188"/>
      <c r="H65" s="188"/>
      <c r="I65" s="130"/>
    </row>
    <row r="66" spans="1:9">
      <c r="A66" s="162"/>
      <c r="C66" s="188"/>
      <c r="D66" s="188"/>
      <c r="E66" s="188"/>
      <c r="F66" s="188"/>
      <c r="G66" s="188"/>
      <c r="H66" s="188"/>
      <c r="I66" s="130"/>
    </row>
    <row r="67" spans="1:9">
      <c r="A67" s="162"/>
      <c r="C67" s="188"/>
      <c r="D67" s="188"/>
      <c r="E67" s="188"/>
      <c r="F67" s="188"/>
      <c r="G67" s="188"/>
      <c r="H67" s="188"/>
      <c r="I67" s="130"/>
    </row>
    <row r="68" spans="1:9">
      <c r="C68" s="188"/>
      <c r="D68" s="188"/>
      <c r="E68" s="188"/>
      <c r="F68" s="188"/>
      <c r="G68" s="188"/>
      <c r="H68" s="188"/>
      <c r="I68" s="130"/>
    </row>
    <row r="69" spans="1:9">
      <c r="C69" s="188"/>
      <c r="D69" s="188"/>
      <c r="E69" s="188"/>
      <c r="F69" s="188"/>
      <c r="G69" s="188"/>
      <c r="H69" s="188"/>
      <c r="I69" s="130"/>
    </row>
    <row r="70" spans="1:9">
      <c r="C70" s="188"/>
      <c r="D70" s="188"/>
      <c r="E70" s="188"/>
      <c r="F70" s="188"/>
      <c r="G70" s="188"/>
      <c r="H70" s="188"/>
      <c r="I70" s="130"/>
    </row>
    <row r="71" spans="1:9">
      <c r="C71" s="188"/>
      <c r="D71" s="188"/>
      <c r="E71" s="188"/>
      <c r="F71" s="188"/>
      <c r="G71" s="188"/>
      <c r="H71" s="188"/>
      <c r="I71" s="130"/>
    </row>
    <row r="72" spans="1:9">
      <c r="C72" s="188"/>
      <c r="D72" s="188"/>
      <c r="E72" s="188"/>
      <c r="F72" s="188"/>
      <c r="G72" s="188"/>
      <c r="H72" s="188"/>
      <c r="I72" s="130"/>
    </row>
    <row r="73" spans="1:9">
      <c r="C73" s="188"/>
      <c r="D73" s="188"/>
      <c r="E73" s="188"/>
      <c r="F73" s="188"/>
      <c r="G73" s="188"/>
      <c r="H73" s="188"/>
      <c r="I73" s="130"/>
    </row>
    <row r="74" spans="1:9">
      <c r="C74" s="188"/>
      <c r="D74" s="188"/>
      <c r="E74" s="188"/>
      <c r="F74" s="188"/>
      <c r="G74" s="188"/>
      <c r="H74" s="188"/>
      <c r="I74" s="130"/>
    </row>
    <row r="75" spans="1:9">
      <c r="C75" s="188"/>
      <c r="D75" s="188"/>
      <c r="E75" s="188"/>
      <c r="F75" s="188"/>
      <c r="G75" s="188"/>
      <c r="H75" s="188"/>
      <c r="I75" s="130"/>
    </row>
    <row r="76" spans="1:9">
      <c r="C76" s="188"/>
      <c r="D76" s="188"/>
      <c r="E76" s="188"/>
      <c r="F76" s="188"/>
      <c r="G76" s="188"/>
      <c r="H76" s="188"/>
      <c r="I76" s="130"/>
    </row>
    <row r="77" spans="1:9">
      <c r="C77" s="188"/>
      <c r="D77" s="188"/>
      <c r="E77" s="188"/>
      <c r="F77" s="188"/>
      <c r="G77" s="188"/>
      <c r="H77" s="188"/>
      <c r="I77" s="130"/>
    </row>
    <row r="78" spans="1:9">
      <c r="C78" s="188"/>
      <c r="D78" s="188"/>
      <c r="E78" s="188"/>
      <c r="F78" s="188"/>
      <c r="G78" s="188"/>
      <c r="H78" s="188"/>
      <c r="I78" s="130"/>
    </row>
    <row r="79" spans="1:9">
      <c r="C79" s="188"/>
      <c r="D79" s="188"/>
      <c r="E79" s="188"/>
      <c r="F79" s="188"/>
      <c r="G79" s="188"/>
      <c r="H79" s="188"/>
      <c r="I79" s="130"/>
    </row>
    <row r="80" spans="1:9">
      <c r="C80" s="188"/>
      <c r="D80" s="188"/>
      <c r="E80" s="188"/>
      <c r="F80" s="188"/>
      <c r="G80" s="188"/>
      <c r="H80" s="188"/>
      <c r="I80" s="130"/>
    </row>
    <row r="81" spans="3:9">
      <c r="C81" s="188"/>
      <c r="D81" s="188"/>
      <c r="E81" s="188"/>
      <c r="F81" s="188"/>
      <c r="G81" s="188"/>
      <c r="H81" s="188"/>
      <c r="I81" s="130"/>
    </row>
    <row r="82" spans="3:9">
      <c r="C82" s="188"/>
      <c r="D82" s="188"/>
      <c r="E82" s="188"/>
      <c r="F82" s="188"/>
      <c r="G82" s="188"/>
      <c r="H82" s="188"/>
      <c r="I82" s="130"/>
    </row>
    <row r="83" spans="3:9">
      <c r="C83" s="188"/>
      <c r="D83" s="188"/>
      <c r="E83" s="188"/>
      <c r="F83" s="188"/>
      <c r="G83" s="188"/>
      <c r="H83" s="188"/>
      <c r="I83" s="130"/>
    </row>
    <row r="84" spans="3:9">
      <c r="C84" s="188"/>
      <c r="D84" s="188"/>
      <c r="E84" s="188"/>
      <c r="F84" s="188"/>
      <c r="G84" s="188"/>
      <c r="H84" s="188"/>
      <c r="I84" s="130"/>
    </row>
    <row r="85" spans="3:9">
      <c r="C85" s="188"/>
      <c r="D85" s="188"/>
      <c r="E85" s="188"/>
      <c r="F85" s="188"/>
      <c r="G85" s="188"/>
      <c r="H85" s="188"/>
      <c r="I85" s="130"/>
    </row>
    <row r="86" spans="3:9">
      <c r="C86" s="188"/>
      <c r="D86" s="188"/>
      <c r="E86" s="188"/>
      <c r="F86" s="188"/>
      <c r="G86" s="188"/>
      <c r="H86" s="188"/>
      <c r="I86" s="130"/>
    </row>
    <row r="87" spans="3:9">
      <c r="C87" s="188"/>
      <c r="D87" s="188"/>
      <c r="E87" s="188"/>
      <c r="F87" s="188"/>
      <c r="G87" s="188"/>
      <c r="H87" s="188"/>
      <c r="I87" s="130"/>
    </row>
    <row r="88" spans="3:9">
      <c r="C88" s="188"/>
      <c r="D88" s="188"/>
      <c r="E88" s="188"/>
      <c r="F88" s="188"/>
      <c r="G88" s="188"/>
      <c r="H88" s="188"/>
      <c r="I88" s="130"/>
    </row>
    <row r="89" spans="3:9">
      <c r="C89" s="188"/>
      <c r="D89" s="188"/>
      <c r="E89" s="188"/>
      <c r="F89" s="188"/>
      <c r="G89" s="188"/>
      <c r="H89" s="188"/>
      <c r="I89" s="130"/>
    </row>
    <row r="90" spans="3:9">
      <c r="C90" s="188"/>
      <c r="D90" s="188"/>
      <c r="E90" s="188"/>
      <c r="F90" s="188"/>
      <c r="G90" s="188"/>
      <c r="H90" s="188"/>
      <c r="I90" s="130"/>
    </row>
    <row r="91" spans="3:9">
      <c r="C91" s="188"/>
      <c r="D91" s="188"/>
      <c r="E91" s="188"/>
      <c r="F91" s="188"/>
      <c r="G91" s="188"/>
      <c r="H91" s="188"/>
      <c r="I91" s="130"/>
    </row>
    <row r="92" spans="3:9">
      <c r="C92" s="188"/>
      <c r="D92" s="188"/>
      <c r="E92" s="188"/>
      <c r="F92" s="188"/>
      <c r="G92" s="188"/>
      <c r="H92" s="188"/>
      <c r="I92" s="130"/>
    </row>
    <row r="93" spans="3:9">
      <c r="C93" s="188"/>
      <c r="D93" s="188"/>
      <c r="E93" s="188"/>
      <c r="F93" s="188"/>
      <c r="G93" s="188"/>
      <c r="H93" s="188"/>
      <c r="I93" s="130"/>
    </row>
    <row r="94" spans="3:9">
      <c r="C94" s="188"/>
      <c r="D94" s="188"/>
      <c r="E94" s="188"/>
      <c r="F94" s="188"/>
      <c r="G94" s="188"/>
      <c r="H94" s="188"/>
      <c r="I94" s="130"/>
    </row>
    <row r="95" spans="3:9">
      <c r="C95" s="188"/>
      <c r="D95" s="188"/>
      <c r="E95" s="188"/>
      <c r="F95" s="188"/>
      <c r="G95" s="188"/>
      <c r="H95" s="188"/>
      <c r="I95" s="130"/>
    </row>
    <row r="96" spans="3:9">
      <c r="C96" s="188"/>
      <c r="D96" s="188"/>
      <c r="E96" s="188"/>
      <c r="F96" s="188"/>
      <c r="G96" s="188"/>
      <c r="H96" s="188"/>
      <c r="I96" s="130"/>
    </row>
    <row r="97" spans="1:75">
      <c r="C97" s="188"/>
      <c r="D97" s="188"/>
      <c r="E97" s="188"/>
      <c r="F97" s="188"/>
      <c r="G97" s="188"/>
      <c r="H97" s="188"/>
      <c r="I97" s="130"/>
    </row>
    <row r="98" spans="1:75">
      <c r="A98" s="4"/>
      <c r="B98" s="4"/>
      <c r="C98" s="189"/>
      <c r="D98" s="189"/>
      <c r="E98" s="189"/>
      <c r="F98" s="189"/>
      <c r="G98" s="189"/>
      <c r="H98" s="189"/>
      <c r="I98" s="5"/>
      <c r="J98" s="196" t="s">
        <v>62</v>
      </c>
      <c r="K98" s="197"/>
      <c r="L98" s="197"/>
      <c r="M98" s="197"/>
      <c r="N98" s="197"/>
      <c r="O98" s="197"/>
      <c r="P98" s="197"/>
      <c r="Q98" s="197"/>
      <c r="R98" s="197"/>
      <c r="S98" s="197"/>
      <c r="T98" s="197"/>
      <c r="U98" s="197"/>
      <c r="V98" s="197"/>
      <c r="W98" s="198"/>
      <c r="X98" s="133"/>
      <c r="Y98" s="199" t="s">
        <v>63</v>
      </c>
      <c r="Z98" s="200"/>
      <c r="AA98" s="200"/>
      <c r="AB98" s="200"/>
      <c r="AC98" s="200"/>
      <c r="AD98" s="200"/>
      <c r="AE98" s="200"/>
      <c r="AF98" s="200"/>
      <c r="AG98" s="200"/>
      <c r="AH98" s="200"/>
      <c r="AI98" s="200"/>
      <c r="AJ98" s="200"/>
      <c r="AK98" s="200"/>
      <c r="AL98" s="200"/>
      <c r="AM98" s="200"/>
      <c r="AN98" s="200"/>
      <c r="AO98" s="200"/>
      <c r="AP98" s="200"/>
      <c r="AQ98" s="200"/>
      <c r="AR98" s="200"/>
      <c r="AS98" s="200"/>
      <c r="AT98" s="200"/>
      <c r="AU98" s="201"/>
      <c r="AV98" s="133"/>
      <c r="AW98" s="196" t="s">
        <v>64</v>
      </c>
      <c r="AX98" s="197"/>
      <c r="AY98" s="197"/>
      <c r="AZ98" s="197"/>
      <c r="BA98" s="197"/>
      <c r="BB98" s="197"/>
      <c r="BC98" s="197"/>
      <c r="BD98" s="197"/>
      <c r="BE98" s="197"/>
      <c r="BF98" s="197"/>
      <c r="BG98" s="197"/>
      <c r="BH98" s="197"/>
      <c r="BI98" s="197"/>
      <c r="BJ98" s="197"/>
      <c r="BK98" s="197"/>
      <c r="BL98" s="197"/>
      <c r="BM98" s="197"/>
      <c r="BN98" s="197"/>
      <c r="BO98" s="197"/>
      <c r="BP98" s="197"/>
      <c r="BQ98" s="197"/>
      <c r="BR98" s="197"/>
      <c r="BS98" s="197"/>
      <c r="BT98" s="197"/>
      <c r="BU98" s="197"/>
      <c r="BV98" s="197"/>
      <c r="BW98" s="198"/>
    </row>
    <row r="99" spans="1:75">
      <c r="A99" s="136" t="s">
        <v>71</v>
      </c>
      <c r="B99" s="10" t="s">
        <v>61</v>
      </c>
      <c r="C99" s="202" t="s">
        <v>0</v>
      </c>
      <c r="D99" s="202"/>
      <c r="E99" s="202"/>
      <c r="F99" s="202" t="s">
        <v>1</v>
      </c>
      <c r="G99" s="202"/>
      <c r="H99" s="202"/>
      <c r="I99" s="12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63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63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</row>
    <row r="100" spans="1:75" ht="65.25">
      <c r="A100" s="4"/>
      <c r="B100" s="13" t="s">
        <v>74</v>
      </c>
      <c r="C100" s="182" t="s">
        <v>2</v>
      </c>
      <c r="D100" s="182" t="s">
        <v>3</v>
      </c>
      <c r="E100" s="182" t="s">
        <v>4</v>
      </c>
      <c r="F100" s="182" t="s">
        <v>2</v>
      </c>
      <c r="G100" s="182" t="s">
        <v>3</v>
      </c>
      <c r="H100" s="182" t="s">
        <v>4</v>
      </c>
      <c r="I100" s="123"/>
      <c r="K100" s="12" t="s">
        <v>57</v>
      </c>
      <c r="L100" s="12" t="s">
        <v>56</v>
      </c>
      <c r="M100" s="12" t="s">
        <v>55</v>
      </c>
      <c r="N100" s="14" t="s">
        <v>54</v>
      </c>
      <c r="O100" s="14" t="s">
        <v>5</v>
      </c>
      <c r="P100" s="14" t="s">
        <v>53</v>
      </c>
      <c r="Q100" s="64" t="s">
        <v>6</v>
      </c>
      <c r="R100" s="12" t="s">
        <v>7</v>
      </c>
      <c r="S100" s="15" t="s">
        <v>8</v>
      </c>
      <c r="T100" s="15" t="s">
        <v>9</v>
      </c>
      <c r="U100" s="15" t="s">
        <v>10</v>
      </c>
      <c r="V100" s="66" t="s">
        <v>11</v>
      </c>
      <c r="W100" s="67" t="s">
        <v>12</v>
      </c>
      <c r="X100" s="131"/>
      <c r="Y100" s="16"/>
      <c r="Z100" s="114" t="s">
        <v>13</v>
      </c>
      <c r="AA100" s="14" t="s">
        <v>52</v>
      </c>
      <c r="AB100" s="17" t="s">
        <v>14</v>
      </c>
      <c r="AC100" s="17" t="s">
        <v>15</v>
      </c>
      <c r="AD100" s="17" t="s">
        <v>51</v>
      </c>
      <c r="AE100" s="14" t="s">
        <v>50</v>
      </c>
      <c r="AF100" s="14" t="s">
        <v>47</v>
      </c>
      <c r="AG100" s="98" t="s">
        <v>16</v>
      </c>
      <c r="AH100" s="98" t="s">
        <v>17</v>
      </c>
      <c r="AI100" s="17" t="s">
        <v>48</v>
      </c>
      <c r="AJ100" s="14" t="s">
        <v>49</v>
      </c>
      <c r="AK100" s="14" t="s">
        <v>60</v>
      </c>
      <c r="AL100" s="14" t="s">
        <v>46</v>
      </c>
      <c r="AM100" s="17" t="s">
        <v>18</v>
      </c>
      <c r="AN100" s="68" t="s">
        <v>19</v>
      </c>
      <c r="AO100" s="14" t="s">
        <v>45</v>
      </c>
      <c r="AP100" s="14" t="s">
        <v>20</v>
      </c>
      <c r="AQ100" s="65" t="s">
        <v>8</v>
      </c>
      <c r="AR100" s="15" t="s">
        <v>21</v>
      </c>
      <c r="AS100" s="15" t="s">
        <v>22</v>
      </c>
      <c r="AT100" s="66" t="s">
        <v>11</v>
      </c>
      <c r="AU100" s="67" t="s">
        <v>12</v>
      </c>
      <c r="AV100" s="131"/>
      <c r="AX100" s="113" t="s">
        <v>25</v>
      </c>
      <c r="AY100" s="113" t="s">
        <v>14</v>
      </c>
      <c r="AZ100" s="103" t="s">
        <v>58</v>
      </c>
      <c r="BA100" s="99" t="s">
        <v>59</v>
      </c>
      <c r="BC100" s="17" t="s">
        <v>26</v>
      </c>
      <c r="BD100" s="17" t="s">
        <v>27</v>
      </c>
      <c r="BE100" s="17" t="s">
        <v>28</v>
      </c>
      <c r="BF100" s="17" t="s">
        <v>29</v>
      </c>
      <c r="BG100" s="17" t="s">
        <v>30</v>
      </c>
      <c r="BH100" s="17" t="s">
        <v>31</v>
      </c>
      <c r="BI100" s="17" t="s">
        <v>32</v>
      </c>
      <c r="BJ100" s="17" t="s">
        <v>33</v>
      </c>
      <c r="BK100" s="17" t="s">
        <v>34</v>
      </c>
      <c r="BL100" s="17" t="s">
        <v>35</v>
      </c>
      <c r="BM100" s="69" t="s">
        <v>36</v>
      </c>
      <c r="BN100" s="69" t="s">
        <v>37</v>
      </c>
      <c r="BO100" s="69" t="s">
        <v>38</v>
      </c>
      <c r="BP100" s="69" t="s">
        <v>39</v>
      </c>
      <c r="BQ100" s="69" t="s">
        <v>40</v>
      </c>
      <c r="BR100" s="18"/>
      <c r="BS100" s="15" t="s">
        <v>41</v>
      </c>
      <c r="BT100" s="15" t="s">
        <v>42</v>
      </c>
      <c r="BU100" s="64" t="s">
        <v>105</v>
      </c>
      <c r="BV100" s="66" t="s">
        <v>11</v>
      </c>
      <c r="BW100" s="67" t="s">
        <v>12</v>
      </c>
    </row>
    <row r="101" spans="1:75">
      <c r="A101" s="146" t="s">
        <v>79</v>
      </c>
      <c r="B101" s="153" t="s">
        <v>96</v>
      </c>
      <c r="C101" s="183">
        <v>19</v>
      </c>
      <c r="D101" s="184">
        <f t="shared" ref="D101:D109" si="118">E101-C101</f>
        <v>6243</v>
      </c>
      <c r="E101" s="185">
        <v>6262</v>
      </c>
      <c r="F101" s="183">
        <v>35</v>
      </c>
      <c r="G101" s="184">
        <f t="shared" ref="G101:G109" si="119">H101-F101</f>
        <v>12493</v>
      </c>
      <c r="H101" s="185">
        <v>12528</v>
      </c>
      <c r="I101" s="127"/>
      <c r="K101" s="19">
        <f t="shared" ref="K101:K109" si="120">(C101/E101)/(F101/H101)</f>
        <v>1.0860610485011635</v>
      </c>
      <c r="L101" s="20">
        <f t="shared" ref="L101:L108" si="121">(D101/(C101*E101)+(G101/(F101*H101)))</f>
        <v>8.0963492929592429E-2</v>
      </c>
      <c r="M101" s="21">
        <f t="shared" ref="M101:M109" si="122">1/L101</f>
        <v>12.351245775298025</v>
      </c>
      <c r="N101" s="22">
        <f t="shared" ref="N101:N109" si="123">LN(K101)</f>
        <v>8.2557434021260104E-2</v>
      </c>
      <c r="O101" s="22">
        <f t="shared" ref="O101:O109" si="124">M101*N101</f>
        <v>1.0196871581745344</v>
      </c>
      <c r="P101" s="22">
        <f t="shared" ref="P101:P109" si="125">LN(K101)</f>
        <v>8.2557434021260104E-2</v>
      </c>
      <c r="Q101" s="116">
        <f t="shared" ref="Q101:Q109" si="126">K101</f>
        <v>1.0860610485011635</v>
      </c>
      <c r="R101" s="23">
        <f t="shared" ref="R101:R109" si="127">SQRT(1/M101)</f>
        <v>0.28454084580178013</v>
      </c>
      <c r="S101" s="135">
        <f t="shared" ref="S101:S109" si="128">-NORMSINV(2.5/100)</f>
        <v>1.9599639845400538</v>
      </c>
      <c r="T101" s="24">
        <f t="shared" ref="T101:T109" si="129">P101-(R101*S101)</f>
        <v>-0.47513237588079399</v>
      </c>
      <c r="U101" s="24">
        <f t="shared" ref="U101:U109" si="130">P101+(R101*S101)</f>
        <v>0.64024724392331422</v>
      </c>
      <c r="V101" s="25">
        <f t="shared" ref="V101:W109" si="131">EXP(T101)</f>
        <v>0.62180273933143959</v>
      </c>
      <c r="W101" s="26">
        <f t="shared" si="131"/>
        <v>1.8969498306483372</v>
      </c>
      <c r="X101" s="93"/>
      <c r="Z101" s="115">
        <f>(N101-P110)^2</f>
        <v>5.5828591450312944E-2</v>
      </c>
      <c r="AA101" s="27">
        <f t="shared" ref="AA101:AA109" si="132">M101*Z101</f>
        <v>0.68955265429151724</v>
      </c>
      <c r="AB101" s="28">
        <v>1</v>
      </c>
      <c r="AC101" s="18"/>
      <c r="AD101" s="18"/>
      <c r="AE101" s="21">
        <f t="shared" ref="AE101:AE109" si="133">M101^2</f>
        <v>152.55327220181732</v>
      </c>
      <c r="AF101" s="29"/>
      <c r="AG101" s="96">
        <f>AG110</f>
        <v>1.5584601058012183E-4</v>
      </c>
      <c r="AH101" s="96">
        <f>AH110</f>
        <v>1.5584601058012183E-4</v>
      </c>
      <c r="AI101" s="27">
        <f t="shared" ref="AI101:AI109" si="134">1/M101</f>
        <v>8.0963492929592429E-2</v>
      </c>
      <c r="AJ101" s="30">
        <f t="shared" ref="AJ101:AJ109" si="135">1/(AH101+AI101)</f>
        <v>12.327516632470635</v>
      </c>
      <c r="AK101" s="108">
        <f>AJ101/AJ110</f>
        <v>9.8579944382672591E-2</v>
      </c>
      <c r="AL101" s="31">
        <f t="shared" ref="AL101:AL109" si="136">AJ101*N101</f>
        <v>1.0177281410311809</v>
      </c>
      <c r="AM101" s="59">
        <f t="shared" ref="AM101:AM109" si="137">AL101/AJ101</f>
        <v>8.2557434021260104E-2</v>
      </c>
      <c r="AN101" s="26">
        <f t="shared" ref="AN101:AN109" si="138">EXP(AM101)</f>
        <v>1.0860610485011635</v>
      </c>
      <c r="AO101" s="60">
        <f t="shared" ref="AO101:AO109" si="139">1/AJ101</f>
        <v>8.111933894017255E-2</v>
      </c>
      <c r="AP101" s="26">
        <f t="shared" ref="AP101:AP109" si="140">SQRT(AO101)</f>
        <v>0.28481456939590105</v>
      </c>
      <c r="AQ101" s="70">
        <f t="shared" ref="AQ101:AQ109" si="141">-NORMSINV(2.5/100)</f>
        <v>1.9599639845400538</v>
      </c>
      <c r="AR101" s="24">
        <f t="shared" ref="AR101:AR109" si="142">AM101-(AQ101*AP101)</f>
        <v>-0.47566886426698979</v>
      </c>
      <c r="AS101" s="24">
        <f t="shared" ref="AS101:AS110" si="143">AM101+(AQ101*AP101)</f>
        <v>0.64078373230951002</v>
      </c>
      <c r="AT101" s="61">
        <f t="shared" ref="AT101:AU109" si="144">EXP(AR101)</f>
        <v>0.62146923885084993</v>
      </c>
      <c r="AU101" s="61">
        <f t="shared" si="144"/>
        <v>1.8979677952403509</v>
      </c>
      <c r="AV101" s="123"/>
      <c r="AX101" s="71"/>
      <c r="AY101" s="71">
        <v>1</v>
      </c>
      <c r="AZ101" s="100"/>
      <c r="BA101" s="100"/>
      <c r="BC101" s="18"/>
      <c r="BD101" s="18"/>
      <c r="BE101" s="28"/>
      <c r="BF101" s="28"/>
      <c r="BG101" s="28"/>
      <c r="BH101" s="28"/>
      <c r="BI101" s="28"/>
      <c r="BJ101" s="28"/>
      <c r="BK101" s="28"/>
      <c r="BL101" s="28"/>
      <c r="BM101" s="18"/>
      <c r="BN101" s="18"/>
      <c r="BO101" s="18"/>
      <c r="BP101" s="18"/>
      <c r="BQ101" s="18"/>
      <c r="BR101" s="18"/>
      <c r="BS101" s="72"/>
      <c r="BT101" s="72"/>
      <c r="BU101" s="72"/>
      <c r="BV101" s="18"/>
      <c r="BW101" s="18"/>
    </row>
    <row r="102" spans="1:75">
      <c r="A102" s="147" t="s">
        <v>78</v>
      </c>
      <c r="B102" s="154" t="s">
        <v>97</v>
      </c>
      <c r="C102" s="183">
        <v>9</v>
      </c>
      <c r="D102" s="184">
        <f t="shared" si="118"/>
        <v>228</v>
      </c>
      <c r="E102" s="185">
        <v>237</v>
      </c>
      <c r="F102" s="183">
        <v>9</v>
      </c>
      <c r="G102" s="184">
        <f t="shared" si="119"/>
        <v>224</v>
      </c>
      <c r="H102" s="185">
        <v>233</v>
      </c>
      <c r="I102" s="127"/>
      <c r="K102" s="19">
        <f t="shared" si="120"/>
        <v>0.9831223628691983</v>
      </c>
      <c r="L102" s="20">
        <f t="shared" si="121"/>
        <v>0.21371096744595958</v>
      </c>
      <c r="M102" s="21">
        <f t="shared" si="122"/>
        <v>4.679217037622867</v>
      </c>
      <c r="N102" s="22">
        <f t="shared" si="123"/>
        <v>-1.7021687569430635E-2</v>
      </c>
      <c r="O102" s="22">
        <f t="shared" si="124"/>
        <v>-7.9648170483973199E-2</v>
      </c>
      <c r="P102" s="22">
        <f t="shared" si="125"/>
        <v>-1.7021687569430635E-2</v>
      </c>
      <c r="Q102" s="116">
        <f t="shared" si="126"/>
        <v>0.9831223628691983</v>
      </c>
      <c r="R102" s="23">
        <f t="shared" si="127"/>
        <v>0.46228883551948297</v>
      </c>
      <c r="S102" s="135">
        <f t="shared" si="128"/>
        <v>1.9599639845400538</v>
      </c>
      <c r="T102" s="24">
        <f t="shared" si="129"/>
        <v>-0.92309115564257804</v>
      </c>
      <c r="U102" s="24">
        <f t="shared" si="130"/>
        <v>0.88904778050371669</v>
      </c>
      <c r="V102" s="25">
        <f t="shared" si="131"/>
        <v>0.39728905871486031</v>
      </c>
      <c r="W102" s="26">
        <f t="shared" si="131"/>
        <v>2.4328119770023839</v>
      </c>
      <c r="X102" s="93"/>
      <c r="Z102" s="115">
        <f>(N102-P110)^2</f>
        <v>1.8687334416990876E-2</v>
      </c>
      <c r="AA102" s="27">
        <f t="shared" si="132"/>
        <v>8.7442093591739892E-2</v>
      </c>
      <c r="AB102" s="28">
        <v>1</v>
      </c>
      <c r="AC102" s="18"/>
      <c r="AD102" s="18"/>
      <c r="AE102" s="21">
        <f t="shared" si="133"/>
        <v>21.895072085180118</v>
      </c>
      <c r="AF102" s="29"/>
      <c r="AG102" s="96">
        <f>AG110</f>
        <v>1.5584601058012183E-4</v>
      </c>
      <c r="AH102" s="96">
        <f>AH110</f>
        <v>1.5584601058012183E-4</v>
      </c>
      <c r="AI102" s="27">
        <f t="shared" si="134"/>
        <v>0.21371096744595958</v>
      </c>
      <c r="AJ102" s="30">
        <f t="shared" si="135"/>
        <v>4.6758072645207855</v>
      </c>
      <c r="AK102" s="108">
        <f>AJ102/AJ110</f>
        <v>3.7391214615475676E-2</v>
      </c>
      <c r="AL102" s="31">
        <f t="shared" si="136"/>
        <v>-7.9590130391546915E-2</v>
      </c>
      <c r="AM102" s="59">
        <f t="shared" si="137"/>
        <v>-1.7021687569430635E-2</v>
      </c>
      <c r="AN102" s="26">
        <f t="shared" si="138"/>
        <v>0.9831223628691983</v>
      </c>
      <c r="AO102" s="60">
        <f t="shared" si="139"/>
        <v>0.21386681345653968</v>
      </c>
      <c r="AP102" s="26">
        <f t="shared" si="140"/>
        <v>0.46245736393373571</v>
      </c>
      <c r="AQ102" s="70">
        <f t="shared" si="141"/>
        <v>1.9599639845400538</v>
      </c>
      <c r="AR102" s="24">
        <f t="shared" si="142"/>
        <v>-0.92342146526488511</v>
      </c>
      <c r="AS102" s="24">
        <f t="shared" si="143"/>
        <v>0.88937809012602376</v>
      </c>
      <c r="AT102" s="61">
        <f t="shared" si="144"/>
        <v>0.39715785198654485</v>
      </c>
      <c r="AU102" s="61">
        <f t="shared" si="144"/>
        <v>2.4336156909375672</v>
      </c>
      <c r="AV102" s="123"/>
      <c r="AX102" s="71"/>
      <c r="AY102" s="71">
        <v>1</v>
      </c>
      <c r="AZ102" s="100"/>
      <c r="BA102" s="100"/>
      <c r="BC102" s="18"/>
      <c r="BD102" s="18"/>
      <c r="BE102" s="28"/>
      <c r="BF102" s="28"/>
      <c r="BG102" s="28"/>
      <c r="BH102" s="28"/>
      <c r="BI102" s="28"/>
      <c r="BJ102" s="28"/>
      <c r="BK102" s="28"/>
      <c r="BL102" s="28"/>
      <c r="BM102" s="18"/>
      <c r="BN102" s="18"/>
      <c r="BO102" s="18"/>
      <c r="BP102" s="18"/>
      <c r="BQ102" s="18"/>
      <c r="BR102" s="18"/>
      <c r="BS102" s="72"/>
      <c r="BT102" s="72"/>
      <c r="BU102" s="72"/>
      <c r="BV102" s="18"/>
      <c r="BW102" s="18"/>
    </row>
    <row r="103" spans="1:75">
      <c r="A103" s="146" t="s">
        <v>80</v>
      </c>
      <c r="B103" s="154" t="s">
        <v>98</v>
      </c>
      <c r="C103" s="183">
        <v>12</v>
      </c>
      <c r="D103" s="184">
        <f t="shared" si="118"/>
        <v>225</v>
      </c>
      <c r="E103" s="185">
        <v>237</v>
      </c>
      <c r="F103" s="183">
        <v>11</v>
      </c>
      <c r="G103" s="184">
        <f t="shared" si="119"/>
        <v>232</v>
      </c>
      <c r="H103" s="185">
        <v>243</v>
      </c>
      <c r="I103" s="127"/>
      <c r="K103" s="19">
        <f t="shared" si="120"/>
        <v>1.1185270425776754</v>
      </c>
      <c r="L103" s="20">
        <f t="shared" si="121"/>
        <v>0.16590778862227526</v>
      </c>
      <c r="M103" s="21">
        <f t="shared" si="122"/>
        <v>6.0274445720973047</v>
      </c>
      <c r="N103" s="22">
        <f t="shared" si="123"/>
        <v>0.11201267919504698</v>
      </c>
      <c r="O103" s="22">
        <f t="shared" si="124"/>
        <v>0.67515021522026264</v>
      </c>
      <c r="P103" s="22">
        <f t="shared" si="125"/>
        <v>0.11201267919504698</v>
      </c>
      <c r="Q103" s="116">
        <f t="shared" si="126"/>
        <v>1.1185270425776754</v>
      </c>
      <c r="R103" s="23">
        <f t="shared" si="127"/>
        <v>0.40731779806715451</v>
      </c>
      <c r="S103" s="135">
        <f t="shared" si="128"/>
        <v>1.9599639845400538</v>
      </c>
      <c r="T103" s="24">
        <f t="shared" si="129"/>
        <v>-0.68631553527873423</v>
      </c>
      <c r="U103" s="24">
        <f t="shared" si="130"/>
        <v>0.9103408936688282</v>
      </c>
      <c r="V103" s="25">
        <f t="shared" si="131"/>
        <v>0.50342751710055045</v>
      </c>
      <c r="W103" s="26">
        <f t="shared" si="131"/>
        <v>2.4851695675738683</v>
      </c>
      <c r="X103" s="93"/>
      <c r="Z103" s="115">
        <f>(N103-P135)^2</f>
        <v>1.2546840300452512E-2</v>
      </c>
      <c r="AA103" s="27">
        <f t="shared" si="132"/>
        <v>7.5625384465934212E-2</v>
      </c>
      <c r="AB103" s="28">
        <v>1</v>
      </c>
      <c r="AC103" s="18"/>
      <c r="AD103" s="18"/>
      <c r="AE103" s="21">
        <f t="shared" si="133"/>
        <v>36.330088069705262</v>
      </c>
      <c r="AF103" s="29"/>
      <c r="AG103" s="96">
        <f>AG110</f>
        <v>1.5584601058012183E-4</v>
      </c>
      <c r="AH103" s="96">
        <f>AH110</f>
        <v>1.5584601058012183E-4</v>
      </c>
      <c r="AI103" s="27">
        <f t="shared" si="134"/>
        <v>0.16590778862227526</v>
      </c>
      <c r="AJ103" s="30">
        <f t="shared" si="135"/>
        <v>6.0217879863394952</v>
      </c>
      <c r="AK103" s="108">
        <f>AJ103/AJ110</f>
        <v>4.8154672386649278E-2</v>
      </c>
      <c r="AL103" s="31">
        <f t="shared" si="136"/>
        <v>0.67451660589443385</v>
      </c>
      <c r="AM103" s="59">
        <f t="shared" si="137"/>
        <v>0.11201267919504698</v>
      </c>
      <c r="AN103" s="26">
        <f t="shared" si="138"/>
        <v>1.1185270425776754</v>
      </c>
      <c r="AO103" s="60">
        <f t="shared" si="139"/>
        <v>0.16606363463285539</v>
      </c>
      <c r="AP103" s="26">
        <f t="shared" si="140"/>
        <v>0.40750906079847526</v>
      </c>
      <c r="AQ103" s="70">
        <f t="shared" si="141"/>
        <v>1.9599639845400538</v>
      </c>
      <c r="AR103" s="24">
        <f t="shared" si="142"/>
        <v>-0.68669040334370768</v>
      </c>
      <c r="AS103" s="24">
        <f t="shared" si="143"/>
        <v>0.91071576173380164</v>
      </c>
      <c r="AT103" s="61">
        <f t="shared" si="144"/>
        <v>0.50323883356928523</v>
      </c>
      <c r="AU103" s="61">
        <f t="shared" si="144"/>
        <v>2.4861013529181681</v>
      </c>
      <c r="AV103" s="123"/>
      <c r="AX103" s="71"/>
      <c r="AY103" s="71">
        <v>1</v>
      </c>
      <c r="AZ103" s="100"/>
      <c r="BA103" s="100"/>
      <c r="BC103" s="18"/>
      <c r="BD103" s="18"/>
      <c r="BE103" s="28"/>
      <c r="BF103" s="28"/>
      <c r="BG103" s="28"/>
      <c r="BH103" s="28"/>
      <c r="BI103" s="28"/>
      <c r="BJ103" s="28"/>
      <c r="BK103" s="28"/>
      <c r="BL103" s="28"/>
      <c r="BM103" s="18"/>
      <c r="BN103" s="18"/>
      <c r="BO103" s="18"/>
      <c r="BP103" s="18"/>
      <c r="BQ103" s="18"/>
      <c r="BR103" s="18"/>
      <c r="BS103" s="72"/>
      <c r="BT103" s="72"/>
      <c r="BU103" s="72"/>
      <c r="BV103" s="18"/>
      <c r="BW103" s="18"/>
    </row>
    <row r="104" spans="1:75">
      <c r="A104" s="146" t="s">
        <v>81</v>
      </c>
      <c r="B104" s="155" t="s">
        <v>114</v>
      </c>
      <c r="C104" s="183">
        <v>8</v>
      </c>
      <c r="D104" s="184">
        <f t="shared" si="118"/>
        <v>2214</v>
      </c>
      <c r="E104" s="185">
        <v>2222</v>
      </c>
      <c r="F104" s="183">
        <v>7</v>
      </c>
      <c r="G104" s="184">
        <f t="shared" si="119"/>
        <v>2199</v>
      </c>
      <c r="H104" s="185">
        <v>2206</v>
      </c>
      <c r="I104" s="127"/>
      <c r="K104" s="19">
        <f t="shared" si="120"/>
        <v>1.1346277484891345</v>
      </c>
      <c r="L104" s="20">
        <f t="shared" si="121"/>
        <v>0.26695378869579744</v>
      </c>
      <c r="M104" s="21">
        <f t="shared" si="122"/>
        <v>3.7459666891618184</v>
      </c>
      <c r="N104" s="22">
        <f t="shared" si="123"/>
        <v>0.12630462223839498</v>
      </c>
      <c r="O104" s="22">
        <f t="shared" si="124"/>
        <v>0.47313290759219462</v>
      </c>
      <c r="P104" s="22">
        <f t="shared" si="125"/>
        <v>0.12630462223839498</v>
      </c>
      <c r="Q104" s="116">
        <f t="shared" si="126"/>
        <v>1.1346277484891345</v>
      </c>
      <c r="R104" s="23">
        <f t="shared" si="127"/>
        <v>0.51667570941142327</v>
      </c>
      <c r="S104" s="135">
        <f t="shared" si="128"/>
        <v>1.9599639845400538</v>
      </c>
      <c r="T104" s="24">
        <f t="shared" si="129"/>
        <v>-0.88636115989467723</v>
      </c>
      <c r="U104" s="24">
        <f t="shared" si="130"/>
        <v>1.1389704043714672</v>
      </c>
      <c r="V104" s="25">
        <f t="shared" si="131"/>
        <v>0.41215278545438971</v>
      </c>
      <c r="W104" s="26">
        <f t="shared" si="131"/>
        <v>3.1235507148695194</v>
      </c>
      <c r="X104" s="93"/>
      <c r="Z104" s="115">
        <f>(N104-P110)^2</f>
        <v>7.8415644558189376E-2</v>
      </c>
      <c r="AA104" s="27">
        <f t="shared" si="132"/>
        <v>0.29374239242413064</v>
      </c>
      <c r="AB104" s="28">
        <v>1</v>
      </c>
      <c r="AC104" s="18"/>
      <c r="AD104" s="18"/>
      <c r="AE104" s="21">
        <f t="shared" si="133"/>
        <v>14.032266436309955</v>
      </c>
      <c r="AF104" s="29"/>
      <c r="AG104" s="96">
        <f>AG110</f>
        <v>1.5584601058012183E-4</v>
      </c>
      <c r="AH104" s="96">
        <f>AH110</f>
        <v>1.5584601058012183E-4</v>
      </c>
      <c r="AI104" s="27">
        <f t="shared" si="134"/>
        <v>0.26695378869579744</v>
      </c>
      <c r="AJ104" s="30">
        <f t="shared" si="135"/>
        <v>3.7437810923565453</v>
      </c>
      <c r="AK104" s="108">
        <f>AJ104/AJ110</f>
        <v>2.9938043717037229E-2</v>
      </c>
      <c r="AL104" s="31">
        <f t="shared" si="136"/>
        <v>0.47285685661333915</v>
      </c>
      <c r="AM104" s="59">
        <f t="shared" si="137"/>
        <v>0.12630462223839498</v>
      </c>
      <c r="AN104" s="26">
        <f t="shared" si="138"/>
        <v>1.1346277484891345</v>
      </c>
      <c r="AO104" s="60">
        <f t="shared" si="139"/>
        <v>0.26710963470637755</v>
      </c>
      <c r="AP104" s="26">
        <f t="shared" si="140"/>
        <v>0.51682650348678671</v>
      </c>
      <c r="AQ104" s="70">
        <f t="shared" si="141"/>
        <v>1.9599639845400538</v>
      </c>
      <c r="AR104" s="24">
        <f t="shared" si="142"/>
        <v>-0.88665671085147157</v>
      </c>
      <c r="AS104" s="24">
        <f t="shared" si="143"/>
        <v>1.1392659553282616</v>
      </c>
      <c r="AT104" s="61">
        <f t="shared" si="144"/>
        <v>0.41203099130337872</v>
      </c>
      <c r="AU104" s="61">
        <f t="shared" si="144"/>
        <v>3.1244740197069878</v>
      </c>
      <c r="AV104" s="123"/>
      <c r="AX104" s="71"/>
      <c r="AY104" s="71">
        <v>1</v>
      </c>
      <c r="AZ104" s="100"/>
      <c r="BA104" s="100"/>
      <c r="BC104" s="18"/>
      <c r="BD104" s="18"/>
      <c r="BE104" s="28"/>
      <c r="BF104" s="28"/>
      <c r="BG104" s="28"/>
      <c r="BH104" s="28"/>
      <c r="BI104" s="28"/>
      <c r="BJ104" s="28"/>
      <c r="BK104" s="28"/>
      <c r="BL104" s="28"/>
      <c r="BM104" s="18"/>
      <c r="BN104" s="18"/>
      <c r="BO104" s="18"/>
      <c r="BP104" s="18"/>
      <c r="BQ104" s="18"/>
      <c r="BR104" s="18"/>
      <c r="BS104" s="72"/>
      <c r="BT104" s="72"/>
      <c r="BU104" s="72"/>
      <c r="BV104" s="18"/>
      <c r="BW104" s="18"/>
    </row>
    <row r="105" spans="1:75">
      <c r="A105" s="146" t="s">
        <v>82</v>
      </c>
      <c r="B105" s="155" t="s">
        <v>115</v>
      </c>
      <c r="C105" s="183">
        <v>3</v>
      </c>
      <c r="D105" s="184">
        <f t="shared" si="118"/>
        <v>554</v>
      </c>
      <c r="E105" s="185">
        <v>557</v>
      </c>
      <c r="F105" s="183">
        <v>7</v>
      </c>
      <c r="G105" s="184">
        <f t="shared" si="119"/>
        <v>546</v>
      </c>
      <c r="H105" s="185">
        <v>553</v>
      </c>
      <c r="I105" s="127"/>
      <c r="K105" s="19">
        <f t="shared" si="120"/>
        <v>0.42549371633752248</v>
      </c>
      <c r="L105" s="20">
        <f t="shared" si="121"/>
        <v>0.47258682579001648</v>
      </c>
      <c r="M105" s="21">
        <f t="shared" si="122"/>
        <v>2.1160132814288986</v>
      </c>
      <c r="N105" s="22">
        <f t="shared" si="123"/>
        <v>-0.85450509879215275</v>
      </c>
      <c r="O105" s="22">
        <f t="shared" si="124"/>
        <v>-1.8081441380929082</v>
      </c>
      <c r="P105" s="22">
        <f t="shared" si="125"/>
        <v>-0.85450509879215275</v>
      </c>
      <c r="Q105" s="116">
        <f t="shared" si="126"/>
        <v>0.42549371633752248</v>
      </c>
      <c r="R105" s="23">
        <f t="shared" si="127"/>
        <v>0.68744950781131298</v>
      </c>
      <c r="S105" s="135">
        <f t="shared" si="128"/>
        <v>1.9599639845400538</v>
      </c>
      <c r="T105" s="24">
        <f t="shared" si="129"/>
        <v>-2.2018813752921127</v>
      </c>
      <c r="U105" s="24">
        <f t="shared" si="130"/>
        <v>0.4928711777078072</v>
      </c>
      <c r="V105" s="25">
        <f t="shared" si="131"/>
        <v>0.11059489201291609</v>
      </c>
      <c r="W105" s="26">
        <f t="shared" si="131"/>
        <v>1.6370096244731835</v>
      </c>
      <c r="X105" s="93"/>
      <c r="Z105" s="115">
        <f>(N105-P110)^2</f>
        <v>0.49109511118714944</v>
      </c>
      <c r="AA105" s="27">
        <f t="shared" si="132"/>
        <v>1.0391637777168099</v>
      </c>
      <c r="AB105" s="28">
        <v>1</v>
      </c>
      <c r="AC105" s="18"/>
      <c r="AD105" s="18"/>
      <c r="AE105" s="21">
        <f t="shared" si="133"/>
        <v>4.4775122071834952</v>
      </c>
      <c r="AF105" s="29"/>
      <c r="AG105" s="96">
        <f>AG110</f>
        <v>1.5584601058012183E-4</v>
      </c>
      <c r="AH105" s="96">
        <f>AH110</f>
        <v>1.5584601058012183E-4</v>
      </c>
      <c r="AI105" s="27">
        <f t="shared" si="134"/>
        <v>0.47258682579001648</v>
      </c>
      <c r="AJ105" s="30">
        <f t="shared" si="135"/>
        <v>2.1153157090540815</v>
      </c>
      <c r="AK105" s="108">
        <f>AJ105/AJ110</f>
        <v>1.6915629576283332E-2</v>
      </c>
      <c r="AL105" s="31">
        <f t="shared" si="136"/>
        <v>-1.8075480589418507</v>
      </c>
      <c r="AM105" s="59">
        <f t="shared" si="137"/>
        <v>-0.85450509879215275</v>
      </c>
      <c r="AN105" s="26">
        <f t="shared" si="138"/>
        <v>0.42549371633752248</v>
      </c>
      <c r="AO105" s="60">
        <f t="shared" si="139"/>
        <v>0.47274267180059665</v>
      </c>
      <c r="AP105" s="26">
        <f t="shared" si="140"/>
        <v>0.68756284934585921</v>
      </c>
      <c r="AQ105" s="70">
        <f t="shared" si="141"/>
        <v>1.9599639845400538</v>
      </c>
      <c r="AR105" s="24">
        <f t="shared" si="142"/>
        <v>-2.2021035206177757</v>
      </c>
      <c r="AS105" s="24">
        <f t="shared" si="143"/>
        <v>0.4930933230334702</v>
      </c>
      <c r="AT105" s="61">
        <f t="shared" si="144"/>
        <v>0.11057032660325969</v>
      </c>
      <c r="AU105" s="61">
        <f t="shared" si="144"/>
        <v>1.6373733189043389</v>
      </c>
      <c r="AV105" s="123"/>
      <c r="AX105" s="71"/>
      <c r="AY105" s="71">
        <v>1</v>
      </c>
      <c r="AZ105" s="100"/>
      <c r="BA105" s="100"/>
      <c r="BC105" s="18"/>
      <c r="BD105" s="18"/>
      <c r="BE105" s="28"/>
      <c r="BF105" s="28"/>
      <c r="BG105" s="28"/>
      <c r="BH105" s="28"/>
      <c r="BI105" s="28"/>
      <c r="BJ105" s="28"/>
      <c r="BK105" s="28"/>
      <c r="BL105" s="28"/>
      <c r="BM105" s="18"/>
      <c r="BN105" s="18"/>
      <c r="BO105" s="18"/>
      <c r="BP105" s="18"/>
      <c r="BQ105" s="18"/>
      <c r="BR105" s="18"/>
      <c r="BS105" s="72"/>
      <c r="BT105" s="72"/>
      <c r="BU105" s="72"/>
      <c r="BV105" s="18"/>
      <c r="BW105" s="18"/>
    </row>
    <row r="106" spans="1:75">
      <c r="A106" s="146" t="s">
        <v>83</v>
      </c>
      <c r="B106" s="156" t="s">
        <v>99</v>
      </c>
      <c r="C106" s="183">
        <v>83</v>
      </c>
      <c r="D106" s="184">
        <f t="shared" si="118"/>
        <v>2279</v>
      </c>
      <c r="E106" s="185">
        <v>2362</v>
      </c>
      <c r="F106" s="183">
        <v>90</v>
      </c>
      <c r="G106" s="184">
        <f t="shared" si="119"/>
        <v>2281</v>
      </c>
      <c r="H106" s="185">
        <v>2371</v>
      </c>
      <c r="I106" s="127"/>
      <c r="K106" s="19">
        <f t="shared" si="120"/>
        <v>0.92573619343306057</v>
      </c>
      <c r="L106" s="20">
        <f t="shared" si="121"/>
        <v>2.2314170887581943E-2</v>
      </c>
      <c r="M106" s="21">
        <f t="shared" si="122"/>
        <v>44.814571199529077</v>
      </c>
      <c r="N106" s="22">
        <f t="shared" si="123"/>
        <v>-7.7165973225569187E-2</v>
      </c>
      <c r="O106" s="22">
        <f t="shared" si="124"/>
        <v>-3.4581600012982245</v>
      </c>
      <c r="P106" s="22">
        <f t="shared" si="125"/>
        <v>-7.7165973225569187E-2</v>
      </c>
      <c r="Q106" s="116">
        <f t="shared" si="126"/>
        <v>0.92573619343306057</v>
      </c>
      <c r="R106" s="23">
        <f t="shared" si="127"/>
        <v>0.14937928533629402</v>
      </c>
      <c r="S106" s="135">
        <f t="shared" si="128"/>
        <v>1.9599639845400538</v>
      </c>
      <c r="T106" s="24">
        <f t="shared" si="129"/>
        <v>-0.36994399252103766</v>
      </c>
      <c r="U106" s="24">
        <f t="shared" si="130"/>
        <v>0.21561204606989931</v>
      </c>
      <c r="V106" s="25">
        <f t="shared" si="131"/>
        <v>0.69077301800922741</v>
      </c>
      <c r="W106" s="26">
        <f t="shared" si="131"/>
        <v>1.2406209818410789</v>
      </c>
      <c r="X106" s="93"/>
      <c r="Z106" s="115">
        <f>(N106-P110)^2</f>
        <v>5.8610262854518098E-3</v>
      </c>
      <c r="AA106" s="27">
        <f t="shared" si="132"/>
        <v>0.26265937977169157</v>
      </c>
      <c r="AB106" s="28">
        <v>1</v>
      </c>
      <c r="AC106" s="18"/>
      <c r="AD106" s="18"/>
      <c r="AE106" s="21">
        <f t="shared" si="133"/>
        <v>2008.3457917976609</v>
      </c>
      <c r="AF106" s="29"/>
      <c r="AG106" s="96">
        <f>AG110</f>
        <v>1.5584601058012183E-4</v>
      </c>
      <c r="AH106" s="96">
        <f>AH110</f>
        <v>1.5584601058012183E-4</v>
      </c>
      <c r="AI106" s="27">
        <f t="shared" si="134"/>
        <v>2.2314170887581943E-2</v>
      </c>
      <c r="AJ106" s="30">
        <f t="shared" si="135"/>
        <v>44.50374935329021</v>
      </c>
      <c r="AK106" s="108">
        <f>AJ106/AJ110</f>
        <v>0.35588490909125531</v>
      </c>
      <c r="AL106" s="31">
        <f t="shared" si="136"/>
        <v>-3.4341751310334345</v>
      </c>
      <c r="AM106" s="59">
        <f t="shared" si="137"/>
        <v>-7.7165973225569187E-2</v>
      </c>
      <c r="AN106" s="26">
        <f t="shared" si="138"/>
        <v>0.92573619343306057</v>
      </c>
      <c r="AO106" s="60">
        <f t="shared" si="139"/>
        <v>2.2470016898162064E-2</v>
      </c>
      <c r="AP106" s="26">
        <f t="shared" si="140"/>
        <v>0.14990002300921126</v>
      </c>
      <c r="AQ106" s="70">
        <f t="shared" si="141"/>
        <v>1.9599639845400538</v>
      </c>
      <c r="AR106" s="24">
        <f t="shared" si="142"/>
        <v>-0.37096461960534866</v>
      </c>
      <c r="AS106" s="24">
        <f t="shared" si="143"/>
        <v>0.21663267315421031</v>
      </c>
      <c r="AT106" s="61">
        <f t="shared" si="144"/>
        <v>0.69006835601766214</v>
      </c>
      <c r="AU106" s="61">
        <f t="shared" si="144"/>
        <v>1.2418878396012099</v>
      </c>
      <c r="AV106" s="123"/>
      <c r="AX106" s="71"/>
      <c r="AY106" s="71">
        <v>1</v>
      </c>
      <c r="AZ106" s="100"/>
      <c r="BA106" s="100"/>
      <c r="BC106" s="18"/>
      <c r="BD106" s="18"/>
      <c r="BE106" s="28"/>
      <c r="BF106" s="28"/>
      <c r="BG106" s="28"/>
      <c r="BH106" s="28"/>
      <c r="BI106" s="28"/>
      <c r="BJ106" s="28"/>
      <c r="BK106" s="28"/>
      <c r="BL106" s="28"/>
      <c r="BM106" s="18"/>
      <c r="BN106" s="18"/>
      <c r="BO106" s="18"/>
      <c r="BP106" s="18"/>
      <c r="BQ106" s="18"/>
      <c r="BR106" s="18"/>
      <c r="BS106" s="72"/>
      <c r="BT106" s="72"/>
      <c r="BU106" s="72"/>
      <c r="BV106" s="18"/>
      <c r="BW106" s="18"/>
    </row>
    <row r="107" spans="1:75">
      <c r="A107" s="148" t="s">
        <v>84</v>
      </c>
      <c r="B107" s="157" t="s">
        <v>92</v>
      </c>
      <c r="C107" s="183">
        <v>27</v>
      </c>
      <c r="D107" s="184">
        <f t="shared" si="118"/>
        <v>513</v>
      </c>
      <c r="E107" s="185">
        <v>540</v>
      </c>
      <c r="F107" s="183">
        <v>23</v>
      </c>
      <c r="G107" s="184">
        <f t="shared" si="119"/>
        <v>531</v>
      </c>
      <c r="H107" s="185">
        <v>554</v>
      </c>
      <c r="I107" s="127"/>
      <c r="K107" s="19">
        <f t="shared" si="120"/>
        <v>1.2043478260869567</v>
      </c>
      <c r="L107" s="20">
        <f t="shared" si="121"/>
        <v>7.685839190312585E-2</v>
      </c>
      <c r="M107" s="21">
        <f t="shared" si="122"/>
        <v>13.010940968689845</v>
      </c>
      <c r="N107" s="22">
        <f t="shared" si="123"/>
        <v>0.18593819726414326</v>
      </c>
      <c r="O107" s="22">
        <f t="shared" si="124"/>
        <v>2.4192309084283754</v>
      </c>
      <c r="P107" s="22">
        <f t="shared" si="125"/>
        <v>0.18593819726414326</v>
      </c>
      <c r="Q107" s="116">
        <f t="shared" si="126"/>
        <v>1.2043478260869567</v>
      </c>
      <c r="R107" s="23">
        <f t="shared" si="127"/>
        <v>0.27723346100917517</v>
      </c>
      <c r="S107" s="135">
        <f t="shared" si="128"/>
        <v>1.9599639845400538</v>
      </c>
      <c r="T107" s="24">
        <f t="shared" si="129"/>
        <v>-0.35742940162322934</v>
      </c>
      <c r="U107" s="24">
        <f t="shared" si="130"/>
        <v>0.72930579615151592</v>
      </c>
      <c r="V107" s="25">
        <f t="shared" si="131"/>
        <v>0.69947207879299922</v>
      </c>
      <c r="W107" s="26">
        <f t="shared" si="131"/>
        <v>2.0736405786250458</v>
      </c>
      <c r="X107" s="93"/>
      <c r="Z107" s="115">
        <f>(N107-P110)^2</f>
        <v>0.11536994160866557</v>
      </c>
      <c r="AA107" s="27">
        <f t="shared" si="132"/>
        <v>1.501071499831542</v>
      </c>
      <c r="AB107" s="28">
        <v>1</v>
      </c>
      <c r="AC107" s="18"/>
      <c r="AD107" s="18"/>
      <c r="AE107" s="21">
        <f t="shared" si="133"/>
        <v>169.28458489073182</v>
      </c>
      <c r="AF107" s="29"/>
      <c r="AG107" s="96">
        <f>AG110</f>
        <v>1.5584601058012183E-4</v>
      </c>
      <c r="AH107" s="96">
        <f>AH110</f>
        <v>1.5584601058012183E-4</v>
      </c>
      <c r="AI107" s="27">
        <f t="shared" si="134"/>
        <v>7.685839190312585E-2</v>
      </c>
      <c r="AJ107" s="30">
        <f t="shared" si="135"/>
        <v>12.984612028758818</v>
      </c>
      <c r="AK107" s="108">
        <f>AJ107/AJ110</f>
        <v>0.10383456537012908</v>
      </c>
      <c r="AL107" s="31">
        <f t="shared" si="136"/>
        <v>2.4143353528017246</v>
      </c>
      <c r="AM107" s="59">
        <f t="shared" si="137"/>
        <v>0.18593819726414326</v>
      </c>
      <c r="AN107" s="26">
        <f t="shared" si="138"/>
        <v>1.2043478260869567</v>
      </c>
      <c r="AO107" s="60">
        <f t="shared" si="139"/>
        <v>7.7014237913705971E-2</v>
      </c>
      <c r="AP107" s="26">
        <f t="shared" si="140"/>
        <v>0.27751439226408775</v>
      </c>
      <c r="AQ107" s="70">
        <f t="shared" si="141"/>
        <v>1.9599639845400538</v>
      </c>
      <c r="AR107" s="24">
        <f t="shared" si="142"/>
        <v>-0.35798001676498958</v>
      </c>
      <c r="AS107" s="24">
        <f t="shared" si="143"/>
        <v>0.72985641129327616</v>
      </c>
      <c r="AT107" s="61">
        <f t="shared" si="144"/>
        <v>0.69908704488765427</v>
      </c>
      <c r="AU107" s="61">
        <f t="shared" si="144"/>
        <v>2.0747826709240074</v>
      </c>
      <c r="AV107" s="123"/>
      <c r="AX107" s="71"/>
      <c r="AY107" s="71">
        <v>1</v>
      </c>
      <c r="AZ107" s="100"/>
      <c r="BA107" s="100"/>
      <c r="BC107" s="18"/>
      <c r="BD107" s="18"/>
      <c r="BE107" s="28"/>
      <c r="BF107" s="28"/>
      <c r="BG107" s="28"/>
      <c r="BH107" s="28"/>
      <c r="BI107" s="28"/>
      <c r="BJ107" s="28"/>
      <c r="BK107" s="28"/>
      <c r="BL107" s="28"/>
      <c r="BM107" s="18"/>
      <c r="BN107" s="18"/>
      <c r="BO107" s="18"/>
      <c r="BP107" s="18"/>
      <c r="BQ107" s="18"/>
      <c r="BR107" s="18"/>
      <c r="BS107" s="72"/>
      <c r="BT107" s="72"/>
      <c r="BU107" s="72"/>
      <c r="BV107" s="18"/>
      <c r="BW107" s="18"/>
    </row>
    <row r="108" spans="1:75">
      <c r="A108" s="148" t="s">
        <v>85</v>
      </c>
      <c r="B108" s="155" t="s">
        <v>100</v>
      </c>
      <c r="C108" s="183">
        <v>62</v>
      </c>
      <c r="D108" s="184">
        <f t="shared" si="118"/>
        <v>4616</v>
      </c>
      <c r="E108" s="185">
        <v>4678</v>
      </c>
      <c r="F108" s="183">
        <v>100</v>
      </c>
      <c r="G108" s="184">
        <f t="shared" si="119"/>
        <v>4583</v>
      </c>
      <c r="H108" s="185">
        <v>4683</v>
      </c>
      <c r="I108" s="127"/>
      <c r="K108" s="19">
        <f t="shared" si="120"/>
        <v>0.62066267635741768</v>
      </c>
      <c r="L108" s="20">
        <f t="shared" si="121"/>
        <v>2.5701727361025321E-2</v>
      </c>
      <c r="M108" s="21">
        <f t="shared" si="122"/>
        <v>38.907890740309639</v>
      </c>
      <c r="N108" s="22">
        <f t="shared" si="123"/>
        <v>-0.47696753890358246</v>
      </c>
      <c r="O108" s="22">
        <f t="shared" si="124"/>
        <v>-18.557800890334974</v>
      </c>
      <c r="P108" s="22">
        <f t="shared" si="125"/>
        <v>-0.47696753890358246</v>
      </c>
      <c r="Q108" s="116">
        <f t="shared" si="126"/>
        <v>0.62066267635741768</v>
      </c>
      <c r="R108" s="23">
        <f t="shared" si="127"/>
        <v>0.16031758281930689</v>
      </c>
      <c r="S108" s="135">
        <f t="shared" si="128"/>
        <v>1.9599639845400538</v>
      </c>
      <c r="T108" s="24">
        <f t="shared" si="129"/>
        <v>-0.79118422731794125</v>
      </c>
      <c r="U108" s="24">
        <f t="shared" si="130"/>
        <v>-0.16275085048922366</v>
      </c>
      <c r="V108" s="25">
        <f t="shared" si="131"/>
        <v>0.45330765798677963</v>
      </c>
      <c r="W108" s="26">
        <f t="shared" si="131"/>
        <v>0.84980289001512366</v>
      </c>
      <c r="X108" s="93"/>
      <c r="Z108" s="115">
        <f>(N108-P110)^2</f>
        <v>0.10448682952885723</v>
      </c>
      <c r="AA108" s="27">
        <f t="shared" si="132"/>
        <v>4.065362147110136</v>
      </c>
      <c r="AB108" s="28">
        <v>1</v>
      </c>
      <c r="AC108" s="18"/>
      <c r="AD108" s="18"/>
      <c r="AE108" s="21">
        <f t="shared" si="133"/>
        <v>1513.8239618598725</v>
      </c>
      <c r="AF108" s="29"/>
      <c r="AG108" s="96">
        <f>AG110</f>
        <v>1.5584601058012183E-4</v>
      </c>
      <c r="AH108" s="96">
        <f>AH110</f>
        <v>1.5584601058012183E-4</v>
      </c>
      <c r="AI108" s="27">
        <f t="shared" si="134"/>
        <v>2.5701727361025321E-2</v>
      </c>
      <c r="AJ108" s="30">
        <f t="shared" si="135"/>
        <v>38.673389247659017</v>
      </c>
      <c r="AK108" s="108">
        <f>AJ108/AJ110</f>
        <v>0.30926103568027413</v>
      </c>
      <c r="AL108" s="31">
        <f t="shared" si="136"/>
        <v>-18.445951290516188</v>
      </c>
      <c r="AM108" s="59">
        <f t="shared" si="137"/>
        <v>-0.4769675389035824</v>
      </c>
      <c r="AN108" s="26">
        <f t="shared" si="138"/>
        <v>0.62066267635741768</v>
      </c>
      <c r="AO108" s="60">
        <f t="shared" si="139"/>
        <v>2.5857573371605443E-2</v>
      </c>
      <c r="AP108" s="26">
        <f t="shared" si="140"/>
        <v>0.16080290224870147</v>
      </c>
      <c r="AQ108" s="70">
        <f t="shared" si="141"/>
        <v>1.9599639845400538</v>
      </c>
      <c r="AR108" s="24">
        <f t="shared" si="142"/>
        <v>-0.79213543592055213</v>
      </c>
      <c r="AS108" s="24">
        <f t="shared" si="143"/>
        <v>-0.16179964188661267</v>
      </c>
      <c r="AT108" s="61">
        <f t="shared" si="144"/>
        <v>0.45287667285375249</v>
      </c>
      <c r="AU108" s="61">
        <f t="shared" si="144"/>
        <v>0.85061161440645117</v>
      </c>
      <c r="AV108" s="123"/>
      <c r="AX108" s="71"/>
      <c r="AY108" s="71">
        <v>1</v>
      </c>
      <c r="AZ108" s="100"/>
      <c r="BA108" s="100"/>
      <c r="BC108" s="18"/>
      <c r="BD108" s="18"/>
      <c r="BE108" s="28"/>
      <c r="BF108" s="28"/>
      <c r="BG108" s="28"/>
      <c r="BH108" s="28"/>
      <c r="BI108" s="28"/>
      <c r="BJ108" s="28"/>
      <c r="BK108" s="28"/>
      <c r="BL108" s="28"/>
      <c r="BM108" s="18"/>
      <c r="BN108" s="18"/>
      <c r="BO108" s="18"/>
      <c r="BP108" s="18"/>
      <c r="BQ108" s="18"/>
      <c r="BR108" s="18"/>
      <c r="BS108" s="72"/>
      <c r="BT108" s="72"/>
      <c r="BU108" s="72"/>
      <c r="BV108" s="18"/>
      <c r="BW108" s="18"/>
    </row>
    <row r="109" spans="1:75">
      <c r="A109" s="146" t="s">
        <v>86</v>
      </c>
      <c r="B109" s="158" t="s">
        <v>101</v>
      </c>
      <c r="C109" s="183">
        <v>0.01</v>
      </c>
      <c r="D109" s="184">
        <f t="shared" si="118"/>
        <v>265.99</v>
      </c>
      <c r="E109" s="185">
        <v>266</v>
      </c>
      <c r="F109" s="183">
        <v>0.01</v>
      </c>
      <c r="G109" s="184">
        <f t="shared" si="119"/>
        <v>262.99</v>
      </c>
      <c r="H109" s="185">
        <v>263</v>
      </c>
      <c r="I109" s="127"/>
      <c r="K109" s="19">
        <f t="shared" si="120"/>
        <v>0.98872180451127811</v>
      </c>
      <c r="L109" s="20">
        <f>(D109/(C109*E109)+(G109/(F109*H109)))</f>
        <v>199.99243832013494</v>
      </c>
      <c r="M109" s="21">
        <f t="shared" si="122"/>
        <v>5.0001890491442724E-3</v>
      </c>
      <c r="N109" s="22">
        <f t="shared" si="123"/>
        <v>-1.1342276603934607E-2</v>
      </c>
      <c r="O109" s="22">
        <f t="shared" si="124"/>
        <v>-5.6713527267359111E-5</v>
      </c>
      <c r="P109" s="22">
        <f t="shared" si="125"/>
        <v>-1.1342276603934607E-2</v>
      </c>
      <c r="Q109" s="116">
        <f t="shared" si="126"/>
        <v>0.98872180451127811</v>
      </c>
      <c r="R109" s="23">
        <f t="shared" si="127"/>
        <v>14.141868275448436</v>
      </c>
      <c r="S109" s="135">
        <f t="shared" si="128"/>
        <v>1.9599639845400538</v>
      </c>
      <c r="T109" s="24">
        <f t="shared" si="129"/>
        <v>-27.728894770592429</v>
      </c>
      <c r="U109" s="24">
        <f t="shared" si="130"/>
        <v>27.706210217384562</v>
      </c>
      <c r="V109" s="25">
        <f t="shared" si="131"/>
        <v>9.067634618511958E-13</v>
      </c>
      <c r="W109" s="138">
        <f t="shared" si="131"/>
        <v>1078087999620.4174</v>
      </c>
      <c r="X109" s="93"/>
      <c r="Z109" s="115">
        <f>(N109-P110)^2</f>
        <v>2.0272359547747573E-2</v>
      </c>
      <c r="AA109" s="27">
        <f t="shared" si="132"/>
        <v>1.0136563021096275E-4</v>
      </c>
      <c r="AB109" s="28">
        <v>1</v>
      </c>
      <c r="AC109" s="18"/>
      <c r="AD109" s="18"/>
      <c r="AE109" s="21">
        <f t="shared" si="133"/>
        <v>2.5001890527182303E-5</v>
      </c>
      <c r="AF109" s="29"/>
      <c r="AG109" s="96">
        <f>AG110</f>
        <v>1.5584601058012183E-4</v>
      </c>
      <c r="AH109" s="96">
        <f>AH110</f>
        <v>1.5584601058012183E-4</v>
      </c>
      <c r="AI109" s="27">
        <f t="shared" si="134"/>
        <v>199.99243832013494</v>
      </c>
      <c r="AJ109" s="30">
        <f t="shared" si="135"/>
        <v>5.0001851527024131E-3</v>
      </c>
      <c r="AK109" s="108">
        <f>AJ109/AJ110</f>
        <v>3.9985180223413766E-5</v>
      </c>
      <c r="AL109" s="31">
        <f t="shared" si="136"/>
        <v>-5.6713483072837771E-5</v>
      </c>
      <c r="AM109" s="59">
        <f t="shared" si="137"/>
        <v>-1.1342276603934607E-2</v>
      </c>
      <c r="AN109" s="26">
        <f t="shared" si="138"/>
        <v>0.98872180451127811</v>
      </c>
      <c r="AO109" s="60">
        <f t="shared" si="139"/>
        <v>199.99259416614549</v>
      </c>
      <c r="AP109" s="26">
        <f t="shared" si="140"/>
        <v>14.141873785540072</v>
      </c>
      <c r="AQ109" s="70">
        <f t="shared" si="141"/>
        <v>1.9599639845400538</v>
      </c>
      <c r="AR109" s="24">
        <f t="shared" si="142"/>
        <v>-27.728905570173588</v>
      </c>
      <c r="AS109" s="24">
        <f t="shared" si="143"/>
        <v>27.706221016965721</v>
      </c>
      <c r="AT109" s="61">
        <f t="shared" si="144"/>
        <v>9.0675366923847635E-13</v>
      </c>
      <c r="AU109" s="137">
        <f t="shared" si="144"/>
        <v>1078099642582.1344</v>
      </c>
      <c r="AV109" s="123"/>
      <c r="AX109" s="71"/>
      <c r="AY109" s="71">
        <v>1</v>
      </c>
      <c r="AZ109" s="100"/>
      <c r="BA109" s="100"/>
      <c r="BC109" s="18"/>
      <c r="BD109" s="18"/>
      <c r="BE109" s="28"/>
      <c r="BF109" s="28"/>
      <c r="BG109" s="28"/>
      <c r="BH109" s="28"/>
      <c r="BI109" s="28"/>
      <c r="BJ109" s="28"/>
      <c r="BK109" s="28"/>
      <c r="BL109" s="28"/>
      <c r="BM109" s="18"/>
      <c r="BN109" s="18"/>
      <c r="BO109" s="18"/>
      <c r="BP109" s="18"/>
      <c r="BQ109" s="18"/>
      <c r="BR109" s="18"/>
      <c r="BS109" s="72"/>
      <c r="BT109" s="72"/>
      <c r="BU109" s="72"/>
      <c r="BV109" s="18"/>
      <c r="BW109" s="18"/>
    </row>
    <row r="110" spans="1:75">
      <c r="A110" s="6"/>
      <c r="B110" s="78">
        <f>COUNT(C101:C109)</f>
        <v>9</v>
      </c>
      <c r="C110" s="186">
        <f t="shared" ref="C110:H110" si="145">SUM(C101:C109)</f>
        <v>223.01</v>
      </c>
      <c r="D110" s="186">
        <f t="shared" si="145"/>
        <v>17137.990000000002</v>
      </c>
      <c r="E110" s="186">
        <f t="shared" si="145"/>
        <v>17361</v>
      </c>
      <c r="F110" s="186">
        <f t="shared" si="145"/>
        <v>282.01</v>
      </c>
      <c r="G110" s="186">
        <f t="shared" si="145"/>
        <v>23351.99</v>
      </c>
      <c r="H110" s="186">
        <f t="shared" si="145"/>
        <v>23634</v>
      </c>
      <c r="I110" s="128"/>
      <c r="K110" s="32"/>
      <c r="L110" s="107"/>
      <c r="M110" s="33">
        <f>SUM(M101:M109)</f>
        <v>125.65829045318662</v>
      </c>
      <c r="N110" s="34"/>
      <c r="O110" s="35">
        <f>SUM(O101:O109)</f>
        <v>-19.316608724321981</v>
      </c>
      <c r="P110" s="36">
        <f>O110/M110</f>
        <v>-0.15372331307911824</v>
      </c>
      <c r="Q110" s="73">
        <f>EXP(P110)</f>
        <v>0.85750924978484522</v>
      </c>
      <c r="R110" s="37">
        <f>SQRT(1/M110)</f>
        <v>8.9208128116090579E-2</v>
      </c>
      <c r="S110" s="135">
        <f>-NORMSINV(2.5/100)</f>
        <v>1.9599639845400538</v>
      </c>
      <c r="T110" s="38">
        <f>P110-(R110*S110)</f>
        <v>-0.32856803131489076</v>
      </c>
      <c r="U110" s="38">
        <f>P110+(R110*S110)</f>
        <v>2.1121405156654255E-2</v>
      </c>
      <c r="V110" s="74">
        <f>EXP(T110)</f>
        <v>0.71995394714603056</v>
      </c>
      <c r="W110" s="75">
        <f>EXP(U110)</f>
        <v>1.0213460407869952</v>
      </c>
      <c r="X110" s="39"/>
      <c r="Y110" s="39"/>
      <c r="Z110" s="40"/>
      <c r="AA110" s="41">
        <f>SUM(AA101:AA109)</f>
        <v>8.0147206948337129</v>
      </c>
      <c r="AB110" s="42">
        <f>SUM(AB101:AB109)</f>
        <v>9</v>
      </c>
      <c r="AC110" s="43">
        <f>AA110-(AB110-1)</f>
        <v>1.4720694833712855E-2</v>
      </c>
      <c r="AD110" s="33">
        <f>M110</f>
        <v>125.65829045318662</v>
      </c>
      <c r="AE110" s="33">
        <f>SUM(AE101:AE109)</f>
        <v>3920.7425745503519</v>
      </c>
      <c r="AF110" s="44">
        <f>AE110/AD110</f>
        <v>31.201622753343166</v>
      </c>
      <c r="AG110" s="97">
        <f>AC110/(AD110-AF110)</f>
        <v>1.5584601058012183E-4</v>
      </c>
      <c r="AH110" s="97">
        <f>IF(AA110&lt;AB110-1,"0",AG110)</f>
        <v>1.5584601058012183E-4</v>
      </c>
      <c r="AI110" s="40"/>
      <c r="AJ110" s="33">
        <f>SUM(AJ101:AJ109)</f>
        <v>125.05095949960229</v>
      </c>
      <c r="AK110" s="109">
        <f>SUM(AK101:AK109)</f>
        <v>1.0000000000000002</v>
      </c>
      <c r="AL110" s="43">
        <f>SUM(AL101:AL109)</f>
        <v>-19.187884368025415</v>
      </c>
      <c r="AM110" s="43">
        <f>AL110/AJ110</f>
        <v>-0.15344052092688212</v>
      </c>
      <c r="AN110" s="110">
        <f>EXP(AM110)</f>
        <v>0.85775178096249483</v>
      </c>
      <c r="AO110" s="45">
        <f>1/AJ110</f>
        <v>7.9967399210813771E-3</v>
      </c>
      <c r="AP110" s="46">
        <f>SQRT(AO110)</f>
        <v>8.9424492847772846E-2</v>
      </c>
      <c r="AQ110" s="76">
        <f>-NORMSINV(2.5/100)</f>
        <v>1.9599639845400538</v>
      </c>
      <c r="AR110" s="38">
        <f>AM110-(AQ110*AP110)</f>
        <v>-0.32870930624427652</v>
      </c>
      <c r="AS110" s="38">
        <f t="shared" si="143"/>
        <v>2.1828264390512303E-2</v>
      </c>
      <c r="AT110" s="111">
        <f>EXP(AR110)</f>
        <v>0.71985224288728666</v>
      </c>
      <c r="AU110" s="112">
        <f>EXP(AS110)</f>
        <v>1.0220682438847835</v>
      </c>
      <c r="AV110" s="132"/>
      <c r="AW110" s="8"/>
      <c r="AX110" s="77">
        <f>AA110</f>
        <v>8.0147206948337129</v>
      </c>
      <c r="AY110" s="78">
        <f>SUM(AY101:AY109)</f>
        <v>9</v>
      </c>
      <c r="AZ110" s="101">
        <f>(AX110-(AY110-1))/AX110</f>
        <v>1.836707153525863E-3</v>
      </c>
      <c r="BA110" s="102">
        <f>IF(AA110&lt;AB110-1,"0%",AZ110)</f>
        <v>1.836707153525863E-3</v>
      </c>
      <c r="BB110" s="47"/>
      <c r="BC110" s="35">
        <f>AX110/(AY110-1)</f>
        <v>1.0018400868542141</v>
      </c>
      <c r="BD110" s="79">
        <f>LN(BC110)</f>
        <v>1.8383959683320817E-3</v>
      </c>
      <c r="BE110" s="35">
        <f>LN(AX110)</f>
        <v>2.0812799376481679</v>
      </c>
      <c r="BF110" s="35">
        <f>LN(AY110-1)</f>
        <v>2.0794415416798357</v>
      </c>
      <c r="BG110" s="35">
        <f>SQRT(2*AX110)</f>
        <v>4.0036784823044202</v>
      </c>
      <c r="BH110" s="35">
        <f>SQRT(2*AY110-3)</f>
        <v>3.872983346207417</v>
      </c>
      <c r="BI110" s="35">
        <f>2*(AY110-2)</f>
        <v>14</v>
      </c>
      <c r="BJ110" s="35">
        <f>3*(AY110-2)^2</f>
        <v>147</v>
      </c>
      <c r="BK110" s="35">
        <f>1/BI110</f>
        <v>7.1428571428571425E-2</v>
      </c>
      <c r="BL110" s="80">
        <f>1/BJ110</f>
        <v>6.8027210884353739E-3</v>
      </c>
      <c r="BM110" s="80">
        <f>SQRT(BK110*(1-BL110))</f>
        <v>0.26635063878165838</v>
      </c>
      <c r="BN110" s="81">
        <f>0.5*(BE110-BF110)/(BG110-BH110)</f>
        <v>7.0331460803853239E-3</v>
      </c>
      <c r="BO110" s="81">
        <f>IF(AA110&lt;=AB110,BM110,BN110)</f>
        <v>0.26635063878165838</v>
      </c>
      <c r="BP110" s="82">
        <f>BD110-(1.96*BO110)</f>
        <v>-0.52020885604371825</v>
      </c>
      <c r="BQ110" s="82">
        <f>BD110+(1.96*BO110)</f>
        <v>0.52388564798038251</v>
      </c>
      <c r="BR110" s="82"/>
      <c r="BS110" s="79">
        <f>EXP(BP110)</f>
        <v>0.59439639172647829</v>
      </c>
      <c r="BT110" s="79">
        <f>EXP(BQ110)</f>
        <v>1.6885761313469103</v>
      </c>
      <c r="BU110" s="83">
        <f>BA110</f>
        <v>1.836707153525863E-3</v>
      </c>
      <c r="BV110" s="83">
        <f>(BS110-1)/BS110</f>
        <v>-0.68237898802751684</v>
      </c>
      <c r="BW110" s="83">
        <f>(BT110-1)/BT110</f>
        <v>0.40778506729078329</v>
      </c>
    </row>
    <row r="111" spans="1:75" ht="13.5" thickBot="1">
      <c r="A111" s="4"/>
      <c r="B111" s="4"/>
      <c r="C111" s="187"/>
      <c r="D111" s="187"/>
      <c r="E111" s="187"/>
      <c r="F111" s="187"/>
      <c r="G111" s="187"/>
      <c r="H111" s="187"/>
      <c r="I111" s="129"/>
      <c r="J111" s="4"/>
      <c r="K111" s="4"/>
      <c r="L111" s="5"/>
      <c r="M111" s="5"/>
      <c r="N111" s="5"/>
      <c r="O111" s="5"/>
      <c r="P111" s="5"/>
      <c r="Q111" s="5"/>
      <c r="R111" s="48"/>
      <c r="S111" s="48"/>
      <c r="T111" s="48"/>
      <c r="U111" s="48"/>
      <c r="V111" s="48"/>
      <c r="W111" s="48"/>
      <c r="X111" s="48"/>
      <c r="Z111" s="5"/>
      <c r="AA111" s="5"/>
      <c r="AB111" s="49"/>
      <c r="AC111" s="50"/>
      <c r="AD111" s="106"/>
      <c r="AE111" s="50"/>
      <c r="AF111" s="51"/>
      <c r="AG111" s="51"/>
      <c r="AH111" s="51"/>
      <c r="AI111" s="51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2"/>
      <c r="AU111" s="52"/>
      <c r="AV111" s="52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3"/>
      <c r="BH111" s="5"/>
      <c r="BI111" s="5"/>
      <c r="BJ111" s="5"/>
      <c r="BK111" s="5"/>
      <c r="BN111" s="50" t="s">
        <v>43</v>
      </c>
      <c r="BT111" s="84" t="s">
        <v>44</v>
      </c>
      <c r="BU111" s="85">
        <f>BU110</f>
        <v>1.836707153525863E-3</v>
      </c>
      <c r="BV111" s="86" t="str">
        <f>IF(BV110&lt;0,"0%",BV110)</f>
        <v>0%</v>
      </c>
      <c r="BW111" s="87">
        <f>IF(BW110&lt;0,"0%",BW110)</f>
        <v>0.40778506729078329</v>
      </c>
    </row>
    <row r="112" spans="1:75" ht="15.75" thickBot="1">
      <c r="A112" s="6"/>
      <c r="B112" s="6"/>
      <c r="C112" s="178"/>
      <c r="D112" s="178"/>
      <c r="E112" s="178"/>
      <c r="F112" s="178"/>
      <c r="G112" s="178"/>
      <c r="H112" s="178"/>
      <c r="I112" s="118"/>
      <c r="J112" s="6"/>
      <c r="K112" s="6"/>
      <c r="L112" s="6"/>
      <c r="M112" s="5"/>
      <c r="N112" s="5"/>
      <c r="O112" s="5"/>
      <c r="P112" s="5"/>
      <c r="Q112" s="5"/>
      <c r="R112" s="54"/>
      <c r="S112" s="54"/>
      <c r="T112" s="54"/>
      <c r="U112" s="54"/>
      <c r="V112" s="54"/>
      <c r="W112" s="54"/>
      <c r="X112" s="54"/>
      <c r="Z112" s="5"/>
      <c r="AA112" s="5"/>
      <c r="AB112" s="5"/>
      <c r="AC112" s="5"/>
      <c r="AD112" s="5"/>
      <c r="AE112" s="5"/>
      <c r="AF112" s="5"/>
      <c r="AG112" s="5"/>
      <c r="AH112" s="5"/>
      <c r="AI112" s="53"/>
      <c r="AJ112" s="104"/>
      <c r="AK112" s="104"/>
      <c r="AL112" s="105"/>
      <c r="AM112" s="58"/>
      <c r="AN112" s="55"/>
      <c r="AO112" s="56" t="s">
        <v>23</v>
      </c>
      <c r="AP112" s="57">
        <f>TINV(0.05,(AB110-2))</f>
        <v>2.3646242515927849</v>
      </c>
      <c r="AQ112" s="5"/>
      <c r="AR112" s="88"/>
      <c r="AS112" s="89" t="s">
        <v>24</v>
      </c>
      <c r="AT112" s="90">
        <f>EXP(AM110-AP112*SQRT((1/AD110)+AH110))</f>
        <v>0.69319793429705912</v>
      </c>
      <c r="AU112" s="91">
        <f>EXP(AM110+AP112*SQRT((1/AD110)+AH110))</f>
        <v>1.0613680181987424</v>
      </c>
      <c r="AV112" s="123"/>
      <c r="AW112" s="5"/>
      <c r="AX112" s="5"/>
      <c r="AY112" s="5"/>
      <c r="AZ112" s="5"/>
      <c r="BB112" s="5"/>
      <c r="BC112" s="5"/>
      <c r="BD112" s="5"/>
      <c r="BF112" s="92"/>
      <c r="BG112" s="53"/>
      <c r="BH112" s="53"/>
      <c r="BJ112" s="93"/>
      <c r="BK112" s="5"/>
      <c r="BL112" s="94"/>
      <c r="BM112" s="95"/>
      <c r="BN112" s="5"/>
      <c r="BQ112" s="94"/>
    </row>
    <row r="113" spans="1:75">
      <c r="C113" s="188"/>
      <c r="D113" s="188"/>
      <c r="E113" s="188"/>
      <c r="F113" s="188"/>
      <c r="G113" s="188"/>
      <c r="H113" s="188"/>
      <c r="I113" s="130"/>
    </row>
    <row r="114" spans="1:75">
      <c r="A114" s="4"/>
      <c r="B114" s="4"/>
      <c r="C114" s="189"/>
      <c r="D114" s="189"/>
      <c r="E114" s="189"/>
      <c r="F114" s="189"/>
      <c r="G114" s="189"/>
      <c r="H114" s="189"/>
      <c r="I114" s="5"/>
      <c r="J114" s="196" t="s">
        <v>62</v>
      </c>
      <c r="K114" s="197"/>
      <c r="L114" s="197"/>
      <c r="M114" s="197"/>
      <c r="N114" s="197"/>
      <c r="O114" s="197"/>
      <c r="P114" s="197"/>
      <c r="Q114" s="197"/>
      <c r="R114" s="197"/>
      <c r="S114" s="197"/>
      <c r="T114" s="197"/>
      <c r="U114" s="197"/>
      <c r="V114" s="197"/>
      <c r="W114" s="198"/>
      <c r="X114" s="133"/>
      <c r="Y114" s="199" t="s">
        <v>63</v>
      </c>
      <c r="Z114" s="200"/>
      <c r="AA114" s="200"/>
      <c r="AB114" s="200"/>
      <c r="AC114" s="200"/>
      <c r="AD114" s="200"/>
      <c r="AE114" s="200"/>
      <c r="AF114" s="200"/>
      <c r="AG114" s="200"/>
      <c r="AH114" s="200"/>
      <c r="AI114" s="200"/>
      <c r="AJ114" s="200"/>
      <c r="AK114" s="200"/>
      <c r="AL114" s="200"/>
      <c r="AM114" s="200"/>
      <c r="AN114" s="200"/>
      <c r="AO114" s="200"/>
      <c r="AP114" s="200"/>
      <c r="AQ114" s="200"/>
      <c r="AR114" s="200"/>
      <c r="AS114" s="200"/>
      <c r="AT114" s="200"/>
      <c r="AU114" s="201"/>
      <c r="AV114" s="133"/>
      <c r="AW114" s="196" t="s">
        <v>64</v>
      </c>
      <c r="AX114" s="197"/>
      <c r="AY114" s="197"/>
      <c r="AZ114" s="197"/>
      <c r="BA114" s="197"/>
      <c r="BB114" s="197"/>
      <c r="BC114" s="197"/>
      <c r="BD114" s="197"/>
      <c r="BE114" s="197"/>
      <c r="BF114" s="197"/>
      <c r="BG114" s="197"/>
      <c r="BH114" s="197"/>
      <c r="BI114" s="197"/>
      <c r="BJ114" s="197"/>
      <c r="BK114" s="197"/>
      <c r="BL114" s="197"/>
      <c r="BM114" s="197"/>
      <c r="BN114" s="197"/>
      <c r="BO114" s="197"/>
      <c r="BP114" s="197"/>
      <c r="BQ114" s="197"/>
      <c r="BR114" s="197"/>
      <c r="BS114" s="197"/>
      <c r="BT114" s="197"/>
      <c r="BU114" s="197"/>
      <c r="BV114" s="197"/>
      <c r="BW114" s="198"/>
    </row>
    <row r="115" spans="1:75">
      <c r="A115" s="136" t="s">
        <v>72</v>
      </c>
      <c r="B115" s="10" t="s">
        <v>61</v>
      </c>
      <c r="C115" s="202" t="s">
        <v>0</v>
      </c>
      <c r="D115" s="202"/>
      <c r="E115" s="202"/>
      <c r="F115" s="202" t="s">
        <v>1</v>
      </c>
      <c r="G115" s="202"/>
      <c r="H115" s="202"/>
      <c r="I115" s="12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63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63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</row>
    <row r="116" spans="1:75" ht="65.25">
      <c r="A116" s="4"/>
      <c r="B116" s="13" t="s">
        <v>73</v>
      </c>
      <c r="C116" s="182" t="s">
        <v>2</v>
      </c>
      <c r="D116" s="182" t="s">
        <v>3</v>
      </c>
      <c r="E116" s="182" t="s">
        <v>4</v>
      </c>
      <c r="F116" s="182" t="s">
        <v>2</v>
      </c>
      <c r="G116" s="182" t="s">
        <v>3</v>
      </c>
      <c r="H116" s="182" t="s">
        <v>4</v>
      </c>
      <c r="I116" s="123"/>
      <c r="K116" s="12" t="s">
        <v>57</v>
      </c>
      <c r="L116" s="12" t="s">
        <v>56</v>
      </c>
      <c r="M116" s="12" t="s">
        <v>55</v>
      </c>
      <c r="N116" s="14" t="s">
        <v>54</v>
      </c>
      <c r="O116" s="14" t="s">
        <v>5</v>
      </c>
      <c r="P116" s="14" t="s">
        <v>53</v>
      </c>
      <c r="Q116" s="64" t="s">
        <v>6</v>
      </c>
      <c r="R116" s="12" t="s">
        <v>7</v>
      </c>
      <c r="S116" s="15" t="s">
        <v>8</v>
      </c>
      <c r="T116" s="15" t="s">
        <v>9</v>
      </c>
      <c r="U116" s="15" t="s">
        <v>10</v>
      </c>
      <c r="V116" s="66" t="s">
        <v>11</v>
      </c>
      <c r="W116" s="67" t="s">
        <v>12</v>
      </c>
      <c r="X116" s="131"/>
      <c r="Y116" s="16"/>
      <c r="Z116" s="114" t="s">
        <v>13</v>
      </c>
      <c r="AA116" s="14" t="s">
        <v>52</v>
      </c>
      <c r="AB116" s="17" t="s">
        <v>14</v>
      </c>
      <c r="AC116" s="17" t="s">
        <v>15</v>
      </c>
      <c r="AD116" s="17" t="s">
        <v>51</v>
      </c>
      <c r="AE116" s="14" t="s">
        <v>50</v>
      </c>
      <c r="AF116" s="14" t="s">
        <v>47</v>
      </c>
      <c r="AG116" s="98" t="s">
        <v>16</v>
      </c>
      <c r="AH116" s="98" t="s">
        <v>17</v>
      </c>
      <c r="AI116" s="17" t="s">
        <v>48</v>
      </c>
      <c r="AJ116" s="14" t="s">
        <v>49</v>
      </c>
      <c r="AK116" s="14" t="s">
        <v>60</v>
      </c>
      <c r="AL116" s="14" t="s">
        <v>46</v>
      </c>
      <c r="AM116" s="17" t="s">
        <v>18</v>
      </c>
      <c r="AN116" s="68" t="s">
        <v>19</v>
      </c>
      <c r="AO116" s="14" t="s">
        <v>45</v>
      </c>
      <c r="AP116" s="14" t="s">
        <v>20</v>
      </c>
      <c r="AQ116" s="65" t="s">
        <v>8</v>
      </c>
      <c r="AR116" s="15" t="s">
        <v>21</v>
      </c>
      <c r="AS116" s="15" t="s">
        <v>22</v>
      </c>
      <c r="AT116" s="66" t="s">
        <v>11</v>
      </c>
      <c r="AU116" s="67" t="s">
        <v>12</v>
      </c>
      <c r="AV116" s="131"/>
      <c r="AX116" s="113" t="s">
        <v>25</v>
      </c>
      <c r="AY116" s="113" t="s">
        <v>14</v>
      </c>
      <c r="AZ116" s="103" t="s">
        <v>58</v>
      </c>
      <c r="BA116" s="99" t="s">
        <v>59</v>
      </c>
      <c r="BC116" s="17" t="s">
        <v>26</v>
      </c>
      <c r="BD116" s="17" t="s">
        <v>27</v>
      </c>
      <c r="BE116" s="17" t="s">
        <v>28</v>
      </c>
      <c r="BF116" s="17" t="s">
        <v>29</v>
      </c>
      <c r="BG116" s="17" t="s">
        <v>30</v>
      </c>
      <c r="BH116" s="17" t="s">
        <v>31</v>
      </c>
      <c r="BI116" s="17" t="s">
        <v>32</v>
      </c>
      <c r="BJ116" s="17" t="s">
        <v>33</v>
      </c>
      <c r="BK116" s="17" t="s">
        <v>34</v>
      </c>
      <c r="BL116" s="17" t="s">
        <v>35</v>
      </c>
      <c r="BM116" s="69" t="s">
        <v>36</v>
      </c>
      <c r="BN116" s="69" t="s">
        <v>37</v>
      </c>
      <c r="BO116" s="69" t="s">
        <v>38</v>
      </c>
      <c r="BP116" s="69" t="s">
        <v>39</v>
      </c>
      <c r="BQ116" s="69" t="s">
        <v>40</v>
      </c>
      <c r="BR116" s="18"/>
      <c r="BS116" s="15" t="s">
        <v>41</v>
      </c>
      <c r="BT116" s="15" t="s">
        <v>42</v>
      </c>
      <c r="BU116" s="64" t="s">
        <v>105</v>
      </c>
      <c r="BV116" s="66" t="s">
        <v>11</v>
      </c>
      <c r="BW116" s="67" t="s">
        <v>12</v>
      </c>
    </row>
    <row r="117" spans="1:75">
      <c r="A117" s="143" t="s">
        <v>87</v>
      </c>
      <c r="B117" s="152" t="s">
        <v>95</v>
      </c>
      <c r="C117" s="183">
        <v>7</v>
      </c>
      <c r="D117" s="184">
        <f>E117-C117</f>
        <v>35</v>
      </c>
      <c r="E117" s="185">
        <v>42</v>
      </c>
      <c r="F117" s="183">
        <v>2</v>
      </c>
      <c r="G117" s="184">
        <f>H117-F117</f>
        <v>33</v>
      </c>
      <c r="H117" s="185">
        <v>35</v>
      </c>
      <c r="I117" s="127"/>
      <c r="K117" s="19">
        <f>(C117/E117)/(F117/H117)</f>
        <v>2.9166666666666665</v>
      </c>
      <c r="L117" s="20">
        <f>(D117/(C117*E117)+(G117/(F117*H117)))</f>
        <v>0.59047619047619049</v>
      </c>
      <c r="M117" s="21">
        <f>1/L117</f>
        <v>1.6935483870967742</v>
      </c>
      <c r="N117" s="22">
        <f>LN(K117)</f>
        <v>1.0704414117014134</v>
      </c>
      <c r="O117" s="22">
        <f>M117*N117</f>
        <v>1.8128443262685228</v>
      </c>
      <c r="P117" s="22">
        <f>LN(K117)</f>
        <v>1.0704414117014134</v>
      </c>
      <c r="Q117" s="116">
        <f>K117</f>
        <v>2.9166666666666665</v>
      </c>
      <c r="R117" s="23">
        <f>SQRT(1/M117)</f>
        <v>0.76842448586454515</v>
      </c>
      <c r="S117" s="135">
        <f>-NORMSINV(2.5/100)</f>
        <v>1.9599639845400538</v>
      </c>
      <c r="T117" s="24">
        <f>P117-(R117*S117)</f>
        <v>-0.43564290543180273</v>
      </c>
      <c r="U117" s="24">
        <f>P117+(R117*S117)</f>
        <v>2.5765257288346293</v>
      </c>
      <c r="V117" s="25">
        <f>EXP(T117)</f>
        <v>0.64684867084520359</v>
      </c>
      <c r="W117" s="26">
        <f>EXP(U117)</f>
        <v>13.151367279349682</v>
      </c>
      <c r="X117" s="93"/>
      <c r="Z117" s="115">
        <f>(N117-P122)^2</f>
        <v>1.1807009565634496</v>
      </c>
      <c r="AA117" s="27">
        <f>M117*Z117</f>
        <v>1.9995742006316486</v>
      </c>
      <c r="AB117" s="28">
        <v>1</v>
      </c>
      <c r="AC117" s="18"/>
      <c r="AD117" s="18"/>
      <c r="AE117" s="21">
        <f>M117^2</f>
        <v>2.8681061394380856</v>
      </c>
      <c r="AF117" s="29"/>
      <c r="AG117" s="96">
        <f>AG122</f>
        <v>0.10524078697538615</v>
      </c>
      <c r="AH117" s="96">
        <f>AH122</f>
        <v>0.10524078697538615</v>
      </c>
      <c r="AI117" s="27">
        <f>1/M117</f>
        <v>0.59047619047619049</v>
      </c>
      <c r="AJ117" s="30">
        <f>1/(AH117+AI117)</f>
        <v>1.4373661020362294</v>
      </c>
      <c r="AK117" s="108">
        <f>AJ117/AJ122</f>
        <v>4.3303274224619895E-2</v>
      </c>
      <c r="AL117" s="31">
        <f>AJ117*N117</f>
        <v>1.5386161993954193</v>
      </c>
      <c r="AM117" s="59">
        <f>AL117/AJ117</f>
        <v>1.0704414117014134</v>
      </c>
      <c r="AN117" s="26">
        <f>EXP(AM117)</f>
        <v>2.9166666666666665</v>
      </c>
      <c r="AO117" s="60">
        <f>1/AJ117</f>
        <v>0.69571697745157668</v>
      </c>
      <c r="AP117" s="26">
        <f>SQRT(AO117)</f>
        <v>0.8340965036802257</v>
      </c>
      <c r="AQ117" s="70">
        <f>-NORMSINV(2.5/100)</f>
        <v>1.9599639845400538</v>
      </c>
      <c r="AR117" s="24">
        <f>AM117-(AQ117*AP117)</f>
        <v>-0.56435769514260947</v>
      </c>
      <c r="AS117" s="24">
        <f>AM117+(AQ117*AP117)</f>
        <v>2.7052405185454362</v>
      </c>
      <c r="AT117" s="61">
        <f>EXP(AR117)</f>
        <v>0.56872532450571611</v>
      </c>
      <c r="AU117" s="61">
        <f>EXP(AS117)</f>
        <v>14.957913913606539</v>
      </c>
      <c r="AV117" s="123"/>
      <c r="AX117" s="71"/>
      <c r="AY117" s="71">
        <v>1</v>
      </c>
      <c r="AZ117" s="100"/>
      <c r="BA117" s="100"/>
      <c r="BC117" s="18"/>
      <c r="BD117" s="18"/>
      <c r="BE117" s="28"/>
      <c r="BF117" s="28"/>
      <c r="BG117" s="28"/>
      <c r="BH117" s="28"/>
      <c r="BI117" s="28"/>
      <c r="BJ117" s="28"/>
      <c r="BK117" s="28"/>
      <c r="BL117" s="28"/>
      <c r="BM117" s="18"/>
      <c r="BN117" s="18"/>
      <c r="BO117" s="18"/>
      <c r="BP117" s="18"/>
      <c r="BQ117" s="18"/>
      <c r="BR117" s="18"/>
      <c r="BS117" s="72"/>
      <c r="BT117" s="72"/>
      <c r="BU117" s="72"/>
      <c r="BV117" s="18"/>
      <c r="BW117" s="18"/>
    </row>
    <row r="118" spans="1:75">
      <c r="A118" s="143" t="s">
        <v>94</v>
      </c>
      <c r="B118" s="152" t="s">
        <v>93</v>
      </c>
      <c r="C118" s="183">
        <v>268</v>
      </c>
      <c r="D118" s="184">
        <f t="shared" ref="D118:D121" si="146">E118-C118</f>
        <v>164</v>
      </c>
      <c r="E118" s="185">
        <v>432</v>
      </c>
      <c r="F118" s="183">
        <v>286</v>
      </c>
      <c r="G118" s="184">
        <f t="shared" ref="G118:G121" si="147">H118-F118</f>
        <v>122</v>
      </c>
      <c r="H118" s="185">
        <v>408</v>
      </c>
      <c r="I118" s="127"/>
      <c r="K118" s="19">
        <f t="shared" ref="K118:K121" si="148">(C118/E118)/(F118/H118)</f>
        <v>0.88500388500388505</v>
      </c>
      <c r="L118" s="20">
        <f t="shared" ref="L118:L121" si="149">(D118/(C118*E118)+(G118/(F118*H118)))</f>
        <v>2.4620515731139086E-3</v>
      </c>
      <c r="M118" s="21">
        <f t="shared" ref="M118:M121" si="150">1/L118</f>
        <v>406.16533419535085</v>
      </c>
      <c r="N118" s="22">
        <f t="shared" ref="N118:N121" si="151">LN(K118)</f>
        <v>-0.12216324414894447</v>
      </c>
      <c r="O118" s="22">
        <f t="shared" ref="O118:O121" si="152">M118*N118</f>
        <v>-49.61847488614427</v>
      </c>
      <c r="P118" s="22">
        <f t="shared" ref="P118:P121" si="153">LN(K118)</f>
        <v>-0.12216324414894447</v>
      </c>
      <c r="Q118" s="116">
        <f t="shared" ref="Q118:Q121" si="154">K118</f>
        <v>0.88500388500388505</v>
      </c>
      <c r="R118" s="23">
        <f t="shared" ref="R118:R121" si="155">SQRT(1/M118)</f>
        <v>4.9619064613451842E-2</v>
      </c>
      <c r="S118" s="135">
        <f t="shared" ref="S118:S121" si="156">-NORMSINV(2.5/100)</f>
        <v>1.9599639845400538</v>
      </c>
      <c r="T118" s="24">
        <f t="shared" ref="T118:T121" si="157">P118-(R118*S118)</f>
        <v>-0.21941482373787594</v>
      </c>
      <c r="U118" s="24">
        <f t="shared" ref="U118:U121" si="158">P118+(R118*S118)</f>
        <v>-2.4911664560013008E-2</v>
      </c>
      <c r="V118" s="25">
        <f t="shared" ref="V118:W121" si="159">EXP(T118)</f>
        <v>0.8029885503435209</v>
      </c>
      <c r="W118" s="26">
        <f t="shared" si="159"/>
        <v>0.97539607026389219</v>
      </c>
      <c r="X118" s="93"/>
      <c r="Z118" s="115">
        <f>(N118-P122)^2</f>
        <v>1.1236850818868577E-2</v>
      </c>
      <c r="AA118" s="27">
        <f t="shared" ref="AA118:AA121" si="160">M118*Z118</f>
        <v>4.5640192681490577</v>
      </c>
      <c r="AB118" s="28">
        <v>1</v>
      </c>
      <c r="AC118" s="18"/>
      <c r="AD118" s="18"/>
      <c r="AE118" s="21">
        <f t="shared" ref="AE118:AE121" si="161">M118^2</f>
        <v>164970.27870202105</v>
      </c>
      <c r="AF118" s="29"/>
      <c r="AG118" s="96">
        <f>AG122</f>
        <v>0.10524078697538615</v>
      </c>
      <c r="AH118" s="96">
        <f>AH122</f>
        <v>0.10524078697538615</v>
      </c>
      <c r="AI118" s="27">
        <f t="shared" ref="AI118:AI121" si="162">1/M118</f>
        <v>2.4620515731139086E-3</v>
      </c>
      <c r="AJ118" s="30">
        <f t="shared" ref="AJ118:AJ121" si="163">1/(AH118+AI118)</f>
        <v>9.2848063567951957</v>
      </c>
      <c r="AK118" s="108">
        <f>AJ118/AJ122</f>
        <v>0.27972171823254965</v>
      </c>
      <c r="AL118" s="31">
        <f t="shared" ref="AL118:AL121" si="164">AJ118*N118</f>
        <v>-1.1342620658408431</v>
      </c>
      <c r="AM118" s="59">
        <f t="shared" ref="AM118:AM121" si="165">AL118/AJ118</f>
        <v>-0.12216324414894447</v>
      </c>
      <c r="AN118" s="26">
        <f t="shared" ref="AN118:AN121" si="166">EXP(AM118)</f>
        <v>0.88500388500388505</v>
      </c>
      <c r="AO118" s="60">
        <f t="shared" ref="AO118:AO121" si="167">1/AJ118</f>
        <v>0.10770283854850006</v>
      </c>
      <c r="AP118" s="26">
        <f t="shared" ref="AP118:AP121" si="168">SQRT(AO118)</f>
        <v>0.32818110632469394</v>
      </c>
      <c r="AQ118" s="70">
        <f t="shared" ref="AQ118:AQ121" si="169">-NORMSINV(2.5/100)</f>
        <v>1.9599639845400538</v>
      </c>
      <c r="AR118" s="24">
        <f t="shared" ref="AR118:AR121" si="170">AM118-(AQ118*AP118)</f>
        <v>-0.76538639295185473</v>
      </c>
      <c r="AS118" s="24">
        <f t="shared" ref="AS118:AS122" si="171">AM118+(AQ118*AP118)</f>
        <v>0.52105990465396568</v>
      </c>
      <c r="AT118" s="61">
        <f t="shared" ref="AT118:AU121" si="172">EXP(AR118)</f>
        <v>0.46515416395571713</v>
      </c>
      <c r="AU118" s="61">
        <f t="shared" si="172"/>
        <v>1.6838113837599307</v>
      </c>
      <c r="AV118" s="123"/>
      <c r="AX118" s="71"/>
      <c r="AY118" s="71">
        <v>1</v>
      </c>
      <c r="AZ118" s="100"/>
      <c r="BA118" s="100"/>
      <c r="BC118" s="18"/>
      <c r="BD118" s="18"/>
      <c r="BE118" s="28"/>
      <c r="BF118" s="28"/>
      <c r="BG118" s="28"/>
      <c r="BH118" s="28"/>
      <c r="BI118" s="28"/>
      <c r="BJ118" s="28"/>
      <c r="BK118" s="28"/>
      <c r="BL118" s="28"/>
      <c r="BM118" s="18"/>
      <c r="BN118" s="18"/>
      <c r="BO118" s="18"/>
      <c r="BP118" s="18"/>
      <c r="BQ118" s="18"/>
      <c r="BR118" s="18"/>
      <c r="BS118" s="72"/>
      <c r="BT118" s="72"/>
      <c r="BU118" s="72"/>
      <c r="BV118" s="18"/>
      <c r="BW118" s="18"/>
    </row>
    <row r="119" spans="1:75">
      <c r="A119" s="145" t="s">
        <v>88</v>
      </c>
      <c r="B119" s="152" t="s">
        <v>91</v>
      </c>
      <c r="C119" s="183">
        <v>38</v>
      </c>
      <c r="D119" s="184">
        <f t="shared" si="146"/>
        <v>129</v>
      </c>
      <c r="E119" s="185">
        <v>167</v>
      </c>
      <c r="F119" s="183">
        <v>37</v>
      </c>
      <c r="G119" s="184">
        <f t="shared" si="147"/>
        <v>131</v>
      </c>
      <c r="H119" s="185">
        <v>168</v>
      </c>
      <c r="I119" s="127"/>
      <c r="K119" s="19">
        <f t="shared" si="148"/>
        <v>1.0331768894643145</v>
      </c>
      <c r="L119" s="20">
        <f t="shared" si="149"/>
        <v>4.1402411596234479E-2</v>
      </c>
      <c r="M119" s="21">
        <f t="shared" si="150"/>
        <v>24.153182422130921</v>
      </c>
      <c r="N119" s="22">
        <f t="shared" si="151"/>
        <v>3.263841406866505E-2</v>
      </c>
      <c r="O119" s="22">
        <f t="shared" si="152"/>
        <v>0.78832156896951122</v>
      </c>
      <c r="P119" s="22">
        <f t="shared" si="153"/>
        <v>3.263841406866505E-2</v>
      </c>
      <c r="Q119" s="116">
        <f t="shared" si="154"/>
        <v>1.0331768894643145</v>
      </c>
      <c r="R119" s="23">
        <f t="shared" si="155"/>
        <v>0.20347582558189678</v>
      </c>
      <c r="S119" s="135">
        <f t="shared" si="156"/>
        <v>1.9599639845400538</v>
      </c>
      <c r="T119" s="24">
        <f t="shared" si="157"/>
        <v>-0.36616687579640639</v>
      </c>
      <c r="U119" s="24">
        <f t="shared" si="158"/>
        <v>0.43144370393373643</v>
      </c>
      <c r="V119" s="25">
        <f t="shared" si="159"/>
        <v>0.69338708203312727</v>
      </c>
      <c r="W119" s="26">
        <f t="shared" si="159"/>
        <v>1.5394784710917899</v>
      </c>
      <c r="X119" s="93"/>
      <c r="Z119" s="115">
        <f>(N119-P122)^2</f>
        <v>2.3812101572562687E-3</v>
      </c>
      <c r="AA119" s="27">
        <f t="shared" si="160"/>
        <v>5.7513803313641719E-2</v>
      </c>
      <c r="AB119" s="28">
        <v>1</v>
      </c>
      <c r="AC119" s="18"/>
      <c r="AD119" s="18"/>
      <c r="AE119" s="21">
        <f t="shared" si="161"/>
        <v>583.37622111673409</v>
      </c>
      <c r="AF119" s="29"/>
      <c r="AG119" s="96">
        <f>AG122</f>
        <v>0.10524078697538615</v>
      </c>
      <c r="AH119" s="96">
        <f>AH122</f>
        <v>0.10524078697538615</v>
      </c>
      <c r="AI119" s="27">
        <f t="shared" si="162"/>
        <v>4.1402411596234479E-2</v>
      </c>
      <c r="AJ119" s="30">
        <f t="shared" si="163"/>
        <v>6.8192729682693018</v>
      </c>
      <c r="AK119" s="108">
        <f>AJ119/AJ122</f>
        <v>0.20544303009454176</v>
      </c>
      <c r="AL119" s="31">
        <f t="shared" si="164"/>
        <v>0.22257025478562806</v>
      </c>
      <c r="AM119" s="59">
        <f t="shared" si="165"/>
        <v>3.263841406866505E-2</v>
      </c>
      <c r="AN119" s="26">
        <f t="shared" si="166"/>
        <v>1.0331768894643145</v>
      </c>
      <c r="AO119" s="60">
        <f t="shared" si="167"/>
        <v>0.14664319857162061</v>
      </c>
      <c r="AP119" s="26">
        <f t="shared" si="168"/>
        <v>0.38294020234446607</v>
      </c>
      <c r="AQ119" s="70">
        <f t="shared" si="169"/>
        <v>1.9599639845400538</v>
      </c>
      <c r="AR119" s="24">
        <f t="shared" si="170"/>
        <v>-0.71791059075896912</v>
      </c>
      <c r="AS119" s="24">
        <f t="shared" si="171"/>
        <v>0.78318741889629928</v>
      </c>
      <c r="AT119" s="61">
        <f t="shared" si="172"/>
        <v>0.48777034385240936</v>
      </c>
      <c r="AU119" s="61">
        <f t="shared" si="172"/>
        <v>2.1884366246877631</v>
      </c>
      <c r="AV119" s="123"/>
      <c r="AX119" s="71"/>
      <c r="AY119" s="71">
        <v>1</v>
      </c>
      <c r="AZ119" s="100"/>
      <c r="BA119" s="100"/>
      <c r="BC119" s="18"/>
      <c r="BD119" s="18"/>
      <c r="BE119" s="28"/>
      <c r="BF119" s="28"/>
      <c r="BG119" s="28"/>
      <c r="BH119" s="28"/>
      <c r="BI119" s="28"/>
      <c r="BJ119" s="28"/>
      <c r="BK119" s="28"/>
      <c r="BL119" s="28"/>
      <c r="BM119" s="18"/>
      <c r="BN119" s="18"/>
      <c r="BO119" s="18"/>
      <c r="BP119" s="18"/>
      <c r="BQ119" s="18"/>
      <c r="BR119" s="18"/>
      <c r="BS119" s="72"/>
      <c r="BT119" s="72"/>
      <c r="BU119" s="72"/>
      <c r="BV119" s="18"/>
      <c r="BW119" s="18"/>
    </row>
    <row r="120" spans="1:75">
      <c r="A120" s="144" t="s">
        <v>89</v>
      </c>
      <c r="B120" s="156" t="s">
        <v>99</v>
      </c>
      <c r="C120" s="183">
        <v>59</v>
      </c>
      <c r="D120" s="184">
        <f t="shared" si="146"/>
        <v>2303</v>
      </c>
      <c r="E120" s="185">
        <v>2362</v>
      </c>
      <c r="F120" s="183">
        <v>58</v>
      </c>
      <c r="G120" s="184">
        <f t="shared" si="147"/>
        <v>2313</v>
      </c>
      <c r="H120" s="185">
        <v>2371</v>
      </c>
      <c r="I120" s="127"/>
      <c r="K120" s="19">
        <f t="shared" si="148"/>
        <v>1.0211174048877338</v>
      </c>
      <c r="L120" s="20">
        <f t="shared" si="149"/>
        <v>3.3345398858104204E-2</v>
      </c>
      <c r="M120" s="21">
        <f t="shared" si="150"/>
        <v>29.989144956859974</v>
      </c>
      <c r="N120" s="22">
        <f t="shared" si="151"/>
        <v>2.0897522667397871E-2</v>
      </c>
      <c r="O120" s="22">
        <f t="shared" si="152"/>
        <v>0.62669883651186187</v>
      </c>
      <c r="P120" s="22">
        <f t="shared" si="153"/>
        <v>2.0897522667397871E-2</v>
      </c>
      <c r="Q120" s="116">
        <f t="shared" si="154"/>
        <v>1.0211174048877338</v>
      </c>
      <c r="R120" s="23">
        <f t="shared" si="155"/>
        <v>0.18260722564593168</v>
      </c>
      <c r="S120" s="135">
        <f t="shared" si="156"/>
        <v>1.9599639845400538</v>
      </c>
      <c r="T120" s="24">
        <f t="shared" si="157"/>
        <v>-0.33700606291540708</v>
      </c>
      <c r="U120" s="24">
        <f t="shared" si="158"/>
        <v>0.3788011082502028</v>
      </c>
      <c r="V120" s="25">
        <f t="shared" si="159"/>
        <v>0.71390451154693668</v>
      </c>
      <c r="W120" s="26">
        <f t="shared" si="159"/>
        <v>1.4605325189853597</v>
      </c>
      <c r="X120" s="93"/>
      <c r="Z120" s="115">
        <f>(N120-P122)^2</f>
        <v>1.3732029870571578E-3</v>
      </c>
      <c r="AA120" s="27">
        <f t="shared" si="160"/>
        <v>4.1181183434050216E-2</v>
      </c>
      <c r="AB120" s="28">
        <v>1</v>
      </c>
      <c r="AC120" s="18"/>
      <c r="AD120" s="18"/>
      <c r="AE120" s="21">
        <f t="shared" si="161"/>
        <v>899.34881524356001</v>
      </c>
      <c r="AF120" s="29"/>
      <c r="AG120" s="96">
        <f>AG122</f>
        <v>0.10524078697538615</v>
      </c>
      <c r="AH120" s="96">
        <f>AH122</f>
        <v>0.10524078697538615</v>
      </c>
      <c r="AI120" s="27">
        <f t="shared" si="162"/>
        <v>3.3345398858104204E-2</v>
      </c>
      <c r="AJ120" s="30">
        <f t="shared" si="163"/>
        <v>7.2157264014862781</v>
      </c>
      <c r="AK120" s="108">
        <f>AJ120/AJ122</f>
        <v>0.21738691252753239</v>
      </c>
      <c r="AL120" s="31">
        <f t="shared" si="164"/>
        <v>0.15079080603680076</v>
      </c>
      <c r="AM120" s="59">
        <f t="shared" si="165"/>
        <v>2.0897522667397868E-2</v>
      </c>
      <c r="AN120" s="26">
        <f t="shared" si="166"/>
        <v>1.0211174048877338</v>
      </c>
      <c r="AO120" s="60">
        <f t="shared" si="167"/>
        <v>0.13858618583349036</v>
      </c>
      <c r="AP120" s="26">
        <f t="shared" si="168"/>
        <v>0.37227165596307538</v>
      </c>
      <c r="AQ120" s="70">
        <f t="shared" si="169"/>
        <v>1.9599639845400538</v>
      </c>
      <c r="AR120" s="24">
        <f t="shared" si="170"/>
        <v>-0.7087415154853155</v>
      </c>
      <c r="AS120" s="24">
        <f t="shared" si="171"/>
        <v>0.75053656082011122</v>
      </c>
      <c r="AT120" s="61">
        <f t="shared" si="172"/>
        <v>0.49226331356250536</v>
      </c>
      <c r="AU120" s="61">
        <f t="shared" si="172"/>
        <v>2.1181362206717957</v>
      </c>
      <c r="AV120" s="123"/>
      <c r="AX120" s="71"/>
      <c r="AY120" s="71">
        <v>1</v>
      </c>
      <c r="AZ120" s="100"/>
      <c r="BA120" s="100"/>
      <c r="BC120" s="18"/>
      <c r="BD120" s="18"/>
      <c r="BE120" s="28"/>
      <c r="BF120" s="28"/>
      <c r="BG120" s="28"/>
      <c r="BH120" s="28"/>
      <c r="BI120" s="28"/>
      <c r="BJ120" s="28"/>
      <c r="BK120" s="28"/>
      <c r="BL120" s="28"/>
      <c r="BM120" s="18"/>
      <c r="BN120" s="18"/>
      <c r="BO120" s="18"/>
      <c r="BP120" s="18"/>
      <c r="BQ120" s="18"/>
      <c r="BR120" s="18"/>
      <c r="BS120" s="72"/>
      <c r="BT120" s="72"/>
      <c r="BU120" s="72"/>
      <c r="BV120" s="18"/>
      <c r="BW120" s="18"/>
    </row>
    <row r="121" spans="1:75">
      <c r="A121" s="143" t="s">
        <v>90</v>
      </c>
      <c r="B121" s="155" t="s">
        <v>100</v>
      </c>
      <c r="C121" s="183">
        <v>193</v>
      </c>
      <c r="D121" s="184">
        <f t="shared" si="146"/>
        <v>4485</v>
      </c>
      <c r="E121" s="185">
        <v>4678</v>
      </c>
      <c r="F121" s="183">
        <v>117</v>
      </c>
      <c r="G121" s="184">
        <f t="shared" si="147"/>
        <v>4566</v>
      </c>
      <c r="H121" s="185">
        <v>4683</v>
      </c>
      <c r="I121" s="127"/>
      <c r="K121" s="19">
        <f t="shared" si="148"/>
        <v>1.6513357669834796</v>
      </c>
      <c r="L121" s="20">
        <f t="shared" si="149"/>
        <v>1.330105080022842E-2</v>
      </c>
      <c r="M121" s="21">
        <f t="shared" si="150"/>
        <v>75.182029977874151</v>
      </c>
      <c r="N121" s="22">
        <f t="shared" si="151"/>
        <v>0.50158451614654687</v>
      </c>
      <c r="O121" s="22">
        <f t="shared" si="152"/>
        <v>37.710142129367185</v>
      </c>
      <c r="P121" s="22">
        <f t="shared" si="153"/>
        <v>0.50158451614654687</v>
      </c>
      <c r="Q121" s="116">
        <f t="shared" si="154"/>
        <v>1.6513357669834796</v>
      </c>
      <c r="R121" s="23">
        <f t="shared" si="155"/>
        <v>0.11533018165349615</v>
      </c>
      <c r="S121" s="135">
        <f t="shared" si="156"/>
        <v>1.9599639845400538</v>
      </c>
      <c r="T121" s="24">
        <f t="shared" si="157"/>
        <v>0.27554151377523234</v>
      </c>
      <c r="U121" s="24">
        <f t="shared" si="158"/>
        <v>0.72762751851786134</v>
      </c>
      <c r="V121" s="25">
        <f t="shared" si="159"/>
        <v>1.3172437874262894</v>
      </c>
      <c r="W121" s="26">
        <f t="shared" si="159"/>
        <v>2.0701633527131058</v>
      </c>
      <c r="X121" s="93"/>
      <c r="Z121" s="115">
        <f>(N121-P122)^2</f>
        <v>0.26805858763517137</v>
      </c>
      <c r="AA121" s="27">
        <f t="shared" si="160"/>
        <v>20.153188771414058</v>
      </c>
      <c r="AB121" s="28">
        <v>1</v>
      </c>
      <c r="AC121" s="18"/>
      <c r="AD121" s="18"/>
      <c r="AE121" s="21">
        <f t="shared" si="161"/>
        <v>5652.3376315939677</v>
      </c>
      <c r="AF121" s="29"/>
      <c r="AG121" s="96">
        <f>AG122</f>
        <v>0.10524078697538615</v>
      </c>
      <c r="AH121" s="96">
        <f>AH122</f>
        <v>0.10524078697538615</v>
      </c>
      <c r="AI121" s="27">
        <f t="shared" si="162"/>
        <v>1.330105080022842E-2</v>
      </c>
      <c r="AJ121" s="30">
        <f t="shared" si="163"/>
        <v>8.4358401958714317</v>
      </c>
      <c r="AK121" s="108">
        <f>AJ121/AJ122</f>
        <v>0.25414506492075623</v>
      </c>
      <c r="AL121" s="31">
        <f t="shared" si="164"/>
        <v>4.231286822935763</v>
      </c>
      <c r="AM121" s="59">
        <f t="shared" si="165"/>
        <v>0.50158451614654687</v>
      </c>
      <c r="AN121" s="26">
        <f t="shared" si="166"/>
        <v>1.6513357669834796</v>
      </c>
      <c r="AO121" s="60">
        <f t="shared" si="167"/>
        <v>0.11854183777561458</v>
      </c>
      <c r="AP121" s="26">
        <f t="shared" si="168"/>
        <v>0.34429905282416123</v>
      </c>
      <c r="AQ121" s="70">
        <f t="shared" si="169"/>
        <v>1.9599639845400538</v>
      </c>
      <c r="AR121" s="24">
        <f t="shared" si="170"/>
        <v>-0.17322922730006263</v>
      </c>
      <c r="AS121" s="24">
        <f t="shared" si="171"/>
        <v>1.1763982595931564</v>
      </c>
      <c r="AT121" s="61">
        <f t="shared" si="172"/>
        <v>0.84094482523735603</v>
      </c>
      <c r="AU121" s="61">
        <f t="shared" si="172"/>
        <v>3.2426738752441326</v>
      </c>
      <c r="AV121" s="123"/>
      <c r="AX121" s="71"/>
      <c r="AY121" s="71">
        <v>1</v>
      </c>
      <c r="AZ121" s="100"/>
      <c r="BA121" s="100"/>
      <c r="BC121" s="18"/>
      <c r="BD121" s="18"/>
      <c r="BE121" s="28"/>
      <c r="BF121" s="28"/>
      <c r="BG121" s="28"/>
      <c r="BH121" s="28"/>
      <c r="BI121" s="28"/>
      <c r="BJ121" s="28"/>
      <c r="BK121" s="28"/>
      <c r="BL121" s="28"/>
      <c r="BM121" s="18"/>
      <c r="BN121" s="18"/>
      <c r="BO121" s="18"/>
      <c r="BP121" s="18"/>
      <c r="BQ121" s="18"/>
      <c r="BR121" s="18"/>
      <c r="BS121" s="72"/>
      <c r="BT121" s="72"/>
      <c r="BU121" s="72"/>
      <c r="BV121" s="18"/>
      <c r="BW121" s="18"/>
    </row>
    <row r="122" spans="1:75">
      <c r="A122" s="6"/>
      <c r="B122" s="78">
        <f>COUNT(C117:C121)</f>
        <v>5</v>
      </c>
      <c r="C122" s="186">
        <f t="shared" ref="C122:H122" si="173">SUM(C117:C121)</f>
        <v>565</v>
      </c>
      <c r="D122" s="186">
        <f t="shared" si="173"/>
        <v>7116</v>
      </c>
      <c r="E122" s="186">
        <f t="shared" si="173"/>
        <v>7681</v>
      </c>
      <c r="F122" s="186">
        <f t="shared" si="173"/>
        <v>500</v>
      </c>
      <c r="G122" s="186">
        <f t="shared" si="173"/>
        <v>7165</v>
      </c>
      <c r="H122" s="186">
        <f t="shared" si="173"/>
        <v>7665</v>
      </c>
      <c r="I122" s="128"/>
      <c r="K122" s="32"/>
      <c r="L122" s="107"/>
      <c r="M122" s="33">
        <f>SUM(M117:M121)</f>
        <v>537.18323993931267</v>
      </c>
      <c r="N122" s="34"/>
      <c r="O122" s="35">
        <f>SUM(O117:O121)</f>
        <v>-8.6804680250271886</v>
      </c>
      <c r="P122" s="36">
        <f>O122/M122</f>
        <v>-1.6159230928365988E-2</v>
      </c>
      <c r="Q122" s="73">
        <f>EXP(P122)</f>
        <v>0.98397062902384269</v>
      </c>
      <c r="R122" s="37">
        <f>SQRT(1/M122)</f>
        <v>4.3145824526150199E-2</v>
      </c>
      <c r="S122" s="135">
        <f>-NORMSINV(2.5/100)</f>
        <v>1.9599639845400538</v>
      </c>
      <c r="T122" s="38">
        <f>P122-(R122*S122)</f>
        <v>-0.10072349308290532</v>
      </c>
      <c r="U122" s="38">
        <f>P122+(R122*S122)</f>
        <v>6.8405031226173335E-2</v>
      </c>
      <c r="V122" s="74">
        <f>EXP(T122)</f>
        <v>0.90418301118081856</v>
      </c>
      <c r="W122" s="75">
        <f>EXP(U122)</f>
        <v>1.0707989276608474</v>
      </c>
      <c r="X122" s="39"/>
      <c r="Y122" s="39"/>
      <c r="Z122" s="40"/>
      <c r="AA122" s="41">
        <f>SUM(AA117:AA121)</f>
        <v>26.815477226942456</v>
      </c>
      <c r="AB122" s="42">
        <f>SUM(AB117:AB121)</f>
        <v>5</v>
      </c>
      <c r="AC122" s="43">
        <f>AA122-(AB122-1)</f>
        <v>22.815477226942456</v>
      </c>
      <c r="AD122" s="33">
        <f>M122</f>
        <v>537.18323993931267</v>
      </c>
      <c r="AE122" s="33">
        <f>SUM(AE117:AE121)</f>
        <v>172108.20947611472</v>
      </c>
      <c r="AF122" s="44">
        <f>AE122/AD122</f>
        <v>320.39013260271923</v>
      </c>
      <c r="AG122" s="97">
        <f>AC122/(AD122-AF122)</f>
        <v>0.10524078697538615</v>
      </c>
      <c r="AH122" s="97">
        <f>IF(AA122&lt;AB122-1,"0",AG122)</f>
        <v>0.10524078697538615</v>
      </c>
      <c r="AI122" s="40"/>
      <c r="AJ122" s="33">
        <f>SUM(AJ117:AJ121)</f>
        <v>33.19301202445844</v>
      </c>
      <c r="AK122" s="109">
        <f>SUM(AK117:AK121)</f>
        <v>1</v>
      </c>
      <c r="AL122" s="43">
        <f>SUM(AL117:AL121)</f>
        <v>5.0090020173127678</v>
      </c>
      <c r="AM122" s="43">
        <f>AL122/AJ122</f>
        <v>0.15090531746928718</v>
      </c>
      <c r="AN122" s="110">
        <f>EXP(AM122)</f>
        <v>1.1628865478278636</v>
      </c>
      <c r="AO122" s="45">
        <f>1/AJ122</f>
        <v>3.0126823057309318E-2</v>
      </c>
      <c r="AP122" s="46">
        <f>SQRT(AO122)</f>
        <v>0.17357080128094504</v>
      </c>
      <c r="AQ122" s="76">
        <f>-NORMSINV(2.5/100)</f>
        <v>1.9599639845400538</v>
      </c>
      <c r="AR122" s="38">
        <f>AM122-(AQ122*AP122)</f>
        <v>-0.18928720180912376</v>
      </c>
      <c r="AS122" s="38">
        <f t="shared" si="171"/>
        <v>0.49109783674769814</v>
      </c>
      <c r="AT122" s="111">
        <f>EXP(AR122)</f>
        <v>0.8275487990491095</v>
      </c>
      <c r="AU122" s="112">
        <f>EXP(AS122)</f>
        <v>1.634109220716488</v>
      </c>
      <c r="AV122" s="132"/>
      <c r="AW122" s="8"/>
      <c r="AX122" s="77">
        <f>AA122</f>
        <v>26.815477226942456</v>
      </c>
      <c r="AY122" s="78">
        <f>SUM(AY117:AY121)</f>
        <v>5</v>
      </c>
      <c r="AZ122" s="101">
        <f>(AX122-(AY122-1))/AX122</f>
        <v>0.85083241420066691</v>
      </c>
      <c r="BA122" s="102">
        <f>IF(AA122&lt;AB122-1,"0%",AZ122)</f>
        <v>0.85083241420066691</v>
      </c>
      <c r="BB122" s="47"/>
      <c r="BC122" s="35">
        <f>AX122/(AY122-1)</f>
        <v>6.7038693067356139</v>
      </c>
      <c r="BD122" s="79">
        <f>LN(BC122)</f>
        <v>1.9026848681710822</v>
      </c>
      <c r="BE122" s="35">
        <f>LN(AX122)</f>
        <v>3.2889792292909728</v>
      </c>
      <c r="BF122" s="35">
        <f>LN(AY122-1)</f>
        <v>1.3862943611198906</v>
      </c>
      <c r="BG122" s="35">
        <f>SQRT(2*AX122)</f>
        <v>7.3233158100606932</v>
      </c>
      <c r="BH122" s="35">
        <f>SQRT(2*AY122-3)</f>
        <v>2.6457513110645907</v>
      </c>
      <c r="BI122" s="35">
        <f>2*(AY122-2)</f>
        <v>6</v>
      </c>
      <c r="BJ122" s="35">
        <f>3*(AY122-2)^2</f>
        <v>27</v>
      </c>
      <c r="BK122" s="35">
        <f>1/BI122</f>
        <v>0.16666666666666666</v>
      </c>
      <c r="BL122" s="80">
        <f>1/BJ122</f>
        <v>3.7037037037037035E-2</v>
      </c>
      <c r="BM122" s="80">
        <f>SQRT(BK122*(1-BL122))</f>
        <v>0.40061680838488767</v>
      </c>
      <c r="BN122" s="81">
        <f>0.5*(BE122-BF122)/(BG122-BH122)</f>
        <v>0.20338414024856694</v>
      </c>
      <c r="BO122" s="81">
        <f>IF(AA122&lt;=AB122,BM122,BN122)</f>
        <v>0.20338414024856694</v>
      </c>
      <c r="BP122" s="82">
        <f>BD122-(1.96*BO122)</f>
        <v>1.504051953283891</v>
      </c>
      <c r="BQ122" s="82">
        <f>BD122+(1.96*BO122)</f>
        <v>2.3013177830582734</v>
      </c>
      <c r="BR122" s="82"/>
      <c r="BS122" s="79">
        <f>EXP(BP122)</f>
        <v>4.4998855057408491</v>
      </c>
      <c r="BT122" s="79">
        <f>EXP(BQ122)</f>
        <v>9.9873349276233938</v>
      </c>
      <c r="BU122" s="83">
        <f>BA122</f>
        <v>0.85083241420066691</v>
      </c>
      <c r="BV122" s="83">
        <f>(BS122-1)/BS122</f>
        <v>0.77777212359642856</v>
      </c>
      <c r="BW122" s="83">
        <f>(BT122-1)/BT122</f>
        <v>0.89987318866876509</v>
      </c>
    </row>
    <row r="123" spans="1:75" ht="13.5" thickBot="1">
      <c r="A123" s="4"/>
      <c r="B123" s="4"/>
      <c r="C123" s="187"/>
      <c r="D123" s="187"/>
      <c r="E123" s="187"/>
      <c r="F123" s="187"/>
      <c r="G123" s="187"/>
      <c r="H123" s="187"/>
      <c r="I123" s="129"/>
      <c r="J123" s="4"/>
      <c r="K123" s="4"/>
      <c r="L123" s="5"/>
      <c r="M123" s="5"/>
      <c r="N123" s="5"/>
      <c r="O123" s="5"/>
      <c r="P123" s="5"/>
      <c r="Q123" s="5"/>
      <c r="R123" s="48"/>
      <c r="S123" s="48"/>
      <c r="T123" s="48"/>
      <c r="U123" s="48"/>
      <c r="V123" s="48"/>
      <c r="W123" s="48"/>
      <c r="X123" s="48"/>
      <c r="Z123" s="5"/>
      <c r="AA123" s="5"/>
      <c r="AB123" s="49"/>
      <c r="AC123" s="50"/>
      <c r="AD123" s="106"/>
      <c r="AE123" s="50"/>
      <c r="AF123" s="51"/>
      <c r="AG123" s="51"/>
      <c r="AH123" s="51"/>
      <c r="AI123" s="51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2"/>
      <c r="AU123" s="52"/>
      <c r="AV123" s="52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3"/>
      <c r="BH123" s="5"/>
      <c r="BI123" s="5"/>
      <c r="BJ123" s="5"/>
      <c r="BK123" s="5"/>
      <c r="BN123" s="50" t="s">
        <v>43</v>
      </c>
      <c r="BT123" s="84" t="s">
        <v>44</v>
      </c>
      <c r="BU123" s="85">
        <f>BU122</f>
        <v>0.85083241420066691</v>
      </c>
      <c r="BV123" s="86">
        <f>IF(BV122&lt;0,"0%",BV122)</f>
        <v>0.77777212359642856</v>
      </c>
      <c r="BW123" s="87">
        <f>IF(BW122&lt;0,"0%",BW122)</f>
        <v>0.89987318866876509</v>
      </c>
    </row>
    <row r="124" spans="1:75" ht="15.75" thickBot="1">
      <c r="A124" s="6"/>
      <c r="B124" s="6"/>
      <c r="C124" s="178"/>
      <c r="D124" s="178"/>
      <c r="E124" s="178"/>
      <c r="F124" s="178"/>
      <c r="G124" s="178"/>
      <c r="H124" s="178"/>
      <c r="I124" s="118"/>
      <c r="J124" s="6"/>
      <c r="K124" s="6"/>
      <c r="L124" s="6"/>
      <c r="M124" s="5"/>
      <c r="N124" s="5"/>
      <c r="O124" s="5"/>
      <c r="P124" s="5"/>
      <c r="Q124" s="5"/>
      <c r="R124" s="54"/>
      <c r="S124" s="54"/>
      <c r="T124" s="54"/>
      <c r="U124" s="54"/>
      <c r="V124" s="54"/>
      <c r="W124" s="54"/>
      <c r="X124" s="54"/>
      <c r="Z124" s="5"/>
      <c r="AA124" s="5"/>
      <c r="AB124" s="5"/>
      <c r="AC124" s="5"/>
      <c r="AD124" s="5"/>
      <c r="AE124" s="5"/>
      <c r="AF124" s="5"/>
      <c r="AG124" s="5"/>
      <c r="AH124" s="5"/>
      <c r="AI124" s="53"/>
      <c r="AJ124" s="104"/>
      <c r="AK124" s="104"/>
      <c r="AL124" s="105"/>
      <c r="AM124" s="58"/>
      <c r="AN124" s="55"/>
      <c r="AO124" s="56" t="s">
        <v>23</v>
      </c>
      <c r="AP124" s="57">
        <f>TINV(0.05,(AB122-2))</f>
        <v>3.1824463052837091</v>
      </c>
      <c r="AQ124" s="5"/>
      <c r="AR124" s="88"/>
      <c r="AS124" s="89" t="s">
        <v>24</v>
      </c>
      <c r="AT124" s="90">
        <f>EXP(AM122-AP124*SQRT((1/AD122)+AH122))</f>
        <v>0.41041032726784626</v>
      </c>
      <c r="AU124" s="91">
        <f>EXP(AM122+AP124*SQRT((1/AD122)+AH122))</f>
        <v>3.2950075406763593</v>
      </c>
      <c r="AV124" s="123"/>
      <c r="AW124" s="5"/>
      <c r="AX124" s="5"/>
      <c r="AY124" s="5"/>
      <c r="AZ124" s="5"/>
      <c r="BB124" s="5"/>
      <c r="BC124" s="5"/>
      <c r="BD124" s="5"/>
      <c r="BF124" s="92"/>
      <c r="BG124" s="53"/>
      <c r="BH124" s="53"/>
      <c r="BJ124" s="93"/>
      <c r="BK124" s="5"/>
      <c r="BL124" s="94"/>
      <c r="BM124" s="95"/>
      <c r="BN124" s="5"/>
      <c r="BQ124" s="94"/>
    </row>
    <row r="125" spans="1:75">
      <c r="C125" s="188"/>
      <c r="D125" s="188"/>
      <c r="E125" s="188"/>
      <c r="F125" s="188"/>
      <c r="G125" s="188"/>
      <c r="H125" s="188"/>
      <c r="I125" s="130"/>
    </row>
    <row r="126" spans="1:75">
      <c r="C126" s="188"/>
      <c r="D126" s="188"/>
      <c r="E126" s="188"/>
      <c r="F126" s="188"/>
      <c r="G126" s="188"/>
      <c r="H126" s="188"/>
      <c r="I126" s="130"/>
    </row>
    <row r="127" spans="1:75">
      <c r="C127" s="188"/>
      <c r="D127" s="188"/>
      <c r="E127" s="188"/>
      <c r="F127" s="188"/>
      <c r="G127" s="188"/>
      <c r="H127" s="188"/>
      <c r="I127" s="130"/>
    </row>
    <row r="128" spans="1:75">
      <c r="C128" s="188"/>
      <c r="D128" s="188"/>
      <c r="E128" s="188"/>
      <c r="F128" s="188"/>
      <c r="G128" s="188"/>
      <c r="H128" s="188"/>
      <c r="I128" s="130"/>
    </row>
    <row r="129" spans="3:9">
      <c r="C129" s="188"/>
      <c r="D129" s="188"/>
      <c r="E129" s="188"/>
      <c r="F129" s="188"/>
      <c r="G129" s="188"/>
      <c r="H129" s="188"/>
      <c r="I129" s="130"/>
    </row>
    <row r="130" spans="3:9">
      <c r="C130" s="188"/>
      <c r="D130" s="188"/>
      <c r="E130" s="188"/>
      <c r="F130" s="188"/>
      <c r="G130" s="188"/>
      <c r="H130" s="188"/>
      <c r="I130" s="130"/>
    </row>
    <row r="131" spans="3:9">
      <c r="C131" s="188"/>
      <c r="D131" s="188"/>
      <c r="E131" s="188"/>
      <c r="F131" s="188"/>
      <c r="G131" s="188"/>
      <c r="H131" s="188"/>
      <c r="I131" s="130"/>
    </row>
    <row r="132" spans="3:9">
      <c r="C132" s="188"/>
      <c r="D132" s="188"/>
      <c r="E132" s="188"/>
      <c r="F132" s="188"/>
      <c r="G132" s="188"/>
      <c r="H132" s="188"/>
      <c r="I132" s="130"/>
    </row>
    <row r="133" spans="3:9">
      <c r="C133" s="188"/>
      <c r="D133" s="188"/>
      <c r="E133" s="188"/>
      <c r="F133" s="188"/>
      <c r="G133" s="188"/>
      <c r="H133" s="188"/>
      <c r="I133" s="130"/>
    </row>
    <row r="134" spans="3:9">
      <c r="C134" s="188"/>
      <c r="D134" s="188"/>
      <c r="E134" s="188"/>
      <c r="F134" s="188"/>
      <c r="G134" s="188"/>
      <c r="H134" s="188"/>
      <c r="I134" s="130"/>
    </row>
    <row r="135" spans="3:9">
      <c r="C135" s="188"/>
      <c r="D135" s="188"/>
      <c r="E135" s="188"/>
      <c r="F135" s="188"/>
      <c r="G135" s="188"/>
      <c r="H135" s="188"/>
      <c r="I135" s="130"/>
    </row>
    <row r="136" spans="3:9">
      <c r="C136" s="188"/>
      <c r="D136" s="188"/>
      <c r="E136" s="188"/>
      <c r="F136" s="188"/>
      <c r="G136" s="188"/>
      <c r="H136" s="188"/>
      <c r="I136" s="130"/>
    </row>
    <row r="137" spans="3:9">
      <c r="C137" s="188"/>
      <c r="D137" s="188"/>
      <c r="E137" s="188"/>
      <c r="F137" s="188"/>
      <c r="G137" s="188"/>
      <c r="H137" s="188"/>
      <c r="I137" s="130"/>
    </row>
    <row r="138" spans="3:9">
      <c r="C138" s="188"/>
      <c r="D138" s="188"/>
      <c r="E138" s="188"/>
      <c r="F138" s="188"/>
      <c r="G138" s="188"/>
      <c r="H138" s="188"/>
      <c r="I138" s="130"/>
    </row>
    <row r="139" spans="3:9">
      <c r="C139" s="188"/>
      <c r="D139" s="188"/>
      <c r="E139" s="188"/>
      <c r="F139" s="188"/>
      <c r="G139" s="188"/>
      <c r="H139" s="188"/>
      <c r="I139" s="130"/>
    </row>
    <row r="140" spans="3:9">
      <c r="C140" s="188"/>
      <c r="D140" s="188"/>
      <c r="E140" s="188"/>
      <c r="F140" s="188"/>
      <c r="G140" s="188"/>
      <c r="H140" s="188"/>
      <c r="I140" s="130"/>
    </row>
    <row r="141" spans="3:9">
      <c r="C141" s="188"/>
      <c r="D141" s="188"/>
      <c r="E141" s="188"/>
      <c r="F141" s="188"/>
      <c r="G141" s="188"/>
      <c r="H141" s="188"/>
      <c r="I141" s="130"/>
    </row>
    <row r="142" spans="3:9">
      <c r="C142" s="188"/>
      <c r="D142" s="188"/>
      <c r="E142" s="188"/>
      <c r="F142" s="188"/>
      <c r="G142" s="188"/>
      <c r="H142" s="188"/>
      <c r="I142" s="130"/>
    </row>
    <row r="143" spans="3:9">
      <c r="C143" s="188"/>
      <c r="D143" s="188"/>
      <c r="E143" s="188"/>
      <c r="F143" s="188"/>
      <c r="G143" s="188"/>
      <c r="H143" s="188"/>
      <c r="I143" s="130"/>
    </row>
    <row r="144" spans="3:9">
      <c r="C144" s="188"/>
      <c r="D144" s="188"/>
      <c r="E144" s="188"/>
      <c r="F144" s="188"/>
      <c r="G144" s="188"/>
      <c r="H144" s="188"/>
      <c r="I144" s="130"/>
    </row>
    <row r="145" spans="3:9">
      <c r="C145" s="188"/>
      <c r="D145" s="188"/>
      <c r="E145" s="188"/>
      <c r="F145" s="188"/>
      <c r="G145" s="188"/>
      <c r="H145" s="188"/>
      <c r="I145" s="130"/>
    </row>
    <row r="146" spans="3:9">
      <c r="C146" s="188"/>
      <c r="D146" s="188"/>
      <c r="E146" s="188"/>
      <c r="F146" s="188"/>
      <c r="G146" s="188"/>
      <c r="H146" s="188"/>
      <c r="I146" s="130"/>
    </row>
    <row r="147" spans="3:9">
      <c r="C147" s="188"/>
      <c r="D147" s="188"/>
      <c r="E147" s="188"/>
      <c r="F147" s="188"/>
      <c r="G147" s="188"/>
      <c r="H147" s="188"/>
      <c r="I147" s="130"/>
    </row>
    <row r="148" spans="3:9">
      <c r="C148" s="188"/>
      <c r="D148" s="188"/>
      <c r="E148" s="188"/>
      <c r="F148" s="188"/>
      <c r="G148" s="188"/>
      <c r="H148" s="188"/>
      <c r="I148" s="130"/>
    </row>
    <row r="149" spans="3:9">
      <c r="C149" s="188"/>
      <c r="D149" s="188"/>
      <c r="E149" s="188"/>
      <c r="F149" s="188"/>
      <c r="G149" s="188"/>
      <c r="H149" s="188"/>
      <c r="I149" s="130"/>
    </row>
    <row r="150" spans="3:9">
      <c r="C150" s="188"/>
      <c r="D150" s="188"/>
      <c r="E150" s="188"/>
      <c r="F150" s="188"/>
      <c r="G150" s="188"/>
      <c r="H150" s="188"/>
      <c r="I150" s="130"/>
    </row>
    <row r="151" spans="3:9">
      <c r="C151" s="188"/>
      <c r="D151" s="188"/>
      <c r="E151" s="188"/>
      <c r="F151" s="188"/>
      <c r="G151" s="188"/>
      <c r="H151" s="188"/>
      <c r="I151" s="130"/>
    </row>
    <row r="152" spans="3:9">
      <c r="C152" s="188"/>
      <c r="D152" s="188"/>
      <c r="E152" s="188"/>
      <c r="F152" s="188"/>
      <c r="G152" s="188"/>
      <c r="H152" s="188"/>
      <c r="I152" s="130"/>
    </row>
    <row r="153" spans="3:9">
      <c r="C153" s="188"/>
      <c r="D153" s="188"/>
      <c r="E153" s="188"/>
      <c r="F153" s="188"/>
      <c r="G153" s="188"/>
      <c r="H153" s="188"/>
      <c r="I153" s="130"/>
    </row>
    <row r="154" spans="3:9">
      <c r="C154" s="188"/>
      <c r="D154" s="188"/>
      <c r="E154" s="188"/>
      <c r="F154" s="188"/>
      <c r="G154" s="188"/>
      <c r="H154" s="188"/>
      <c r="I154" s="130"/>
    </row>
    <row r="155" spans="3:9">
      <c r="C155" s="188"/>
      <c r="D155" s="188"/>
      <c r="E155" s="188"/>
      <c r="F155" s="188"/>
      <c r="G155" s="188"/>
      <c r="H155" s="188"/>
      <c r="I155" s="130"/>
    </row>
    <row r="156" spans="3:9">
      <c r="C156" s="188"/>
      <c r="D156" s="188"/>
      <c r="E156" s="188"/>
      <c r="F156" s="188"/>
      <c r="G156" s="188"/>
      <c r="H156" s="188"/>
      <c r="I156" s="130"/>
    </row>
    <row r="157" spans="3:9">
      <c r="C157" s="188"/>
      <c r="D157" s="188"/>
      <c r="E157" s="188"/>
      <c r="F157" s="188"/>
      <c r="G157" s="188"/>
      <c r="H157" s="188"/>
      <c r="I157" s="130"/>
    </row>
    <row r="158" spans="3:9">
      <c r="C158" s="188"/>
      <c r="D158" s="188"/>
      <c r="E158" s="188"/>
      <c r="F158" s="188"/>
      <c r="G158" s="188"/>
      <c r="H158" s="188"/>
      <c r="I158" s="130"/>
    </row>
    <row r="159" spans="3:9">
      <c r="C159" s="188"/>
      <c r="D159" s="188"/>
      <c r="E159" s="188"/>
      <c r="F159" s="188"/>
      <c r="G159" s="188"/>
      <c r="H159" s="188"/>
      <c r="I159" s="130"/>
    </row>
    <row r="160" spans="3:9">
      <c r="C160" s="188"/>
      <c r="D160" s="188"/>
      <c r="E160" s="188"/>
      <c r="F160" s="188"/>
      <c r="G160" s="188"/>
      <c r="H160" s="188"/>
      <c r="I160" s="130"/>
    </row>
    <row r="161" spans="3:9">
      <c r="C161" s="188"/>
      <c r="D161" s="188"/>
      <c r="E161" s="188"/>
      <c r="F161" s="188"/>
      <c r="G161" s="188"/>
      <c r="H161" s="188"/>
      <c r="I161" s="130"/>
    </row>
    <row r="162" spans="3:9">
      <c r="C162" s="188"/>
      <c r="D162" s="188"/>
      <c r="E162" s="188"/>
      <c r="F162" s="188"/>
      <c r="G162" s="188"/>
      <c r="H162" s="188"/>
      <c r="I162" s="130"/>
    </row>
    <row r="163" spans="3:9">
      <c r="C163" s="188"/>
      <c r="D163" s="188"/>
      <c r="E163" s="188"/>
      <c r="F163" s="188"/>
      <c r="G163" s="188"/>
      <c r="H163" s="188"/>
      <c r="I163" s="130"/>
    </row>
    <row r="164" spans="3:9">
      <c r="C164" s="188"/>
      <c r="D164" s="188"/>
      <c r="E164" s="188"/>
      <c r="F164" s="188"/>
      <c r="G164" s="188"/>
      <c r="H164" s="188"/>
      <c r="I164" s="130"/>
    </row>
    <row r="165" spans="3:9">
      <c r="C165" s="188"/>
      <c r="D165" s="188"/>
      <c r="E165" s="188"/>
      <c r="F165" s="188"/>
      <c r="G165" s="188"/>
      <c r="H165" s="188"/>
      <c r="I165" s="130"/>
    </row>
    <row r="166" spans="3:9">
      <c r="C166" s="188"/>
      <c r="D166" s="188"/>
      <c r="E166" s="188"/>
      <c r="F166" s="188"/>
      <c r="G166" s="188"/>
      <c r="H166" s="188"/>
      <c r="I166" s="130"/>
    </row>
    <row r="167" spans="3:9">
      <c r="C167" s="188"/>
      <c r="D167" s="188"/>
      <c r="E167" s="188"/>
      <c r="F167" s="188"/>
      <c r="G167" s="188"/>
      <c r="H167" s="188"/>
      <c r="I167" s="130"/>
    </row>
    <row r="168" spans="3:9">
      <c r="C168" s="188"/>
      <c r="D168" s="188"/>
      <c r="E168" s="188"/>
      <c r="F168" s="188"/>
      <c r="G168" s="188"/>
      <c r="H168" s="188"/>
      <c r="I168" s="130"/>
    </row>
    <row r="169" spans="3:9">
      <c r="C169" s="188"/>
      <c r="D169" s="188"/>
      <c r="E169" s="188"/>
      <c r="F169" s="188"/>
      <c r="G169" s="188"/>
      <c r="H169" s="188"/>
      <c r="I169" s="130"/>
    </row>
    <row r="170" spans="3:9">
      <c r="C170" s="188"/>
      <c r="D170" s="188"/>
      <c r="E170" s="188"/>
      <c r="F170" s="188"/>
      <c r="G170" s="188"/>
      <c r="H170" s="188"/>
      <c r="I170" s="130"/>
    </row>
    <row r="171" spans="3:9">
      <c r="C171" s="188"/>
      <c r="D171" s="188"/>
      <c r="E171" s="188"/>
      <c r="F171" s="188"/>
      <c r="G171" s="188"/>
      <c r="H171" s="188"/>
      <c r="I171" s="130"/>
    </row>
    <row r="172" spans="3:9">
      <c r="C172" s="188"/>
      <c r="D172" s="188"/>
      <c r="E172" s="188"/>
      <c r="F172" s="188"/>
      <c r="G172" s="188"/>
      <c r="H172" s="188"/>
      <c r="I172" s="130"/>
    </row>
    <row r="173" spans="3:9">
      <c r="C173" s="188"/>
      <c r="D173" s="188"/>
      <c r="E173" s="188"/>
      <c r="F173" s="188"/>
      <c r="G173" s="188"/>
      <c r="H173" s="188"/>
      <c r="I173" s="130"/>
    </row>
    <row r="174" spans="3:9">
      <c r="C174" s="188"/>
      <c r="D174" s="188"/>
      <c r="E174" s="188"/>
      <c r="F174" s="188"/>
      <c r="G174" s="188"/>
      <c r="H174" s="188"/>
      <c r="I174" s="130"/>
    </row>
    <row r="175" spans="3:9">
      <c r="C175" s="188"/>
      <c r="D175" s="188"/>
      <c r="E175" s="188"/>
      <c r="F175" s="188"/>
      <c r="G175" s="188"/>
      <c r="H175" s="188"/>
      <c r="I175" s="130"/>
    </row>
    <row r="176" spans="3:9">
      <c r="C176" s="188"/>
      <c r="D176" s="188"/>
      <c r="E176" s="188"/>
      <c r="F176" s="188"/>
      <c r="G176" s="188"/>
      <c r="H176" s="188"/>
      <c r="I176" s="130"/>
    </row>
    <row r="177" spans="3:9">
      <c r="C177" s="188"/>
      <c r="D177" s="188"/>
      <c r="E177" s="188"/>
      <c r="F177" s="188"/>
      <c r="G177" s="188"/>
      <c r="H177" s="188"/>
      <c r="I177" s="130"/>
    </row>
    <row r="178" spans="3:9">
      <c r="C178" s="188"/>
      <c r="D178" s="188"/>
      <c r="E178" s="188"/>
      <c r="F178" s="188"/>
      <c r="G178" s="188"/>
      <c r="H178" s="188"/>
      <c r="I178" s="130"/>
    </row>
    <row r="179" spans="3:9">
      <c r="C179" s="188"/>
      <c r="D179" s="188"/>
      <c r="E179" s="188"/>
      <c r="F179" s="188"/>
      <c r="G179" s="188"/>
      <c r="H179" s="188"/>
      <c r="I179" s="130"/>
    </row>
    <row r="180" spans="3:9">
      <c r="C180" s="188"/>
      <c r="D180" s="188"/>
      <c r="E180" s="188"/>
      <c r="F180" s="188"/>
      <c r="G180" s="188"/>
      <c r="H180" s="188"/>
      <c r="I180" s="130"/>
    </row>
    <row r="181" spans="3:9">
      <c r="C181" s="188"/>
      <c r="D181" s="188"/>
      <c r="E181" s="188"/>
      <c r="F181" s="188"/>
      <c r="G181" s="188"/>
      <c r="H181" s="188"/>
      <c r="I181" s="130"/>
    </row>
    <row r="182" spans="3:9">
      <c r="C182" s="188"/>
      <c r="D182" s="188"/>
      <c r="E182" s="188"/>
      <c r="F182" s="188"/>
      <c r="G182" s="188"/>
      <c r="H182" s="188"/>
      <c r="I182" s="130"/>
    </row>
    <row r="183" spans="3:9">
      <c r="C183" s="188"/>
      <c r="D183" s="188"/>
      <c r="E183" s="188"/>
      <c r="F183" s="188"/>
      <c r="G183" s="188"/>
      <c r="H183" s="188"/>
      <c r="I183" s="130"/>
    </row>
    <row r="184" spans="3:9">
      <c r="C184" s="188"/>
      <c r="D184" s="188"/>
      <c r="E184" s="188"/>
      <c r="F184" s="188"/>
      <c r="G184" s="188"/>
      <c r="H184" s="188"/>
      <c r="I184" s="130"/>
    </row>
    <row r="185" spans="3:9">
      <c r="C185" s="188"/>
      <c r="D185" s="188"/>
      <c r="E185" s="188"/>
      <c r="F185" s="188"/>
      <c r="G185" s="188"/>
      <c r="H185" s="188"/>
      <c r="I185" s="130"/>
    </row>
    <row r="186" spans="3:9">
      <c r="C186" s="188"/>
      <c r="D186" s="188"/>
      <c r="E186" s="188"/>
      <c r="F186" s="188"/>
      <c r="G186" s="188"/>
      <c r="H186" s="188"/>
      <c r="I186" s="130"/>
    </row>
    <row r="187" spans="3:9">
      <c r="C187" s="188"/>
      <c r="D187" s="188"/>
      <c r="E187" s="188"/>
      <c r="F187" s="188"/>
      <c r="G187" s="188"/>
      <c r="H187" s="188"/>
      <c r="I187" s="130"/>
    </row>
    <row r="188" spans="3:9">
      <c r="C188" s="188"/>
      <c r="D188" s="188"/>
      <c r="E188" s="188"/>
      <c r="F188" s="188"/>
      <c r="G188" s="188"/>
      <c r="H188" s="188"/>
      <c r="I188" s="130"/>
    </row>
    <row r="189" spans="3:9">
      <c r="C189" s="188"/>
      <c r="D189" s="188"/>
      <c r="E189" s="188"/>
      <c r="F189" s="188"/>
      <c r="G189" s="188"/>
      <c r="H189" s="188"/>
      <c r="I189" s="130"/>
    </row>
    <row r="190" spans="3:9">
      <c r="C190" s="188"/>
      <c r="D190" s="188"/>
      <c r="E190" s="188"/>
      <c r="F190" s="188"/>
      <c r="G190" s="188"/>
      <c r="H190" s="188"/>
      <c r="I190" s="130"/>
    </row>
    <row r="191" spans="3:9">
      <c r="C191" s="188"/>
      <c r="D191" s="188"/>
      <c r="E191" s="188"/>
      <c r="F191" s="188"/>
      <c r="G191" s="188"/>
      <c r="H191" s="188"/>
      <c r="I191" s="130"/>
    </row>
    <row r="192" spans="3:9">
      <c r="C192" s="188"/>
      <c r="D192" s="188"/>
      <c r="E192" s="188"/>
      <c r="F192" s="188"/>
      <c r="G192" s="188"/>
      <c r="H192" s="188"/>
      <c r="I192" s="130"/>
    </row>
    <row r="193" spans="3:9">
      <c r="C193" s="188"/>
      <c r="D193" s="188"/>
      <c r="E193" s="188"/>
      <c r="F193" s="188"/>
      <c r="G193" s="188"/>
      <c r="H193" s="188"/>
      <c r="I193" s="130"/>
    </row>
    <row r="194" spans="3:9">
      <c r="C194" s="188"/>
      <c r="D194" s="188"/>
      <c r="E194" s="188"/>
      <c r="F194" s="188"/>
      <c r="G194" s="188"/>
      <c r="H194" s="188"/>
      <c r="I194" s="130"/>
    </row>
    <row r="195" spans="3:9">
      <c r="C195" s="188"/>
      <c r="D195" s="188"/>
      <c r="E195" s="188"/>
      <c r="F195" s="188"/>
      <c r="G195" s="188"/>
      <c r="H195" s="188"/>
      <c r="I195" s="130"/>
    </row>
    <row r="196" spans="3:9">
      <c r="C196" s="188"/>
      <c r="D196" s="188"/>
      <c r="E196" s="188"/>
      <c r="F196" s="188"/>
      <c r="G196" s="188"/>
      <c r="H196" s="188"/>
      <c r="I196" s="130"/>
    </row>
    <row r="197" spans="3:9">
      <c r="C197" s="188"/>
      <c r="D197" s="188"/>
      <c r="E197" s="188"/>
      <c r="F197" s="188"/>
      <c r="G197" s="188"/>
      <c r="H197" s="188"/>
      <c r="I197" s="130"/>
    </row>
    <row r="198" spans="3:9">
      <c r="C198" s="188"/>
      <c r="D198" s="188"/>
      <c r="E198" s="188"/>
      <c r="F198" s="188"/>
      <c r="G198" s="188"/>
      <c r="H198" s="188"/>
      <c r="I198" s="130"/>
    </row>
    <row r="199" spans="3:9">
      <c r="C199" s="188"/>
      <c r="D199" s="188"/>
      <c r="E199" s="188"/>
      <c r="F199" s="188"/>
      <c r="G199" s="188"/>
      <c r="H199" s="188"/>
      <c r="I199" s="130"/>
    </row>
    <row r="200" spans="3:9">
      <c r="C200" s="188"/>
      <c r="D200" s="188"/>
      <c r="E200" s="188"/>
      <c r="F200" s="188"/>
      <c r="G200" s="188"/>
      <c r="H200" s="188"/>
      <c r="I200" s="130"/>
    </row>
    <row r="201" spans="3:9">
      <c r="C201" s="188"/>
      <c r="D201" s="188"/>
      <c r="E201" s="188"/>
      <c r="F201" s="188"/>
      <c r="G201" s="188"/>
      <c r="H201" s="188"/>
      <c r="I201" s="130"/>
    </row>
    <row r="202" spans="3:9">
      <c r="C202" s="188"/>
      <c r="D202" s="188"/>
      <c r="E202" s="188"/>
      <c r="F202" s="188"/>
      <c r="G202" s="188"/>
      <c r="H202" s="188"/>
      <c r="I202" s="130"/>
    </row>
    <row r="203" spans="3:9">
      <c r="C203" s="188"/>
      <c r="D203" s="188"/>
      <c r="E203" s="188"/>
      <c r="F203" s="188"/>
      <c r="G203" s="188"/>
      <c r="H203" s="188"/>
      <c r="I203" s="130"/>
    </row>
    <row r="204" spans="3:9">
      <c r="C204" s="188"/>
      <c r="D204" s="188"/>
      <c r="E204" s="188"/>
      <c r="F204" s="188"/>
      <c r="G204" s="188"/>
      <c r="H204" s="188"/>
      <c r="I204" s="130"/>
    </row>
    <row r="205" spans="3:9">
      <c r="C205" s="188"/>
      <c r="D205" s="188"/>
      <c r="E205" s="188"/>
      <c r="F205" s="188"/>
      <c r="G205" s="188"/>
      <c r="H205" s="188"/>
      <c r="I205" s="130"/>
    </row>
    <row r="206" spans="3:9">
      <c r="C206" s="188"/>
      <c r="D206" s="188"/>
      <c r="E206" s="188"/>
      <c r="F206" s="188"/>
      <c r="G206" s="188"/>
      <c r="H206" s="188"/>
      <c r="I206" s="130"/>
    </row>
    <row r="207" spans="3:9">
      <c r="C207" s="188"/>
      <c r="D207" s="188"/>
      <c r="E207" s="188"/>
      <c r="F207" s="188"/>
      <c r="G207" s="188"/>
      <c r="H207" s="188"/>
      <c r="I207" s="130"/>
    </row>
    <row r="208" spans="3:9">
      <c r="C208" s="188"/>
      <c r="D208" s="188"/>
      <c r="E208" s="188"/>
      <c r="F208" s="188"/>
      <c r="G208" s="188"/>
      <c r="H208" s="188"/>
      <c r="I208" s="130"/>
    </row>
    <row r="209" spans="3:9">
      <c r="C209" s="188"/>
      <c r="D209" s="188"/>
      <c r="E209" s="188"/>
      <c r="F209" s="188"/>
      <c r="G209" s="188"/>
      <c r="H209" s="188"/>
      <c r="I209" s="130"/>
    </row>
    <row r="210" spans="3:9">
      <c r="C210" s="188"/>
      <c r="D210" s="188"/>
      <c r="E210" s="188"/>
      <c r="F210" s="188"/>
      <c r="G210" s="188"/>
      <c r="H210" s="188"/>
      <c r="I210" s="130"/>
    </row>
    <row r="211" spans="3:9">
      <c r="C211" s="188"/>
      <c r="D211" s="188"/>
      <c r="E211" s="188"/>
      <c r="F211" s="188"/>
      <c r="G211" s="188"/>
      <c r="H211" s="188"/>
      <c r="I211" s="130"/>
    </row>
    <row r="212" spans="3:9">
      <c r="C212" s="188"/>
      <c r="D212" s="188"/>
      <c r="E212" s="188"/>
      <c r="F212" s="188"/>
      <c r="G212" s="188"/>
      <c r="H212" s="188"/>
      <c r="I212" s="130"/>
    </row>
    <row r="213" spans="3:9">
      <c r="C213" s="188"/>
      <c r="D213" s="188"/>
      <c r="E213" s="188"/>
      <c r="F213" s="188"/>
      <c r="G213" s="188"/>
      <c r="H213" s="188"/>
      <c r="I213" s="130"/>
    </row>
    <row r="214" spans="3:9">
      <c r="C214" s="188"/>
      <c r="D214" s="188"/>
      <c r="E214" s="188"/>
      <c r="F214" s="188"/>
      <c r="G214" s="188"/>
      <c r="H214" s="188"/>
      <c r="I214" s="130"/>
    </row>
    <row r="215" spans="3:9">
      <c r="C215" s="188"/>
      <c r="D215" s="188"/>
      <c r="E215" s="188"/>
      <c r="F215" s="188"/>
      <c r="G215" s="188"/>
      <c r="H215" s="188"/>
      <c r="I215" s="130"/>
    </row>
    <row r="216" spans="3:9">
      <c r="C216" s="188"/>
      <c r="D216" s="188"/>
      <c r="E216" s="188"/>
      <c r="F216" s="188"/>
      <c r="G216" s="188"/>
      <c r="H216" s="188"/>
      <c r="I216" s="130"/>
    </row>
    <row r="217" spans="3:9">
      <c r="C217" s="188"/>
      <c r="D217" s="188"/>
      <c r="E217" s="188"/>
      <c r="F217" s="188"/>
      <c r="G217" s="188"/>
      <c r="H217" s="188"/>
      <c r="I217" s="130"/>
    </row>
    <row r="218" spans="3:9">
      <c r="C218" s="188"/>
      <c r="D218" s="188"/>
      <c r="E218" s="188"/>
      <c r="F218" s="188"/>
      <c r="G218" s="188"/>
      <c r="H218" s="188"/>
      <c r="I218" s="130"/>
    </row>
    <row r="219" spans="3:9">
      <c r="C219" s="188"/>
      <c r="D219" s="188"/>
      <c r="E219" s="188"/>
      <c r="F219" s="188"/>
      <c r="G219" s="188"/>
      <c r="H219" s="188"/>
      <c r="I219" s="130"/>
    </row>
    <row r="220" spans="3:9">
      <c r="C220" s="188"/>
      <c r="D220" s="188"/>
      <c r="E220" s="188"/>
      <c r="F220" s="188"/>
      <c r="G220" s="188"/>
      <c r="H220" s="188"/>
      <c r="I220" s="130"/>
    </row>
    <row r="221" spans="3:9">
      <c r="C221" s="188"/>
      <c r="D221" s="188"/>
      <c r="E221" s="188"/>
      <c r="F221" s="188"/>
      <c r="G221" s="188"/>
      <c r="H221" s="188"/>
      <c r="I221" s="130"/>
    </row>
    <row r="222" spans="3:9">
      <c r="C222" s="188"/>
      <c r="D222" s="188"/>
      <c r="E222" s="188"/>
      <c r="F222" s="188"/>
      <c r="G222" s="188"/>
      <c r="H222" s="188"/>
      <c r="I222" s="130"/>
    </row>
    <row r="223" spans="3:9">
      <c r="C223" s="188"/>
      <c r="D223" s="188"/>
      <c r="E223" s="188"/>
      <c r="F223" s="188"/>
      <c r="G223" s="188"/>
      <c r="H223" s="188"/>
      <c r="I223" s="130"/>
    </row>
    <row r="224" spans="3:9">
      <c r="C224" s="188"/>
      <c r="D224" s="188"/>
      <c r="E224" s="188"/>
      <c r="F224" s="188"/>
      <c r="G224" s="188"/>
      <c r="H224" s="188"/>
      <c r="I224" s="130"/>
    </row>
    <row r="225" spans="3:9">
      <c r="C225" s="188"/>
      <c r="D225" s="188"/>
      <c r="E225" s="188"/>
      <c r="F225" s="188"/>
      <c r="G225" s="188"/>
      <c r="H225" s="188"/>
      <c r="I225" s="130"/>
    </row>
    <row r="226" spans="3:9">
      <c r="C226" s="188"/>
      <c r="D226" s="188"/>
      <c r="E226" s="188"/>
      <c r="F226" s="188"/>
      <c r="G226" s="188"/>
      <c r="H226" s="188"/>
      <c r="I226" s="130"/>
    </row>
  </sheetData>
  <mergeCells count="30">
    <mergeCell ref="J55:W55"/>
    <mergeCell ref="Y55:AU55"/>
    <mergeCell ref="AW55:BW55"/>
    <mergeCell ref="C56:E56"/>
    <mergeCell ref="F56:H56"/>
    <mergeCell ref="C115:E115"/>
    <mergeCell ref="F115:H115"/>
    <mergeCell ref="J4:W4"/>
    <mergeCell ref="Y4:AU4"/>
    <mergeCell ref="AW4:BW4"/>
    <mergeCell ref="C5:E5"/>
    <mergeCell ref="F5:H5"/>
    <mergeCell ref="J98:W98"/>
    <mergeCell ref="Y98:AU98"/>
    <mergeCell ref="AW98:BW98"/>
    <mergeCell ref="C99:E99"/>
    <mergeCell ref="F99:H99"/>
    <mergeCell ref="J114:W114"/>
    <mergeCell ref="Y114:AU114"/>
    <mergeCell ref="AW114:BW114"/>
    <mergeCell ref="J27:W27"/>
    <mergeCell ref="C42:E42"/>
    <mergeCell ref="F42:H42"/>
    <mergeCell ref="Y27:AU27"/>
    <mergeCell ref="AW27:BW27"/>
    <mergeCell ref="C28:E28"/>
    <mergeCell ref="F28:H28"/>
    <mergeCell ref="J41:W41"/>
    <mergeCell ref="Y41:AU41"/>
    <mergeCell ref="AW41:BW4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3B72C-6028-4B17-8841-4F5974E3B65A}">
  <dimension ref="A1:CL49"/>
  <sheetViews>
    <sheetView workbookViewId="0">
      <selection activeCell="B5" sqref="B5"/>
    </sheetView>
  </sheetViews>
  <sheetFormatPr baseColWidth="10" defaultRowHeight="12.75"/>
  <cols>
    <col min="1" max="1" width="10" style="1" customWidth="1"/>
    <col min="2" max="2" width="43.140625" style="1" customWidth="1"/>
    <col min="3" max="3" width="8.28515625" style="190" customWidth="1"/>
    <col min="4" max="4" width="9.7109375" style="190" customWidth="1"/>
    <col min="5" max="5" width="11.140625" style="190" customWidth="1"/>
    <col min="6" max="6" width="8.42578125" style="190" customWidth="1"/>
    <col min="7" max="7" width="10.140625" style="190" customWidth="1"/>
    <col min="8" max="8" width="10.5703125" style="190" customWidth="1"/>
    <col min="9" max="9" width="1.42578125" style="3" customWidth="1"/>
    <col min="10" max="10" width="1.7109375" style="1" customWidth="1"/>
    <col min="11" max="11" width="9.5703125" style="1" hidden="1" customWidth="1"/>
    <col min="12" max="12" width="10" style="1" hidden="1" customWidth="1"/>
    <col min="13" max="13" width="10.7109375" style="1" hidden="1" customWidth="1"/>
    <col min="14" max="14" width="8.5703125" style="1" hidden="1" customWidth="1"/>
    <col min="15" max="15" width="8.140625" style="1" hidden="1" customWidth="1"/>
    <col min="16" max="16" width="0" style="1" hidden="1" customWidth="1"/>
    <col min="17" max="17" width="10.140625" style="1" customWidth="1"/>
    <col min="18" max="18" width="6.5703125" style="1" hidden="1" customWidth="1"/>
    <col min="19" max="19" width="7.140625" style="1" hidden="1" customWidth="1"/>
    <col min="20" max="21" width="7.7109375" style="1" hidden="1" customWidth="1"/>
    <col min="22" max="22" width="9.140625" style="1" customWidth="1"/>
    <col min="23" max="23" width="9.42578125" style="1" customWidth="1"/>
    <col min="24" max="24" width="1.42578125" style="3" customWidth="1"/>
    <col min="25" max="25" width="1.7109375" style="5" customWidth="1"/>
    <col min="26" max="26" width="18.28515625" style="1" hidden="1" customWidth="1"/>
    <col min="27" max="27" width="21.85546875" style="1" hidden="1" customWidth="1"/>
    <col min="28" max="28" width="9.42578125" style="1" hidden="1" customWidth="1"/>
    <col min="29" max="29" width="11.7109375" style="1" hidden="1" customWidth="1"/>
    <col min="30" max="30" width="8.85546875" style="1" hidden="1" customWidth="1"/>
    <col min="31" max="31" width="10.5703125" style="1" hidden="1" customWidth="1"/>
    <col min="32" max="32" width="14.7109375" style="2" hidden="1" customWidth="1"/>
    <col min="33" max="34" width="11.7109375" style="1" hidden="1" customWidth="1"/>
    <col min="35" max="35" width="13.85546875" style="1" hidden="1" customWidth="1"/>
    <col min="36" max="37" width="11.140625" style="1" hidden="1" customWidth="1"/>
    <col min="38" max="38" width="16.7109375" style="1" hidden="1" customWidth="1"/>
    <col min="39" max="39" width="11.42578125" style="1" hidden="1" customWidth="1"/>
    <col min="40" max="40" width="13" style="1" customWidth="1"/>
    <col min="41" max="42" width="11.42578125" style="1" hidden="1" customWidth="1"/>
    <col min="43" max="43" width="9.140625" style="1" hidden="1" customWidth="1"/>
    <col min="44" max="44" width="11.42578125" style="1"/>
    <col min="45" max="45" width="12.42578125" style="1" customWidth="1"/>
    <col min="46" max="46" width="10.7109375" style="1" customWidth="1"/>
    <col min="47" max="47" width="11.7109375" style="1" customWidth="1"/>
    <col min="48" max="48" width="1.85546875" style="3" customWidth="1"/>
    <col min="49" max="49" width="2" style="1" customWidth="1"/>
    <col min="50" max="53" width="0" style="1" hidden="1" customWidth="1"/>
    <col min="54" max="54" width="4.5703125" style="1" hidden="1" customWidth="1"/>
    <col min="55" max="57" width="0" style="1" hidden="1" customWidth="1"/>
    <col min="58" max="58" width="12.5703125" style="1" hidden="1" customWidth="1"/>
    <col min="59" max="64" width="0" style="1" hidden="1" customWidth="1"/>
    <col min="65" max="65" width="21" style="1" hidden="1" customWidth="1"/>
    <col min="66" max="66" width="19.85546875" style="1" hidden="1" customWidth="1"/>
    <col min="67" max="67" width="18.42578125" style="1" hidden="1" customWidth="1"/>
    <col min="68" max="68" width="20.140625" style="1" hidden="1" customWidth="1"/>
    <col min="69" max="69" width="20.5703125" style="1" hidden="1" customWidth="1"/>
    <col min="70" max="70" width="7.140625" style="1" hidden="1" customWidth="1"/>
    <col min="71" max="71" width="20" style="3" hidden="1" customWidth="1"/>
    <col min="72" max="72" width="19.28515625" style="3" hidden="1" customWidth="1"/>
    <col min="73" max="73" width="13" style="1" customWidth="1"/>
    <col min="74" max="75" width="12.28515625" style="1" customWidth="1"/>
    <col min="76" max="258" width="11.42578125" style="1"/>
    <col min="259" max="259" width="4.42578125" style="1" customWidth="1"/>
    <col min="260" max="260" width="11.42578125" style="1"/>
    <col min="261" max="261" width="8.28515625" style="1" customWidth="1"/>
    <col min="262" max="262" width="9.7109375" style="1" customWidth="1"/>
    <col min="263" max="263" width="11.140625" style="1" customWidth="1"/>
    <col min="264" max="264" width="8.42578125" style="1" customWidth="1"/>
    <col min="265" max="265" width="10.140625" style="1" customWidth="1"/>
    <col min="266" max="266" width="10.5703125" style="1" customWidth="1"/>
    <col min="267" max="267" width="7.28515625" style="1" customWidth="1"/>
    <col min="268" max="268" width="8.85546875" style="1" customWidth="1"/>
    <col min="269" max="269" width="13" style="1" customWidth="1"/>
    <col min="270" max="271" width="6.5703125" style="1" customWidth="1"/>
    <col min="272" max="272" width="8.5703125" style="1" customWidth="1"/>
    <col min="273" max="273" width="8.140625" style="1" customWidth="1"/>
    <col min="274" max="274" width="11.85546875" style="1" customWidth="1"/>
    <col min="275" max="275" width="6.85546875" style="1" customWidth="1"/>
    <col min="276" max="276" width="6.5703125" style="1" customWidth="1"/>
    <col min="277" max="277" width="7.140625" style="1" customWidth="1"/>
    <col min="278" max="279" width="7.7109375" style="1" customWidth="1"/>
    <col min="280" max="280" width="7.140625" style="1" customWidth="1"/>
    <col min="281" max="281" width="6.7109375" style="1" customWidth="1"/>
    <col min="282" max="282" width="5.42578125" style="1" customWidth="1"/>
    <col min="283" max="283" width="22.85546875" style="1" customWidth="1"/>
    <col min="284" max="284" width="21.85546875" style="1" customWidth="1"/>
    <col min="285" max="285" width="9.42578125" style="1" customWidth="1"/>
    <col min="286" max="286" width="11.7109375" style="1" customWidth="1"/>
    <col min="287" max="287" width="9.28515625" style="1" customWidth="1"/>
    <col min="288" max="288" width="10.5703125" style="1" customWidth="1"/>
    <col min="289" max="289" width="18.85546875" style="1" customWidth="1"/>
    <col min="290" max="291" width="11.7109375" style="1" customWidth="1"/>
    <col min="292" max="292" width="13.85546875" style="1" customWidth="1"/>
    <col min="293" max="293" width="19" style="1" customWidth="1"/>
    <col min="294" max="294" width="16.7109375" style="1" customWidth="1"/>
    <col min="295" max="295" width="11.42578125" style="1"/>
    <col min="296" max="296" width="13" style="1" customWidth="1"/>
    <col min="297" max="298" width="11.42578125" style="1"/>
    <col min="299" max="299" width="9.140625" style="1" customWidth="1"/>
    <col min="300" max="300" width="11.42578125" style="1"/>
    <col min="301" max="301" width="12.42578125" style="1" customWidth="1"/>
    <col min="302" max="303" width="10.7109375" style="1" customWidth="1"/>
    <col min="304" max="304" width="7" style="1" customWidth="1"/>
    <col min="305" max="308" width="11.42578125" style="1"/>
    <col min="309" max="309" width="4.5703125" style="1" customWidth="1"/>
    <col min="310" max="312" width="11.42578125" style="1"/>
    <col min="313" max="313" width="12.5703125" style="1" customWidth="1"/>
    <col min="314" max="319" width="11.42578125" style="1"/>
    <col min="320" max="320" width="21" style="1" customWidth="1"/>
    <col min="321" max="321" width="19.85546875" style="1" customWidth="1"/>
    <col min="322" max="322" width="18.42578125" style="1" customWidth="1"/>
    <col min="323" max="323" width="20.140625" style="1" customWidth="1"/>
    <col min="324" max="324" width="20.5703125" style="1" customWidth="1"/>
    <col min="325" max="325" width="7.140625" style="1" customWidth="1"/>
    <col min="326" max="326" width="20" style="1" customWidth="1"/>
    <col min="327" max="327" width="19.28515625" style="1" customWidth="1"/>
    <col min="328" max="328" width="16" style="1" customWidth="1"/>
    <col min="329" max="329" width="22.28515625" style="1" customWidth="1"/>
    <col min="330" max="330" width="22" style="1" customWidth="1"/>
    <col min="331" max="514" width="11.42578125" style="1"/>
    <col min="515" max="515" width="4.42578125" style="1" customWidth="1"/>
    <col min="516" max="516" width="11.42578125" style="1"/>
    <col min="517" max="517" width="8.28515625" style="1" customWidth="1"/>
    <col min="518" max="518" width="9.7109375" style="1" customWidth="1"/>
    <col min="519" max="519" width="11.140625" style="1" customWidth="1"/>
    <col min="520" max="520" width="8.42578125" style="1" customWidth="1"/>
    <col min="521" max="521" width="10.140625" style="1" customWidth="1"/>
    <col min="522" max="522" width="10.5703125" style="1" customWidth="1"/>
    <col min="523" max="523" width="7.28515625" style="1" customWidth="1"/>
    <col min="524" max="524" width="8.85546875" style="1" customWidth="1"/>
    <col min="525" max="525" width="13" style="1" customWidth="1"/>
    <col min="526" max="527" width="6.5703125" style="1" customWidth="1"/>
    <col min="528" max="528" width="8.5703125" style="1" customWidth="1"/>
    <col min="529" max="529" width="8.140625" style="1" customWidth="1"/>
    <col min="530" max="530" width="11.85546875" style="1" customWidth="1"/>
    <col min="531" max="531" width="6.85546875" style="1" customWidth="1"/>
    <col min="532" max="532" width="6.5703125" style="1" customWidth="1"/>
    <col min="533" max="533" width="7.140625" style="1" customWidth="1"/>
    <col min="534" max="535" width="7.7109375" style="1" customWidth="1"/>
    <col min="536" max="536" width="7.140625" style="1" customWidth="1"/>
    <col min="537" max="537" width="6.7109375" style="1" customWidth="1"/>
    <col min="538" max="538" width="5.42578125" style="1" customWidth="1"/>
    <col min="539" max="539" width="22.85546875" style="1" customWidth="1"/>
    <col min="540" max="540" width="21.85546875" style="1" customWidth="1"/>
    <col min="541" max="541" width="9.42578125" style="1" customWidth="1"/>
    <col min="542" max="542" width="11.7109375" style="1" customWidth="1"/>
    <col min="543" max="543" width="9.28515625" style="1" customWidth="1"/>
    <col min="544" max="544" width="10.5703125" style="1" customWidth="1"/>
    <col min="545" max="545" width="18.85546875" style="1" customWidth="1"/>
    <col min="546" max="547" width="11.7109375" style="1" customWidth="1"/>
    <col min="548" max="548" width="13.85546875" style="1" customWidth="1"/>
    <col min="549" max="549" width="19" style="1" customWidth="1"/>
    <col min="550" max="550" width="16.7109375" style="1" customWidth="1"/>
    <col min="551" max="551" width="11.42578125" style="1"/>
    <col min="552" max="552" width="13" style="1" customWidth="1"/>
    <col min="553" max="554" width="11.42578125" style="1"/>
    <col min="555" max="555" width="9.140625" style="1" customWidth="1"/>
    <col min="556" max="556" width="11.42578125" style="1"/>
    <col min="557" max="557" width="12.42578125" style="1" customWidth="1"/>
    <col min="558" max="559" width="10.7109375" style="1" customWidth="1"/>
    <col min="560" max="560" width="7" style="1" customWidth="1"/>
    <col min="561" max="564" width="11.42578125" style="1"/>
    <col min="565" max="565" width="4.5703125" style="1" customWidth="1"/>
    <col min="566" max="568" width="11.42578125" style="1"/>
    <col min="569" max="569" width="12.5703125" style="1" customWidth="1"/>
    <col min="570" max="575" width="11.42578125" style="1"/>
    <col min="576" max="576" width="21" style="1" customWidth="1"/>
    <col min="577" max="577" width="19.85546875" style="1" customWidth="1"/>
    <col min="578" max="578" width="18.42578125" style="1" customWidth="1"/>
    <col min="579" max="579" width="20.140625" style="1" customWidth="1"/>
    <col min="580" max="580" width="20.5703125" style="1" customWidth="1"/>
    <col min="581" max="581" width="7.140625" style="1" customWidth="1"/>
    <col min="582" max="582" width="20" style="1" customWidth="1"/>
    <col min="583" max="583" width="19.28515625" style="1" customWidth="1"/>
    <col min="584" max="584" width="16" style="1" customWidth="1"/>
    <col min="585" max="585" width="22.28515625" style="1" customWidth="1"/>
    <col min="586" max="586" width="22" style="1" customWidth="1"/>
    <col min="587" max="770" width="11.42578125" style="1"/>
    <col min="771" max="771" width="4.42578125" style="1" customWidth="1"/>
    <col min="772" max="772" width="11.42578125" style="1"/>
    <col min="773" max="773" width="8.28515625" style="1" customWidth="1"/>
    <col min="774" max="774" width="9.7109375" style="1" customWidth="1"/>
    <col min="775" max="775" width="11.140625" style="1" customWidth="1"/>
    <col min="776" max="776" width="8.42578125" style="1" customWidth="1"/>
    <col min="777" max="777" width="10.140625" style="1" customWidth="1"/>
    <col min="778" max="778" width="10.5703125" style="1" customWidth="1"/>
    <col min="779" max="779" width="7.28515625" style="1" customWidth="1"/>
    <col min="780" max="780" width="8.85546875" style="1" customWidth="1"/>
    <col min="781" max="781" width="13" style="1" customWidth="1"/>
    <col min="782" max="783" width="6.5703125" style="1" customWidth="1"/>
    <col min="784" max="784" width="8.5703125" style="1" customWidth="1"/>
    <col min="785" max="785" width="8.140625" style="1" customWidth="1"/>
    <col min="786" max="786" width="11.85546875" style="1" customWidth="1"/>
    <col min="787" max="787" width="6.85546875" style="1" customWidth="1"/>
    <col min="788" max="788" width="6.5703125" style="1" customWidth="1"/>
    <col min="789" max="789" width="7.140625" style="1" customWidth="1"/>
    <col min="790" max="791" width="7.7109375" style="1" customWidth="1"/>
    <col min="792" max="792" width="7.140625" style="1" customWidth="1"/>
    <col min="793" max="793" width="6.7109375" style="1" customWidth="1"/>
    <col min="794" max="794" width="5.42578125" style="1" customWidth="1"/>
    <col min="795" max="795" width="22.85546875" style="1" customWidth="1"/>
    <col min="796" max="796" width="21.85546875" style="1" customWidth="1"/>
    <col min="797" max="797" width="9.42578125" style="1" customWidth="1"/>
    <col min="798" max="798" width="11.7109375" style="1" customWidth="1"/>
    <col min="799" max="799" width="9.28515625" style="1" customWidth="1"/>
    <col min="800" max="800" width="10.5703125" style="1" customWidth="1"/>
    <col min="801" max="801" width="18.85546875" style="1" customWidth="1"/>
    <col min="802" max="803" width="11.7109375" style="1" customWidth="1"/>
    <col min="804" max="804" width="13.85546875" style="1" customWidth="1"/>
    <col min="805" max="805" width="19" style="1" customWidth="1"/>
    <col min="806" max="806" width="16.7109375" style="1" customWidth="1"/>
    <col min="807" max="807" width="11.42578125" style="1"/>
    <col min="808" max="808" width="13" style="1" customWidth="1"/>
    <col min="809" max="810" width="11.42578125" style="1"/>
    <col min="811" max="811" width="9.140625" style="1" customWidth="1"/>
    <col min="812" max="812" width="11.42578125" style="1"/>
    <col min="813" max="813" width="12.42578125" style="1" customWidth="1"/>
    <col min="814" max="815" width="10.7109375" style="1" customWidth="1"/>
    <col min="816" max="816" width="7" style="1" customWidth="1"/>
    <col min="817" max="820" width="11.42578125" style="1"/>
    <col min="821" max="821" width="4.5703125" style="1" customWidth="1"/>
    <col min="822" max="824" width="11.42578125" style="1"/>
    <col min="825" max="825" width="12.5703125" style="1" customWidth="1"/>
    <col min="826" max="831" width="11.42578125" style="1"/>
    <col min="832" max="832" width="21" style="1" customWidth="1"/>
    <col min="833" max="833" width="19.85546875" style="1" customWidth="1"/>
    <col min="834" max="834" width="18.42578125" style="1" customWidth="1"/>
    <col min="835" max="835" width="20.140625" style="1" customWidth="1"/>
    <col min="836" max="836" width="20.5703125" style="1" customWidth="1"/>
    <col min="837" max="837" width="7.140625" style="1" customWidth="1"/>
    <col min="838" max="838" width="20" style="1" customWidth="1"/>
    <col min="839" max="839" width="19.28515625" style="1" customWidth="1"/>
    <col min="840" max="840" width="16" style="1" customWidth="1"/>
    <col min="841" max="841" width="22.28515625" style="1" customWidth="1"/>
    <col min="842" max="842" width="22" style="1" customWidth="1"/>
    <col min="843" max="1026" width="11.42578125" style="1"/>
    <col min="1027" max="1027" width="4.42578125" style="1" customWidth="1"/>
    <col min="1028" max="1028" width="11.42578125" style="1"/>
    <col min="1029" max="1029" width="8.28515625" style="1" customWidth="1"/>
    <col min="1030" max="1030" width="9.7109375" style="1" customWidth="1"/>
    <col min="1031" max="1031" width="11.140625" style="1" customWidth="1"/>
    <col min="1032" max="1032" width="8.42578125" style="1" customWidth="1"/>
    <col min="1033" max="1033" width="10.140625" style="1" customWidth="1"/>
    <col min="1034" max="1034" width="10.5703125" style="1" customWidth="1"/>
    <col min="1035" max="1035" width="7.28515625" style="1" customWidth="1"/>
    <col min="1036" max="1036" width="8.85546875" style="1" customWidth="1"/>
    <col min="1037" max="1037" width="13" style="1" customWidth="1"/>
    <col min="1038" max="1039" width="6.5703125" style="1" customWidth="1"/>
    <col min="1040" max="1040" width="8.5703125" style="1" customWidth="1"/>
    <col min="1041" max="1041" width="8.140625" style="1" customWidth="1"/>
    <col min="1042" max="1042" width="11.85546875" style="1" customWidth="1"/>
    <col min="1043" max="1043" width="6.85546875" style="1" customWidth="1"/>
    <col min="1044" max="1044" width="6.5703125" style="1" customWidth="1"/>
    <col min="1045" max="1045" width="7.140625" style="1" customWidth="1"/>
    <col min="1046" max="1047" width="7.7109375" style="1" customWidth="1"/>
    <col min="1048" max="1048" width="7.140625" style="1" customWidth="1"/>
    <col min="1049" max="1049" width="6.7109375" style="1" customWidth="1"/>
    <col min="1050" max="1050" width="5.42578125" style="1" customWidth="1"/>
    <col min="1051" max="1051" width="22.85546875" style="1" customWidth="1"/>
    <col min="1052" max="1052" width="21.85546875" style="1" customWidth="1"/>
    <col min="1053" max="1053" width="9.42578125" style="1" customWidth="1"/>
    <col min="1054" max="1054" width="11.7109375" style="1" customWidth="1"/>
    <col min="1055" max="1055" width="9.28515625" style="1" customWidth="1"/>
    <col min="1056" max="1056" width="10.5703125" style="1" customWidth="1"/>
    <col min="1057" max="1057" width="18.85546875" style="1" customWidth="1"/>
    <col min="1058" max="1059" width="11.7109375" style="1" customWidth="1"/>
    <col min="1060" max="1060" width="13.85546875" style="1" customWidth="1"/>
    <col min="1061" max="1061" width="19" style="1" customWidth="1"/>
    <col min="1062" max="1062" width="16.7109375" style="1" customWidth="1"/>
    <col min="1063" max="1063" width="11.42578125" style="1"/>
    <col min="1064" max="1064" width="13" style="1" customWidth="1"/>
    <col min="1065" max="1066" width="11.42578125" style="1"/>
    <col min="1067" max="1067" width="9.140625" style="1" customWidth="1"/>
    <col min="1068" max="1068" width="11.42578125" style="1"/>
    <col min="1069" max="1069" width="12.42578125" style="1" customWidth="1"/>
    <col min="1070" max="1071" width="10.7109375" style="1" customWidth="1"/>
    <col min="1072" max="1072" width="7" style="1" customWidth="1"/>
    <col min="1073" max="1076" width="11.42578125" style="1"/>
    <col min="1077" max="1077" width="4.5703125" style="1" customWidth="1"/>
    <col min="1078" max="1080" width="11.42578125" style="1"/>
    <col min="1081" max="1081" width="12.5703125" style="1" customWidth="1"/>
    <col min="1082" max="1087" width="11.42578125" style="1"/>
    <col min="1088" max="1088" width="21" style="1" customWidth="1"/>
    <col min="1089" max="1089" width="19.85546875" style="1" customWidth="1"/>
    <col min="1090" max="1090" width="18.42578125" style="1" customWidth="1"/>
    <col min="1091" max="1091" width="20.140625" style="1" customWidth="1"/>
    <col min="1092" max="1092" width="20.5703125" style="1" customWidth="1"/>
    <col min="1093" max="1093" width="7.140625" style="1" customWidth="1"/>
    <col min="1094" max="1094" width="20" style="1" customWidth="1"/>
    <col min="1095" max="1095" width="19.28515625" style="1" customWidth="1"/>
    <col min="1096" max="1096" width="16" style="1" customWidth="1"/>
    <col min="1097" max="1097" width="22.28515625" style="1" customWidth="1"/>
    <col min="1098" max="1098" width="22" style="1" customWidth="1"/>
    <col min="1099" max="1282" width="11.42578125" style="1"/>
    <col min="1283" max="1283" width="4.42578125" style="1" customWidth="1"/>
    <col min="1284" max="1284" width="11.42578125" style="1"/>
    <col min="1285" max="1285" width="8.28515625" style="1" customWidth="1"/>
    <col min="1286" max="1286" width="9.7109375" style="1" customWidth="1"/>
    <col min="1287" max="1287" width="11.140625" style="1" customWidth="1"/>
    <col min="1288" max="1288" width="8.42578125" style="1" customWidth="1"/>
    <col min="1289" max="1289" width="10.140625" style="1" customWidth="1"/>
    <col min="1290" max="1290" width="10.5703125" style="1" customWidth="1"/>
    <col min="1291" max="1291" width="7.28515625" style="1" customWidth="1"/>
    <col min="1292" max="1292" width="8.85546875" style="1" customWidth="1"/>
    <col min="1293" max="1293" width="13" style="1" customWidth="1"/>
    <col min="1294" max="1295" width="6.5703125" style="1" customWidth="1"/>
    <col min="1296" max="1296" width="8.5703125" style="1" customWidth="1"/>
    <col min="1297" max="1297" width="8.140625" style="1" customWidth="1"/>
    <col min="1298" max="1298" width="11.85546875" style="1" customWidth="1"/>
    <col min="1299" max="1299" width="6.85546875" style="1" customWidth="1"/>
    <col min="1300" max="1300" width="6.5703125" style="1" customWidth="1"/>
    <col min="1301" max="1301" width="7.140625" style="1" customWidth="1"/>
    <col min="1302" max="1303" width="7.7109375" style="1" customWidth="1"/>
    <col min="1304" max="1304" width="7.140625" style="1" customWidth="1"/>
    <col min="1305" max="1305" width="6.7109375" style="1" customWidth="1"/>
    <col min="1306" max="1306" width="5.42578125" style="1" customWidth="1"/>
    <col min="1307" max="1307" width="22.85546875" style="1" customWidth="1"/>
    <col min="1308" max="1308" width="21.85546875" style="1" customWidth="1"/>
    <col min="1309" max="1309" width="9.42578125" style="1" customWidth="1"/>
    <col min="1310" max="1310" width="11.7109375" style="1" customWidth="1"/>
    <col min="1311" max="1311" width="9.28515625" style="1" customWidth="1"/>
    <col min="1312" max="1312" width="10.5703125" style="1" customWidth="1"/>
    <col min="1313" max="1313" width="18.85546875" style="1" customWidth="1"/>
    <col min="1314" max="1315" width="11.7109375" style="1" customWidth="1"/>
    <col min="1316" max="1316" width="13.85546875" style="1" customWidth="1"/>
    <col min="1317" max="1317" width="19" style="1" customWidth="1"/>
    <col min="1318" max="1318" width="16.7109375" style="1" customWidth="1"/>
    <col min="1319" max="1319" width="11.42578125" style="1"/>
    <col min="1320" max="1320" width="13" style="1" customWidth="1"/>
    <col min="1321" max="1322" width="11.42578125" style="1"/>
    <col min="1323" max="1323" width="9.140625" style="1" customWidth="1"/>
    <col min="1324" max="1324" width="11.42578125" style="1"/>
    <col min="1325" max="1325" width="12.42578125" style="1" customWidth="1"/>
    <col min="1326" max="1327" width="10.7109375" style="1" customWidth="1"/>
    <col min="1328" max="1328" width="7" style="1" customWidth="1"/>
    <col min="1329" max="1332" width="11.42578125" style="1"/>
    <col min="1333" max="1333" width="4.5703125" style="1" customWidth="1"/>
    <col min="1334" max="1336" width="11.42578125" style="1"/>
    <col min="1337" max="1337" width="12.5703125" style="1" customWidth="1"/>
    <col min="1338" max="1343" width="11.42578125" style="1"/>
    <col min="1344" max="1344" width="21" style="1" customWidth="1"/>
    <col min="1345" max="1345" width="19.85546875" style="1" customWidth="1"/>
    <col min="1346" max="1346" width="18.42578125" style="1" customWidth="1"/>
    <col min="1347" max="1347" width="20.140625" style="1" customWidth="1"/>
    <col min="1348" max="1348" width="20.5703125" style="1" customWidth="1"/>
    <col min="1349" max="1349" width="7.140625" style="1" customWidth="1"/>
    <col min="1350" max="1350" width="20" style="1" customWidth="1"/>
    <col min="1351" max="1351" width="19.28515625" style="1" customWidth="1"/>
    <col min="1352" max="1352" width="16" style="1" customWidth="1"/>
    <col min="1353" max="1353" width="22.28515625" style="1" customWidth="1"/>
    <col min="1354" max="1354" width="22" style="1" customWidth="1"/>
    <col min="1355" max="1538" width="11.42578125" style="1"/>
    <col min="1539" max="1539" width="4.42578125" style="1" customWidth="1"/>
    <col min="1540" max="1540" width="11.42578125" style="1"/>
    <col min="1541" max="1541" width="8.28515625" style="1" customWidth="1"/>
    <col min="1542" max="1542" width="9.7109375" style="1" customWidth="1"/>
    <col min="1543" max="1543" width="11.140625" style="1" customWidth="1"/>
    <col min="1544" max="1544" width="8.42578125" style="1" customWidth="1"/>
    <col min="1545" max="1545" width="10.140625" style="1" customWidth="1"/>
    <col min="1546" max="1546" width="10.5703125" style="1" customWidth="1"/>
    <col min="1547" max="1547" width="7.28515625" style="1" customWidth="1"/>
    <col min="1548" max="1548" width="8.85546875" style="1" customWidth="1"/>
    <col min="1549" max="1549" width="13" style="1" customWidth="1"/>
    <col min="1550" max="1551" width="6.5703125" style="1" customWidth="1"/>
    <col min="1552" max="1552" width="8.5703125" style="1" customWidth="1"/>
    <col min="1553" max="1553" width="8.140625" style="1" customWidth="1"/>
    <col min="1554" max="1554" width="11.85546875" style="1" customWidth="1"/>
    <col min="1555" max="1555" width="6.85546875" style="1" customWidth="1"/>
    <col min="1556" max="1556" width="6.5703125" style="1" customWidth="1"/>
    <col min="1557" max="1557" width="7.140625" style="1" customWidth="1"/>
    <col min="1558" max="1559" width="7.7109375" style="1" customWidth="1"/>
    <col min="1560" max="1560" width="7.140625" style="1" customWidth="1"/>
    <col min="1561" max="1561" width="6.7109375" style="1" customWidth="1"/>
    <col min="1562" max="1562" width="5.42578125" style="1" customWidth="1"/>
    <col min="1563" max="1563" width="22.85546875" style="1" customWidth="1"/>
    <col min="1564" max="1564" width="21.85546875" style="1" customWidth="1"/>
    <col min="1565" max="1565" width="9.42578125" style="1" customWidth="1"/>
    <col min="1566" max="1566" width="11.7109375" style="1" customWidth="1"/>
    <col min="1567" max="1567" width="9.28515625" style="1" customWidth="1"/>
    <col min="1568" max="1568" width="10.5703125" style="1" customWidth="1"/>
    <col min="1569" max="1569" width="18.85546875" style="1" customWidth="1"/>
    <col min="1570" max="1571" width="11.7109375" style="1" customWidth="1"/>
    <col min="1572" max="1572" width="13.85546875" style="1" customWidth="1"/>
    <col min="1573" max="1573" width="19" style="1" customWidth="1"/>
    <col min="1574" max="1574" width="16.7109375" style="1" customWidth="1"/>
    <col min="1575" max="1575" width="11.42578125" style="1"/>
    <col min="1576" max="1576" width="13" style="1" customWidth="1"/>
    <col min="1577" max="1578" width="11.42578125" style="1"/>
    <col min="1579" max="1579" width="9.140625" style="1" customWidth="1"/>
    <col min="1580" max="1580" width="11.42578125" style="1"/>
    <col min="1581" max="1581" width="12.42578125" style="1" customWidth="1"/>
    <col min="1582" max="1583" width="10.7109375" style="1" customWidth="1"/>
    <col min="1584" max="1584" width="7" style="1" customWidth="1"/>
    <col min="1585" max="1588" width="11.42578125" style="1"/>
    <col min="1589" max="1589" width="4.5703125" style="1" customWidth="1"/>
    <col min="1590" max="1592" width="11.42578125" style="1"/>
    <col min="1593" max="1593" width="12.5703125" style="1" customWidth="1"/>
    <col min="1594" max="1599" width="11.42578125" style="1"/>
    <col min="1600" max="1600" width="21" style="1" customWidth="1"/>
    <col min="1601" max="1601" width="19.85546875" style="1" customWidth="1"/>
    <col min="1602" max="1602" width="18.42578125" style="1" customWidth="1"/>
    <col min="1603" max="1603" width="20.140625" style="1" customWidth="1"/>
    <col min="1604" max="1604" width="20.5703125" style="1" customWidth="1"/>
    <col min="1605" max="1605" width="7.140625" style="1" customWidth="1"/>
    <col min="1606" max="1606" width="20" style="1" customWidth="1"/>
    <col min="1607" max="1607" width="19.28515625" style="1" customWidth="1"/>
    <col min="1608" max="1608" width="16" style="1" customWidth="1"/>
    <col min="1609" max="1609" width="22.28515625" style="1" customWidth="1"/>
    <col min="1610" max="1610" width="22" style="1" customWidth="1"/>
    <col min="1611" max="1794" width="11.42578125" style="1"/>
    <col min="1795" max="1795" width="4.42578125" style="1" customWidth="1"/>
    <col min="1796" max="1796" width="11.42578125" style="1"/>
    <col min="1797" max="1797" width="8.28515625" style="1" customWidth="1"/>
    <col min="1798" max="1798" width="9.7109375" style="1" customWidth="1"/>
    <col min="1799" max="1799" width="11.140625" style="1" customWidth="1"/>
    <col min="1800" max="1800" width="8.42578125" style="1" customWidth="1"/>
    <col min="1801" max="1801" width="10.140625" style="1" customWidth="1"/>
    <col min="1802" max="1802" width="10.5703125" style="1" customWidth="1"/>
    <col min="1803" max="1803" width="7.28515625" style="1" customWidth="1"/>
    <col min="1804" max="1804" width="8.85546875" style="1" customWidth="1"/>
    <col min="1805" max="1805" width="13" style="1" customWidth="1"/>
    <col min="1806" max="1807" width="6.5703125" style="1" customWidth="1"/>
    <col min="1808" max="1808" width="8.5703125" style="1" customWidth="1"/>
    <col min="1809" max="1809" width="8.140625" style="1" customWidth="1"/>
    <col min="1810" max="1810" width="11.85546875" style="1" customWidth="1"/>
    <col min="1811" max="1811" width="6.85546875" style="1" customWidth="1"/>
    <col min="1812" max="1812" width="6.5703125" style="1" customWidth="1"/>
    <col min="1813" max="1813" width="7.140625" style="1" customWidth="1"/>
    <col min="1814" max="1815" width="7.7109375" style="1" customWidth="1"/>
    <col min="1816" max="1816" width="7.140625" style="1" customWidth="1"/>
    <col min="1817" max="1817" width="6.7109375" style="1" customWidth="1"/>
    <col min="1818" max="1818" width="5.42578125" style="1" customWidth="1"/>
    <col min="1819" max="1819" width="22.85546875" style="1" customWidth="1"/>
    <col min="1820" max="1820" width="21.85546875" style="1" customWidth="1"/>
    <col min="1821" max="1821" width="9.42578125" style="1" customWidth="1"/>
    <col min="1822" max="1822" width="11.7109375" style="1" customWidth="1"/>
    <col min="1823" max="1823" width="9.28515625" style="1" customWidth="1"/>
    <col min="1824" max="1824" width="10.5703125" style="1" customWidth="1"/>
    <col min="1825" max="1825" width="18.85546875" style="1" customWidth="1"/>
    <col min="1826" max="1827" width="11.7109375" style="1" customWidth="1"/>
    <col min="1828" max="1828" width="13.85546875" style="1" customWidth="1"/>
    <col min="1829" max="1829" width="19" style="1" customWidth="1"/>
    <col min="1830" max="1830" width="16.7109375" style="1" customWidth="1"/>
    <col min="1831" max="1831" width="11.42578125" style="1"/>
    <col min="1832" max="1832" width="13" style="1" customWidth="1"/>
    <col min="1833" max="1834" width="11.42578125" style="1"/>
    <col min="1835" max="1835" width="9.140625" style="1" customWidth="1"/>
    <col min="1836" max="1836" width="11.42578125" style="1"/>
    <col min="1837" max="1837" width="12.42578125" style="1" customWidth="1"/>
    <col min="1838" max="1839" width="10.7109375" style="1" customWidth="1"/>
    <col min="1840" max="1840" width="7" style="1" customWidth="1"/>
    <col min="1841" max="1844" width="11.42578125" style="1"/>
    <col min="1845" max="1845" width="4.5703125" style="1" customWidth="1"/>
    <col min="1846" max="1848" width="11.42578125" style="1"/>
    <col min="1849" max="1849" width="12.5703125" style="1" customWidth="1"/>
    <col min="1850" max="1855" width="11.42578125" style="1"/>
    <col min="1856" max="1856" width="21" style="1" customWidth="1"/>
    <col min="1857" max="1857" width="19.85546875" style="1" customWidth="1"/>
    <col min="1858" max="1858" width="18.42578125" style="1" customWidth="1"/>
    <col min="1859" max="1859" width="20.140625" style="1" customWidth="1"/>
    <col min="1860" max="1860" width="20.5703125" style="1" customWidth="1"/>
    <col min="1861" max="1861" width="7.140625" style="1" customWidth="1"/>
    <col min="1862" max="1862" width="20" style="1" customWidth="1"/>
    <col min="1863" max="1863" width="19.28515625" style="1" customWidth="1"/>
    <col min="1864" max="1864" width="16" style="1" customWidth="1"/>
    <col min="1865" max="1865" width="22.28515625" style="1" customWidth="1"/>
    <col min="1866" max="1866" width="22" style="1" customWidth="1"/>
    <col min="1867" max="2050" width="11.42578125" style="1"/>
    <col min="2051" max="2051" width="4.42578125" style="1" customWidth="1"/>
    <col min="2052" max="2052" width="11.42578125" style="1"/>
    <col min="2053" max="2053" width="8.28515625" style="1" customWidth="1"/>
    <col min="2054" max="2054" width="9.7109375" style="1" customWidth="1"/>
    <col min="2055" max="2055" width="11.140625" style="1" customWidth="1"/>
    <col min="2056" max="2056" width="8.42578125" style="1" customWidth="1"/>
    <col min="2057" max="2057" width="10.140625" style="1" customWidth="1"/>
    <col min="2058" max="2058" width="10.5703125" style="1" customWidth="1"/>
    <col min="2059" max="2059" width="7.28515625" style="1" customWidth="1"/>
    <col min="2060" max="2060" width="8.85546875" style="1" customWidth="1"/>
    <col min="2061" max="2061" width="13" style="1" customWidth="1"/>
    <col min="2062" max="2063" width="6.5703125" style="1" customWidth="1"/>
    <col min="2064" max="2064" width="8.5703125" style="1" customWidth="1"/>
    <col min="2065" max="2065" width="8.140625" style="1" customWidth="1"/>
    <col min="2066" max="2066" width="11.85546875" style="1" customWidth="1"/>
    <col min="2067" max="2067" width="6.85546875" style="1" customWidth="1"/>
    <col min="2068" max="2068" width="6.5703125" style="1" customWidth="1"/>
    <col min="2069" max="2069" width="7.140625" style="1" customWidth="1"/>
    <col min="2070" max="2071" width="7.7109375" style="1" customWidth="1"/>
    <col min="2072" max="2072" width="7.140625" style="1" customWidth="1"/>
    <col min="2073" max="2073" width="6.7109375" style="1" customWidth="1"/>
    <col min="2074" max="2074" width="5.42578125" style="1" customWidth="1"/>
    <col min="2075" max="2075" width="22.85546875" style="1" customWidth="1"/>
    <col min="2076" max="2076" width="21.85546875" style="1" customWidth="1"/>
    <col min="2077" max="2077" width="9.42578125" style="1" customWidth="1"/>
    <col min="2078" max="2078" width="11.7109375" style="1" customWidth="1"/>
    <col min="2079" max="2079" width="9.28515625" style="1" customWidth="1"/>
    <col min="2080" max="2080" width="10.5703125" style="1" customWidth="1"/>
    <col min="2081" max="2081" width="18.85546875" style="1" customWidth="1"/>
    <col min="2082" max="2083" width="11.7109375" style="1" customWidth="1"/>
    <col min="2084" max="2084" width="13.85546875" style="1" customWidth="1"/>
    <col min="2085" max="2085" width="19" style="1" customWidth="1"/>
    <col min="2086" max="2086" width="16.7109375" style="1" customWidth="1"/>
    <col min="2087" max="2087" width="11.42578125" style="1"/>
    <col min="2088" max="2088" width="13" style="1" customWidth="1"/>
    <col min="2089" max="2090" width="11.42578125" style="1"/>
    <col min="2091" max="2091" width="9.140625" style="1" customWidth="1"/>
    <col min="2092" max="2092" width="11.42578125" style="1"/>
    <col min="2093" max="2093" width="12.42578125" style="1" customWidth="1"/>
    <col min="2094" max="2095" width="10.7109375" style="1" customWidth="1"/>
    <col min="2096" max="2096" width="7" style="1" customWidth="1"/>
    <col min="2097" max="2100" width="11.42578125" style="1"/>
    <col min="2101" max="2101" width="4.5703125" style="1" customWidth="1"/>
    <col min="2102" max="2104" width="11.42578125" style="1"/>
    <col min="2105" max="2105" width="12.5703125" style="1" customWidth="1"/>
    <col min="2106" max="2111" width="11.42578125" style="1"/>
    <col min="2112" max="2112" width="21" style="1" customWidth="1"/>
    <col min="2113" max="2113" width="19.85546875" style="1" customWidth="1"/>
    <col min="2114" max="2114" width="18.42578125" style="1" customWidth="1"/>
    <col min="2115" max="2115" width="20.140625" style="1" customWidth="1"/>
    <col min="2116" max="2116" width="20.5703125" style="1" customWidth="1"/>
    <col min="2117" max="2117" width="7.140625" style="1" customWidth="1"/>
    <col min="2118" max="2118" width="20" style="1" customWidth="1"/>
    <col min="2119" max="2119" width="19.28515625" style="1" customWidth="1"/>
    <col min="2120" max="2120" width="16" style="1" customWidth="1"/>
    <col min="2121" max="2121" width="22.28515625" style="1" customWidth="1"/>
    <col min="2122" max="2122" width="22" style="1" customWidth="1"/>
    <col min="2123" max="2306" width="11.42578125" style="1"/>
    <col min="2307" max="2307" width="4.42578125" style="1" customWidth="1"/>
    <col min="2308" max="2308" width="11.42578125" style="1"/>
    <col min="2309" max="2309" width="8.28515625" style="1" customWidth="1"/>
    <col min="2310" max="2310" width="9.7109375" style="1" customWidth="1"/>
    <col min="2311" max="2311" width="11.140625" style="1" customWidth="1"/>
    <col min="2312" max="2312" width="8.42578125" style="1" customWidth="1"/>
    <col min="2313" max="2313" width="10.140625" style="1" customWidth="1"/>
    <col min="2314" max="2314" width="10.5703125" style="1" customWidth="1"/>
    <col min="2315" max="2315" width="7.28515625" style="1" customWidth="1"/>
    <col min="2316" max="2316" width="8.85546875" style="1" customWidth="1"/>
    <col min="2317" max="2317" width="13" style="1" customWidth="1"/>
    <col min="2318" max="2319" width="6.5703125" style="1" customWidth="1"/>
    <col min="2320" max="2320" width="8.5703125" style="1" customWidth="1"/>
    <col min="2321" max="2321" width="8.140625" style="1" customWidth="1"/>
    <col min="2322" max="2322" width="11.85546875" style="1" customWidth="1"/>
    <col min="2323" max="2323" width="6.85546875" style="1" customWidth="1"/>
    <col min="2324" max="2324" width="6.5703125" style="1" customWidth="1"/>
    <col min="2325" max="2325" width="7.140625" style="1" customWidth="1"/>
    <col min="2326" max="2327" width="7.7109375" style="1" customWidth="1"/>
    <col min="2328" max="2328" width="7.140625" style="1" customWidth="1"/>
    <col min="2329" max="2329" width="6.7109375" style="1" customWidth="1"/>
    <col min="2330" max="2330" width="5.42578125" style="1" customWidth="1"/>
    <col min="2331" max="2331" width="22.85546875" style="1" customWidth="1"/>
    <col min="2332" max="2332" width="21.85546875" style="1" customWidth="1"/>
    <col min="2333" max="2333" width="9.42578125" style="1" customWidth="1"/>
    <col min="2334" max="2334" width="11.7109375" style="1" customWidth="1"/>
    <col min="2335" max="2335" width="9.28515625" style="1" customWidth="1"/>
    <col min="2336" max="2336" width="10.5703125" style="1" customWidth="1"/>
    <col min="2337" max="2337" width="18.85546875" style="1" customWidth="1"/>
    <col min="2338" max="2339" width="11.7109375" style="1" customWidth="1"/>
    <col min="2340" max="2340" width="13.85546875" style="1" customWidth="1"/>
    <col min="2341" max="2341" width="19" style="1" customWidth="1"/>
    <col min="2342" max="2342" width="16.7109375" style="1" customWidth="1"/>
    <col min="2343" max="2343" width="11.42578125" style="1"/>
    <col min="2344" max="2344" width="13" style="1" customWidth="1"/>
    <col min="2345" max="2346" width="11.42578125" style="1"/>
    <col min="2347" max="2347" width="9.140625" style="1" customWidth="1"/>
    <col min="2348" max="2348" width="11.42578125" style="1"/>
    <col min="2349" max="2349" width="12.42578125" style="1" customWidth="1"/>
    <col min="2350" max="2351" width="10.7109375" style="1" customWidth="1"/>
    <col min="2352" max="2352" width="7" style="1" customWidth="1"/>
    <col min="2353" max="2356" width="11.42578125" style="1"/>
    <col min="2357" max="2357" width="4.5703125" style="1" customWidth="1"/>
    <col min="2358" max="2360" width="11.42578125" style="1"/>
    <col min="2361" max="2361" width="12.5703125" style="1" customWidth="1"/>
    <col min="2362" max="2367" width="11.42578125" style="1"/>
    <col min="2368" max="2368" width="21" style="1" customWidth="1"/>
    <col min="2369" max="2369" width="19.85546875" style="1" customWidth="1"/>
    <col min="2370" max="2370" width="18.42578125" style="1" customWidth="1"/>
    <col min="2371" max="2371" width="20.140625" style="1" customWidth="1"/>
    <col min="2372" max="2372" width="20.5703125" style="1" customWidth="1"/>
    <col min="2373" max="2373" width="7.140625" style="1" customWidth="1"/>
    <col min="2374" max="2374" width="20" style="1" customWidth="1"/>
    <col min="2375" max="2375" width="19.28515625" style="1" customWidth="1"/>
    <col min="2376" max="2376" width="16" style="1" customWidth="1"/>
    <col min="2377" max="2377" width="22.28515625" style="1" customWidth="1"/>
    <col min="2378" max="2378" width="22" style="1" customWidth="1"/>
    <col min="2379" max="2562" width="11.42578125" style="1"/>
    <col min="2563" max="2563" width="4.42578125" style="1" customWidth="1"/>
    <col min="2564" max="2564" width="11.42578125" style="1"/>
    <col min="2565" max="2565" width="8.28515625" style="1" customWidth="1"/>
    <col min="2566" max="2566" width="9.7109375" style="1" customWidth="1"/>
    <col min="2567" max="2567" width="11.140625" style="1" customWidth="1"/>
    <col min="2568" max="2568" width="8.42578125" style="1" customWidth="1"/>
    <col min="2569" max="2569" width="10.140625" style="1" customWidth="1"/>
    <col min="2570" max="2570" width="10.5703125" style="1" customWidth="1"/>
    <col min="2571" max="2571" width="7.28515625" style="1" customWidth="1"/>
    <col min="2572" max="2572" width="8.85546875" style="1" customWidth="1"/>
    <col min="2573" max="2573" width="13" style="1" customWidth="1"/>
    <col min="2574" max="2575" width="6.5703125" style="1" customWidth="1"/>
    <col min="2576" max="2576" width="8.5703125" style="1" customWidth="1"/>
    <col min="2577" max="2577" width="8.140625" style="1" customWidth="1"/>
    <col min="2578" max="2578" width="11.85546875" style="1" customWidth="1"/>
    <col min="2579" max="2579" width="6.85546875" style="1" customWidth="1"/>
    <col min="2580" max="2580" width="6.5703125" style="1" customWidth="1"/>
    <col min="2581" max="2581" width="7.140625" style="1" customWidth="1"/>
    <col min="2582" max="2583" width="7.7109375" style="1" customWidth="1"/>
    <col min="2584" max="2584" width="7.140625" style="1" customWidth="1"/>
    <col min="2585" max="2585" width="6.7109375" style="1" customWidth="1"/>
    <col min="2586" max="2586" width="5.42578125" style="1" customWidth="1"/>
    <col min="2587" max="2587" width="22.85546875" style="1" customWidth="1"/>
    <col min="2588" max="2588" width="21.85546875" style="1" customWidth="1"/>
    <col min="2589" max="2589" width="9.42578125" style="1" customWidth="1"/>
    <col min="2590" max="2590" width="11.7109375" style="1" customWidth="1"/>
    <col min="2591" max="2591" width="9.28515625" style="1" customWidth="1"/>
    <col min="2592" max="2592" width="10.5703125" style="1" customWidth="1"/>
    <col min="2593" max="2593" width="18.85546875" style="1" customWidth="1"/>
    <col min="2594" max="2595" width="11.7109375" style="1" customWidth="1"/>
    <col min="2596" max="2596" width="13.85546875" style="1" customWidth="1"/>
    <col min="2597" max="2597" width="19" style="1" customWidth="1"/>
    <col min="2598" max="2598" width="16.7109375" style="1" customWidth="1"/>
    <col min="2599" max="2599" width="11.42578125" style="1"/>
    <col min="2600" max="2600" width="13" style="1" customWidth="1"/>
    <col min="2601" max="2602" width="11.42578125" style="1"/>
    <col min="2603" max="2603" width="9.140625" style="1" customWidth="1"/>
    <col min="2604" max="2604" width="11.42578125" style="1"/>
    <col min="2605" max="2605" width="12.42578125" style="1" customWidth="1"/>
    <col min="2606" max="2607" width="10.7109375" style="1" customWidth="1"/>
    <col min="2608" max="2608" width="7" style="1" customWidth="1"/>
    <col min="2609" max="2612" width="11.42578125" style="1"/>
    <col min="2613" max="2613" width="4.5703125" style="1" customWidth="1"/>
    <col min="2614" max="2616" width="11.42578125" style="1"/>
    <col min="2617" max="2617" width="12.5703125" style="1" customWidth="1"/>
    <col min="2618" max="2623" width="11.42578125" style="1"/>
    <col min="2624" max="2624" width="21" style="1" customWidth="1"/>
    <col min="2625" max="2625" width="19.85546875" style="1" customWidth="1"/>
    <col min="2626" max="2626" width="18.42578125" style="1" customWidth="1"/>
    <col min="2627" max="2627" width="20.140625" style="1" customWidth="1"/>
    <col min="2628" max="2628" width="20.5703125" style="1" customWidth="1"/>
    <col min="2629" max="2629" width="7.140625" style="1" customWidth="1"/>
    <col min="2630" max="2630" width="20" style="1" customWidth="1"/>
    <col min="2631" max="2631" width="19.28515625" style="1" customWidth="1"/>
    <col min="2632" max="2632" width="16" style="1" customWidth="1"/>
    <col min="2633" max="2633" width="22.28515625" style="1" customWidth="1"/>
    <col min="2634" max="2634" width="22" style="1" customWidth="1"/>
    <col min="2635" max="2818" width="11.42578125" style="1"/>
    <col min="2819" max="2819" width="4.42578125" style="1" customWidth="1"/>
    <col min="2820" max="2820" width="11.42578125" style="1"/>
    <col min="2821" max="2821" width="8.28515625" style="1" customWidth="1"/>
    <col min="2822" max="2822" width="9.7109375" style="1" customWidth="1"/>
    <col min="2823" max="2823" width="11.140625" style="1" customWidth="1"/>
    <col min="2824" max="2824" width="8.42578125" style="1" customWidth="1"/>
    <col min="2825" max="2825" width="10.140625" style="1" customWidth="1"/>
    <col min="2826" max="2826" width="10.5703125" style="1" customWidth="1"/>
    <col min="2827" max="2827" width="7.28515625" style="1" customWidth="1"/>
    <col min="2828" max="2828" width="8.85546875" style="1" customWidth="1"/>
    <col min="2829" max="2829" width="13" style="1" customWidth="1"/>
    <col min="2830" max="2831" width="6.5703125" style="1" customWidth="1"/>
    <col min="2832" max="2832" width="8.5703125" style="1" customWidth="1"/>
    <col min="2833" max="2833" width="8.140625" style="1" customWidth="1"/>
    <col min="2834" max="2834" width="11.85546875" style="1" customWidth="1"/>
    <col min="2835" max="2835" width="6.85546875" style="1" customWidth="1"/>
    <col min="2836" max="2836" width="6.5703125" style="1" customWidth="1"/>
    <col min="2837" max="2837" width="7.140625" style="1" customWidth="1"/>
    <col min="2838" max="2839" width="7.7109375" style="1" customWidth="1"/>
    <col min="2840" max="2840" width="7.140625" style="1" customWidth="1"/>
    <col min="2841" max="2841" width="6.7109375" style="1" customWidth="1"/>
    <col min="2842" max="2842" width="5.42578125" style="1" customWidth="1"/>
    <col min="2843" max="2843" width="22.85546875" style="1" customWidth="1"/>
    <col min="2844" max="2844" width="21.85546875" style="1" customWidth="1"/>
    <col min="2845" max="2845" width="9.42578125" style="1" customWidth="1"/>
    <col min="2846" max="2846" width="11.7109375" style="1" customWidth="1"/>
    <col min="2847" max="2847" width="9.28515625" style="1" customWidth="1"/>
    <col min="2848" max="2848" width="10.5703125" style="1" customWidth="1"/>
    <col min="2849" max="2849" width="18.85546875" style="1" customWidth="1"/>
    <col min="2850" max="2851" width="11.7109375" style="1" customWidth="1"/>
    <col min="2852" max="2852" width="13.85546875" style="1" customWidth="1"/>
    <col min="2853" max="2853" width="19" style="1" customWidth="1"/>
    <col min="2854" max="2854" width="16.7109375" style="1" customWidth="1"/>
    <col min="2855" max="2855" width="11.42578125" style="1"/>
    <col min="2856" max="2856" width="13" style="1" customWidth="1"/>
    <col min="2857" max="2858" width="11.42578125" style="1"/>
    <col min="2859" max="2859" width="9.140625" style="1" customWidth="1"/>
    <col min="2860" max="2860" width="11.42578125" style="1"/>
    <col min="2861" max="2861" width="12.42578125" style="1" customWidth="1"/>
    <col min="2862" max="2863" width="10.7109375" style="1" customWidth="1"/>
    <col min="2864" max="2864" width="7" style="1" customWidth="1"/>
    <col min="2865" max="2868" width="11.42578125" style="1"/>
    <col min="2869" max="2869" width="4.5703125" style="1" customWidth="1"/>
    <col min="2870" max="2872" width="11.42578125" style="1"/>
    <col min="2873" max="2873" width="12.5703125" style="1" customWidth="1"/>
    <col min="2874" max="2879" width="11.42578125" style="1"/>
    <col min="2880" max="2880" width="21" style="1" customWidth="1"/>
    <col min="2881" max="2881" width="19.85546875" style="1" customWidth="1"/>
    <col min="2882" max="2882" width="18.42578125" style="1" customWidth="1"/>
    <col min="2883" max="2883" width="20.140625" style="1" customWidth="1"/>
    <col min="2884" max="2884" width="20.5703125" style="1" customWidth="1"/>
    <col min="2885" max="2885" width="7.140625" style="1" customWidth="1"/>
    <col min="2886" max="2886" width="20" style="1" customWidth="1"/>
    <col min="2887" max="2887" width="19.28515625" style="1" customWidth="1"/>
    <col min="2888" max="2888" width="16" style="1" customWidth="1"/>
    <col min="2889" max="2889" width="22.28515625" style="1" customWidth="1"/>
    <col min="2890" max="2890" width="22" style="1" customWidth="1"/>
    <col min="2891" max="3074" width="11.42578125" style="1"/>
    <col min="3075" max="3075" width="4.42578125" style="1" customWidth="1"/>
    <col min="3076" max="3076" width="11.42578125" style="1"/>
    <col min="3077" max="3077" width="8.28515625" style="1" customWidth="1"/>
    <col min="3078" max="3078" width="9.7109375" style="1" customWidth="1"/>
    <col min="3079" max="3079" width="11.140625" style="1" customWidth="1"/>
    <col min="3080" max="3080" width="8.42578125" style="1" customWidth="1"/>
    <col min="3081" max="3081" width="10.140625" style="1" customWidth="1"/>
    <col min="3082" max="3082" width="10.5703125" style="1" customWidth="1"/>
    <col min="3083" max="3083" width="7.28515625" style="1" customWidth="1"/>
    <col min="3084" max="3084" width="8.85546875" style="1" customWidth="1"/>
    <col min="3085" max="3085" width="13" style="1" customWidth="1"/>
    <col min="3086" max="3087" width="6.5703125" style="1" customWidth="1"/>
    <col min="3088" max="3088" width="8.5703125" style="1" customWidth="1"/>
    <col min="3089" max="3089" width="8.140625" style="1" customWidth="1"/>
    <col min="3090" max="3090" width="11.85546875" style="1" customWidth="1"/>
    <col min="3091" max="3091" width="6.85546875" style="1" customWidth="1"/>
    <col min="3092" max="3092" width="6.5703125" style="1" customWidth="1"/>
    <col min="3093" max="3093" width="7.140625" style="1" customWidth="1"/>
    <col min="3094" max="3095" width="7.7109375" style="1" customWidth="1"/>
    <col min="3096" max="3096" width="7.140625" style="1" customWidth="1"/>
    <col min="3097" max="3097" width="6.7109375" style="1" customWidth="1"/>
    <col min="3098" max="3098" width="5.42578125" style="1" customWidth="1"/>
    <col min="3099" max="3099" width="22.85546875" style="1" customWidth="1"/>
    <col min="3100" max="3100" width="21.85546875" style="1" customWidth="1"/>
    <col min="3101" max="3101" width="9.42578125" style="1" customWidth="1"/>
    <col min="3102" max="3102" width="11.7109375" style="1" customWidth="1"/>
    <col min="3103" max="3103" width="9.28515625" style="1" customWidth="1"/>
    <col min="3104" max="3104" width="10.5703125" style="1" customWidth="1"/>
    <col min="3105" max="3105" width="18.85546875" style="1" customWidth="1"/>
    <col min="3106" max="3107" width="11.7109375" style="1" customWidth="1"/>
    <col min="3108" max="3108" width="13.85546875" style="1" customWidth="1"/>
    <col min="3109" max="3109" width="19" style="1" customWidth="1"/>
    <col min="3110" max="3110" width="16.7109375" style="1" customWidth="1"/>
    <col min="3111" max="3111" width="11.42578125" style="1"/>
    <col min="3112" max="3112" width="13" style="1" customWidth="1"/>
    <col min="3113" max="3114" width="11.42578125" style="1"/>
    <col min="3115" max="3115" width="9.140625" style="1" customWidth="1"/>
    <col min="3116" max="3116" width="11.42578125" style="1"/>
    <col min="3117" max="3117" width="12.42578125" style="1" customWidth="1"/>
    <col min="3118" max="3119" width="10.7109375" style="1" customWidth="1"/>
    <col min="3120" max="3120" width="7" style="1" customWidth="1"/>
    <col min="3121" max="3124" width="11.42578125" style="1"/>
    <col min="3125" max="3125" width="4.5703125" style="1" customWidth="1"/>
    <col min="3126" max="3128" width="11.42578125" style="1"/>
    <col min="3129" max="3129" width="12.5703125" style="1" customWidth="1"/>
    <col min="3130" max="3135" width="11.42578125" style="1"/>
    <col min="3136" max="3136" width="21" style="1" customWidth="1"/>
    <col min="3137" max="3137" width="19.85546875" style="1" customWidth="1"/>
    <col min="3138" max="3138" width="18.42578125" style="1" customWidth="1"/>
    <col min="3139" max="3139" width="20.140625" style="1" customWidth="1"/>
    <col min="3140" max="3140" width="20.5703125" style="1" customWidth="1"/>
    <col min="3141" max="3141" width="7.140625" style="1" customWidth="1"/>
    <col min="3142" max="3142" width="20" style="1" customWidth="1"/>
    <col min="3143" max="3143" width="19.28515625" style="1" customWidth="1"/>
    <col min="3144" max="3144" width="16" style="1" customWidth="1"/>
    <col min="3145" max="3145" width="22.28515625" style="1" customWidth="1"/>
    <col min="3146" max="3146" width="22" style="1" customWidth="1"/>
    <col min="3147" max="3330" width="11.42578125" style="1"/>
    <col min="3331" max="3331" width="4.42578125" style="1" customWidth="1"/>
    <col min="3332" max="3332" width="11.42578125" style="1"/>
    <col min="3333" max="3333" width="8.28515625" style="1" customWidth="1"/>
    <col min="3334" max="3334" width="9.7109375" style="1" customWidth="1"/>
    <col min="3335" max="3335" width="11.140625" style="1" customWidth="1"/>
    <col min="3336" max="3336" width="8.42578125" style="1" customWidth="1"/>
    <col min="3337" max="3337" width="10.140625" style="1" customWidth="1"/>
    <col min="3338" max="3338" width="10.5703125" style="1" customWidth="1"/>
    <col min="3339" max="3339" width="7.28515625" style="1" customWidth="1"/>
    <col min="3340" max="3340" width="8.85546875" style="1" customWidth="1"/>
    <col min="3341" max="3341" width="13" style="1" customWidth="1"/>
    <col min="3342" max="3343" width="6.5703125" style="1" customWidth="1"/>
    <col min="3344" max="3344" width="8.5703125" style="1" customWidth="1"/>
    <col min="3345" max="3345" width="8.140625" style="1" customWidth="1"/>
    <col min="3346" max="3346" width="11.85546875" style="1" customWidth="1"/>
    <col min="3347" max="3347" width="6.85546875" style="1" customWidth="1"/>
    <col min="3348" max="3348" width="6.5703125" style="1" customWidth="1"/>
    <col min="3349" max="3349" width="7.140625" style="1" customWidth="1"/>
    <col min="3350" max="3351" width="7.7109375" style="1" customWidth="1"/>
    <col min="3352" max="3352" width="7.140625" style="1" customWidth="1"/>
    <col min="3353" max="3353" width="6.7109375" style="1" customWidth="1"/>
    <col min="3354" max="3354" width="5.42578125" style="1" customWidth="1"/>
    <col min="3355" max="3355" width="22.85546875" style="1" customWidth="1"/>
    <col min="3356" max="3356" width="21.85546875" style="1" customWidth="1"/>
    <col min="3357" max="3357" width="9.42578125" style="1" customWidth="1"/>
    <col min="3358" max="3358" width="11.7109375" style="1" customWidth="1"/>
    <col min="3359" max="3359" width="9.28515625" style="1" customWidth="1"/>
    <col min="3360" max="3360" width="10.5703125" style="1" customWidth="1"/>
    <col min="3361" max="3361" width="18.85546875" style="1" customWidth="1"/>
    <col min="3362" max="3363" width="11.7109375" style="1" customWidth="1"/>
    <col min="3364" max="3364" width="13.85546875" style="1" customWidth="1"/>
    <col min="3365" max="3365" width="19" style="1" customWidth="1"/>
    <col min="3366" max="3366" width="16.7109375" style="1" customWidth="1"/>
    <col min="3367" max="3367" width="11.42578125" style="1"/>
    <col min="3368" max="3368" width="13" style="1" customWidth="1"/>
    <col min="3369" max="3370" width="11.42578125" style="1"/>
    <col min="3371" max="3371" width="9.140625" style="1" customWidth="1"/>
    <col min="3372" max="3372" width="11.42578125" style="1"/>
    <col min="3373" max="3373" width="12.42578125" style="1" customWidth="1"/>
    <col min="3374" max="3375" width="10.7109375" style="1" customWidth="1"/>
    <col min="3376" max="3376" width="7" style="1" customWidth="1"/>
    <col min="3377" max="3380" width="11.42578125" style="1"/>
    <col min="3381" max="3381" width="4.5703125" style="1" customWidth="1"/>
    <col min="3382" max="3384" width="11.42578125" style="1"/>
    <col min="3385" max="3385" width="12.5703125" style="1" customWidth="1"/>
    <col min="3386" max="3391" width="11.42578125" style="1"/>
    <col min="3392" max="3392" width="21" style="1" customWidth="1"/>
    <col min="3393" max="3393" width="19.85546875" style="1" customWidth="1"/>
    <col min="3394" max="3394" width="18.42578125" style="1" customWidth="1"/>
    <col min="3395" max="3395" width="20.140625" style="1" customWidth="1"/>
    <col min="3396" max="3396" width="20.5703125" style="1" customWidth="1"/>
    <col min="3397" max="3397" width="7.140625" style="1" customWidth="1"/>
    <col min="3398" max="3398" width="20" style="1" customWidth="1"/>
    <col min="3399" max="3399" width="19.28515625" style="1" customWidth="1"/>
    <col min="3400" max="3400" width="16" style="1" customWidth="1"/>
    <col min="3401" max="3401" width="22.28515625" style="1" customWidth="1"/>
    <col min="3402" max="3402" width="22" style="1" customWidth="1"/>
    <col min="3403" max="3586" width="11.42578125" style="1"/>
    <col min="3587" max="3587" width="4.42578125" style="1" customWidth="1"/>
    <col min="3588" max="3588" width="11.42578125" style="1"/>
    <col min="3589" max="3589" width="8.28515625" style="1" customWidth="1"/>
    <col min="3590" max="3590" width="9.7109375" style="1" customWidth="1"/>
    <col min="3591" max="3591" width="11.140625" style="1" customWidth="1"/>
    <col min="3592" max="3592" width="8.42578125" style="1" customWidth="1"/>
    <col min="3593" max="3593" width="10.140625" style="1" customWidth="1"/>
    <col min="3594" max="3594" width="10.5703125" style="1" customWidth="1"/>
    <col min="3595" max="3595" width="7.28515625" style="1" customWidth="1"/>
    <col min="3596" max="3596" width="8.85546875" style="1" customWidth="1"/>
    <col min="3597" max="3597" width="13" style="1" customWidth="1"/>
    <col min="3598" max="3599" width="6.5703125" style="1" customWidth="1"/>
    <col min="3600" max="3600" width="8.5703125" style="1" customWidth="1"/>
    <col min="3601" max="3601" width="8.140625" style="1" customWidth="1"/>
    <col min="3602" max="3602" width="11.85546875" style="1" customWidth="1"/>
    <col min="3603" max="3603" width="6.85546875" style="1" customWidth="1"/>
    <col min="3604" max="3604" width="6.5703125" style="1" customWidth="1"/>
    <col min="3605" max="3605" width="7.140625" style="1" customWidth="1"/>
    <col min="3606" max="3607" width="7.7109375" style="1" customWidth="1"/>
    <col min="3608" max="3608" width="7.140625" style="1" customWidth="1"/>
    <col min="3609" max="3609" width="6.7109375" style="1" customWidth="1"/>
    <col min="3610" max="3610" width="5.42578125" style="1" customWidth="1"/>
    <col min="3611" max="3611" width="22.85546875" style="1" customWidth="1"/>
    <col min="3612" max="3612" width="21.85546875" style="1" customWidth="1"/>
    <col min="3613" max="3613" width="9.42578125" style="1" customWidth="1"/>
    <col min="3614" max="3614" width="11.7109375" style="1" customWidth="1"/>
    <col min="3615" max="3615" width="9.28515625" style="1" customWidth="1"/>
    <col min="3616" max="3616" width="10.5703125" style="1" customWidth="1"/>
    <col min="3617" max="3617" width="18.85546875" style="1" customWidth="1"/>
    <col min="3618" max="3619" width="11.7109375" style="1" customWidth="1"/>
    <col min="3620" max="3620" width="13.85546875" style="1" customWidth="1"/>
    <col min="3621" max="3621" width="19" style="1" customWidth="1"/>
    <col min="3622" max="3622" width="16.7109375" style="1" customWidth="1"/>
    <col min="3623" max="3623" width="11.42578125" style="1"/>
    <col min="3624" max="3624" width="13" style="1" customWidth="1"/>
    <col min="3625" max="3626" width="11.42578125" style="1"/>
    <col min="3627" max="3627" width="9.140625" style="1" customWidth="1"/>
    <col min="3628" max="3628" width="11.42578125" style="1"/>
    <col min="3629" max="3629" width="12.42578125" style="1" customWidth="1"/>
    <col min="3630" max="3631" width="10.7109375" style="1" customWidth="1"/>
    <col min="3632" max="3632" width="7" style="1" customWidth="1"/>
    <col min="3633" max="3636" width="11.42578125" style="1"/>
    <col min="3637" max="3637" width="4.5703125" style="1" customWidth="1"/>
    <col min="3638" max="3640" width="11.42578125" style="1"/>
    <col min="3641" max="3641" width="12.5703125" style="1" customWidth="1"/>
    <col min="3642" max="3647" width="11.42578125" style="1"/>
    <col min="3648" max="3648" width="21" style="1" customWidth="1"/>
    <col min="3649" max="3649" width="19.85546875" style="1" customWidth="1"/>
    <col min="3650" max="3650" width="18.42578125" style="1" customWidth="1"/>
    <col min="3651" max="3651" width="20.140625" style="1" customWidth="1"/>
    <col min="3652" max="3652" width="20.5703125" style="1" customWidth="1"/>
    <col min="3653" max="3653" width="7.140625" style="1" customWidth="1"/>
    <col min="3654" max="3654" width="20" style="1" customWidth="1"/>
    <col min="3655" max="3655" width="19.28515625" style="1" customWidth="1"/>
    <col min="3656" max="3656" width="16" style="1" customWidth="1"/>
    <col min="3657" max="3657" width="22.28515625" style="1" customWidth="1"/>
    <col min="3658" max="3658" width="22" style="1" customWidth="1"/>
    <col min="3659" max="3842" width="11.42578125" style="1"/>
    <col min="3843" max="3843" width="4.42578125" style="1" customWidth="1"/>
    <col min="3844" max="3844" width="11.42578125" style="1"/>
    <col min="3845" max="3845" width="8.28515625" style="1" customWidth="1"/>
    <col min="3846" max="3846" width="9.7109375" style="1" customWidth="1"/>
    <col min="3847" max="3847" width="11.140625" style="1" customWidth="1"/>
    <col min="3848" max="3848" width="8.42578125" style="1" customWidth="1"/>
    <col min="3849" max="3849" width="10.140625" style="1" customWidth="1"/>
    <col min="3850" max="3850" width="10.5703125" style="1" customWidth="1"/>
    <col min="3851" max="3851" width="7.28515625" style="1" customWidth="1"/>
    <col min="3852" max="3852" width="8.85546875" style="1" customWidth="1"/>
    <col min="3853" max="3853" width="13" style="1" customWidth="1"/>
    <col min="3854" max="3855" width="6.5703125" style="1" customWidth="1"/>
    <col min="3856" max="3856" width="8.5703125" style="1" customWidth="1"/>
    <col min="3857" max="3857" width="8.140625" style="1" customWidth="1"/>
    <col min="3858" max="3858" width="11.85546875" style="1" customWidth="1"/>
    <col min="3859" max="3859" width="6.85546875" style="1" customWidth="1"/>
    <col min="3860" max="3860" width="6.5703125" style="1" customWidth="1"/>
    <col min="3861" max="3861" width="7.140625" style="1" customWidth="1"/>
    <col min="3862" max="3863" width="7.7109375" style="1" customWidth="1"/>
    <col min="3864" max="3864" width="7.140625" style="1" customWidth="1"/>
    <col min="3865" max="3865" width="6.7109375" style="1" customWidth="1"/>
    <col min="3866" max="3866" width="5.42578125" style="1" customWidth="1"/>
    <col min="3867" max="3867" width="22.85546875" style="1" customWidth="1"/>
    <col min="3868" max="3868" width="21.85546875" style="1" customWidth="1"/>
    <col min="3869" max="3869" width="9.42578125" style="1" customWidth="1"/>
    <col min="3870" max="3870" width="11.7109375" style="1" customWidth="1"/>
    <col min="3871" max="3871" width="9.28515625" style="1" customWidth="1"/>
    <col min="3872" max="3872" width="10.5703125" style="1" customWidth="1"/>
    <col min="3873" max="3873" width="18.85546875" style="1" customWidth="1"/>
    <col min="3874" max="3875" width="11.7109375" style="1" customWidth="1"/>
    <col min="3876" max="3876" width="13.85546875" style="1" customWidth="1"/>
    <col min="3877" max="3877" width="19" style="1" customWidth="1"/>
    <col min="3878" max="3878" width="16.7109375" style="1" customWidth="1"/>
    <col min="3879" max="3879" width="11.42578125" style="1"/>
    <col min="3880" max="3880" width="13" style="1" customWidth="1"/>
    <col min="3881" max="3882" width="11.42578125" style="1"/>
    <col min="3883" max="3883" width="9.140625" style="1" customWidth="1"/>
    <col min="3884" max="3884" width="11.42578125" style="1"/>
    <col min="3885" max="3885" width="12.42578125" style="1" customWidth="1"/>
    <col min="3886" max="3887" width="10.7109375" style="1" customWidth="1"/>
    <col min="3888" max="3888" width="7" style="1" customWidth="1"/>
    <col min="3889" max="3892" width="11.42578125" style="1"/>
    <col min="3893" max="3893" width="4.5703125" style="1" customWidth="1"/>
    <col min="3894" max="3896" width="11.42578125" style="1"/>
    <col min="3897" max="3897" width="12.5703125" style="1" customWidth="1"/>
    <col min="3898" max="3903" width="11.42578125" style="1"/>
    <col min="3904" max="3904" width="21" style="1" customWidth="1"/>
    <col min="3905" max="3905" width="19.85546875" style="1" customWidth="1"/>
    <col min="3906" max="3906" width="18.42578125" style="1" customWidth="1"/>
    <col min="3907" max="3907" width="20.140625" style="1" customWidth="1"/>
    <col min="3908" max="3908" width="20.5703125" style="1" customWidth="1"/>
    <col min="3909" max="3909" width="7.140625" style="1" customWidth="1"/>
    <col min="3910" max="3910" width="20" style="1" customWidth="1"/>
    <col min="3911" max="3911" width="19.28515625" style="1" customWidth="1"/>
    <col min="3912" max="3912" width="16" style="1" customWidth="1"/>
    <col min="3913" max="3913" width="22.28515625" style="1" customWidth="1"/>
    <col min="3914" max="3914" width="22" style="1" customWidth="1"/>
    <col min="3915" max="4098" width="11.42578125" style="1"/>
    <col min="4099" max="4099" width="4.42578125" style="1" customWidth="1"/>
    <col min="4100" max="4100" width="11.42578125" style="1"/>
    <col min="4101" max="4101" width="8.28515625" style="1" customWidth="1"/>
    <col min="4102" max="4102" width="9.7109375" style="1" customWidth="1"/>
    <col min="4103" max="4103" width="11.140625" style="1" customWidth="1"/>
    <col min="4104" max="4104" width="8.42578125" style="1" customWidth="1"/>
    <col min="4105" max="4105" width="10.140625" style="1" customWidth="1"/>
    <col min="4106" max="4106" width="10.5703125" style="1" customWidth="1"/>
    <col min="4107" max="4107" width="7.28515625" style="1" customWidth="1"/>
    <col min="4108" max="4108" width="8.85546875" style="1" customWidth="1"/>
    <col min="4109" max="4109" width="13" style="1" customWidth="1"/>
    <col min="4110" max="4111" width="6.5703125" style="1" customWidth="1"/>
    <col min="4112" max="4112" width="8.5703125" style="1" customWidth="1"/>
    <col min="4113" max="4113" width="8.140625" style="1" customWidth="1"/>
    <col min="4114" max="4114" width="11.85546875" style="1" customWidth="1"/>
    <col min="4115" max="4115" width="6.85546875" style="1" customWidth="1"/>
    <col min="4116" max="4116" width="6.5703125" style="1" customWidth="1"/>
    <col min="4117" max="4117" width="7.140625" style="1" customWidth="1"/>
    <col min="4118" max="4119" width="7.7109375" style="1" customWidth="1"/>
    <col min="4120" max="4120" width="7.140625" style="1" customWidth="1"/>
    <col min="4121" max="4121" width="6.7109375" style="1" customWidth="1"/>
    <col min="4122" max="4122" width="5.42578125" style="1" customWidth="1"/>
    <col min="4123" max="4123" width="22.85546875" style="1" customWidth="1"/>
    <col min="4124" max="4124" width="21.85546875" style="1" customWidth="1"/>
    <col min="4125" max="4125" width="9.42578125" style="1" customWidth="1"/>
    <col min="4126" max="4126" width="11.7109375" style="1" customWidth="1"/>
    <col min="4127" max="4127" width="9.28515625" style="1" customWidth="1"/>
    <col min="4128" max="4128" width="10.5703125" style="1" customWidth="1"/>
    <col min="4129" max="4129" width="18.85546875" style="1" customWidth="1"/>
    <col min="4130" max="4131" width="11.7109375" style="1" customWidth="1"/>
    <col min="4132" max="4132" width="13.85546875" style="1" customWidth="1"/>
    <col min="4133" max="4133" width="19" style="1" customWidth="1"/>
    <col min="4134" max="4134" width="16.7109375" style="1" customWidth="1"/>
    <col min="4135" max="4135" width="11.42578125" style="1"/>
    <col min="4136" max="4136" width="13" style="1" customWidth="1"/>
    <col min="4137" max="4138" width="11.42578125" style="1"/>
    <col min="4139" max="4139" width="9.140625" style="1" customWidth="1"/>
    <col min="4140" max="4140" width="11.42578125" style="1"/>
    <col min="4141" max="4141" width="12.42578125" style="1" customWidth="1"/>
    <col min="4142" max="4143" width="10.7109375" style="1" customWidth="1"/>
    <col min="4144" max="4144" width="7" style="1" customWidth="1"/>
    <col min="4145" max="4148" width="11.42578125" style="1"/>
    <col min="4149" max="4149" width="4.5703125" style="1" customWidth="1"/>
    <col min="4150" max="4152" width="11.42578125" style="1"/>
    <col min="4153" max="4153" width="12.5703125" style="1" customWidth="1"/>
    <col min="4154" max="4159" width="11.42578125" style="1"/>
    <col min="4160" max="4160" width="21" style="1" customWidth="1"/>
    <col min="4161" max="4161" width="19.85546875" style="1" customWidth="1"/>
    <col min="4162" max="4162" width="18.42578125" style="1" customWidth="1"/>
    <col min="4163" max="4163" width="20.140625" style="1" customWidth="1"/>
    <col min="4164" max="4164" width="20.5703125" style="1" customWidth="1"/>
    <col min="4165" max="4165" width="7.140625" style="1" customWidth="1"/>
    <col min="4166" max="4166" width="20" style="1" customWidth="1"/>
    <col min="4167" max="4167" width="19.28515625" style="1" customWidth="1"/>
    <col min="4168" max="4168" width="16" style="1" customWidth="1"/>
    <col min="4169" max="4169" width="22.28515625" style="1" customWidth="1"/>
    <col min="4170" max="4170" width="22" style="1" customWidth="1"/>
    <col min="4171" max="4354" width="11.42578125" style="1"/>
    <col min="4355" max="4355" width="4.42578125" style="1" customWidth="1"/>
    <col min="4356" max="4356" width="11.42578125" style="1"/>
    <col min="4357" max="4357" width="8.28515625" style="1" customWidth="1"/>
    <col min="4358" max="4358" width="9.7109375" style="1" customWidth="1"/>
    <col min="4359" max="4359" width="11.140625" style="1" customWidth="1"/>
    <col min="4360" max="4360" width="8.42578125" style="1" customWidth="1"/>
    <col min="4361" max="4361" width="10.140625" style="1" customWidth="1"/>
    <col min="4362" max="4362" width="10.5703125" style="1" customWidth="1"/>
    <col min="4363" max="4363" width="7.28515625" style="1" customWidth="1"/>
    <col min="4364" max="4364" width="8.85546875" style="1" customWidth="1"/>
    <col min="4365" max="4365" width="13" style="1" customWidth="1"/>
    <col min="4366" max="4367" width="6.5703125" style="1" customWidth="1"/>
    <col min="4368" max="4368" width="8.5703125" style="1" customWidth="1"/>
    <col min="4369" max="4369" width="8.140625" style="1" customWidth="1"/>
    <col min="4370" max="4370" width="11.85546875" style="1" customWidth="1"/>
    <col min="4371" max="4371" width="6.85546875" style="1" customWidth="1"/>
    <col min="4372" max="4372" width="6.5703125" style="1" customWidth="1"/>
    <col min="4373" max="4373" width="7.140625" style="1" customWidth="1"/>
    <col min="4374" max="4375" width="7.7109375" style="1" customWidth="1"/>
    <col min="4376" max="4376" width="7.140625" style="1" customWidth="1"/>
    <col min="4377" max="4377" width="6.7109375" style="1" customWidth="1"/>
    <col min="4378" max="4378" width="5.42578125" style="1" customWidth="1"/>
    <col min="4379" max="4379" width="22.85546875" style="1" customWidth="1"/>
    <col min="4380" max="4380" width="21.85546875" style="1" customWidth="1"/>
    <col min="4381" max="4381" width="9.42578125" style="1" customWidth="1"/>
    <col min="4382" max="4382" width="11.7109375" style="1" customWidth="1"/>
    <col min="4383" max="4383" width="9.28515625" style="1" customWidth="1"/>
    <col min="4384" max="4384" width="10.5703125" style="1" customWidth="1"/>
    <col min="4385" max="4385" width="18.85546875" style="1" customWidth="1"/>
    <col min="4386" max="4387" width="11.7109375" style="1" customWidth="1"/>
    <col min="4388" max="4388" width="13.85546875" style="1" customWidth="1"/>
    <col min="4389" max="4389" width="19" style="1" customWidth="1"/>
    <col min="4390" max="4390" width="16.7109375" style="1" customWidth="1"/>
    <col min="4391" max="4391" width="11.42578125" style="1"/>
    <col min="4392" max="4392" width="13" style="1" customWidth="1"/>
    <col min="4393" max="4394" width="11.42578125" style="1"/>
    <col min="4395" max="4395" width="9.140625" style="1" customWidth="1"/>
    <col min="4396" max="4396" width="11.42578125" style="1"/>
    <col min="4397" max="4397" width="12.42578125" style="1" customWidth="1"/>
    <col min="4398" max="4399" width="10.7109375" style="1" customWidth="1"/>
    <col min="4400" max="4400" width="7" style="1" customWidth="1"/>
    <col min="4401" max="4404" width="11.42578125" style="1"/>
    <col min="4405" max="4405" width="4.5703125" style="1" customWidth="1"/>
    <col min="4406" max="4408" width="11.42578125" style="1"/>
    <col min="4409" max="4409" width="12.5703125" style="1" customWidth="1"/>
    <col min="4410" max="4415" width="11.42578125" style="1"/>
    <col min="4416" max="4416" width="21" style="1" customWidth="1"/>
    <col min="4417" max="4417" width="19.85546875" style="1" customWidth="1"/>
    <col min="4418" max="4418" width="18.42578125" style="1" customWidth="1"/>
    <col min="4419" max="4419" width="20.140625" style="1" customWidth="1"/>
    <col min="4420" max="4420" width="20.5703125" style="1" customWidth="1"/>
    <col min="4421" max="4421" width="7.140625" style="1" customWidth="1"/>
    <col min="4422" max="4422" width="20" style="1" customWidth="1"/>
    <col min="4423" max="4423" width="19.28515625" style="1" customWidth="1"/>
    <col min="4424" max="4424" width="16" style="1" customWidth="1"/>
    <col min="4425" max="4425" width="22.28515625" style="1" customWidth="1"/>
    <col min="4426" max="4426" width="22" style="1" customWidth="1"/>
    <col min="4427" max="4610" width="11.42578125" style="1"/>
    <col min="4611" max="4611" width="4.42578125" style="1" customWidth="1"/>
    <col min="4612" max="4612" width="11.42578125" style="1"/>
    <col min="4613" max="4613" width="8.28515625" style="1" customWidth="1"/>
    <col min="4614" max="4614" width="9.7109375" style="1" customWidth="1"/>
    <col min="4615" max="4615" width="11.140625" style="1" customWidth="1"/>
    <col min="4616" max="4616" width="8.42578125" style="1" customWidth="1"/>
    <col min="4617" max="4617" width="10.140625" style="1" customWidth="1"/>
    <col min="4618" max="4618" width="10.5703125" style="1" customWidth="1"/>
    <col min="4619" max="4619" width="7.28515625" style="1" customWidth="1"/>
    <col min="4620" max="4620" width="8.85546875" style="1" customWidth="1"/>
    <col min="4621" max="4621" width="13" style="1" customWidth="1"/>
    <col min="4622" max="4623" width="6.5703125" style="1" customWidth="1"/>
    <col min="4624" max="4624" width="8.5703125" style="1" customWidth="1"/>
    <col min="4625" max="4625" width="8.140625" style="1" customWidth="1"/>
    <col min="4626" max="4626" width="11.85546875" style="1" customWidth="1"/>
    <col min="4627" max="4627" width="6.85546875" style="1" customWidth="1"/>
    <col min="4628" max="4628" width="6.5703125" style="1" customWidth="1"/>
    <col min="4629" max="4629" width="7.140625" style="1" customWidth="1"/>
    <col min="4630" max="4631" width="7.7109375" style="1" customWidth="1"/>
    <col min="4632" max="4632" width="7.140625" style="1" customWidth="1"/>
    <col min="4633" max="4633" width="6.7109375" style="1" customWidth="1"/>
    <col min="4634" max="4634" width="5.42578125" style="1" customWidth="1"/>
    <col min="4635" max="4635" width="22.85546875" style="1" customWidth="1"/>
    <col min="4636" max="4636" width="21.85546875" style="1" customWidth="1"/>
    <col min="4637" max="4637" width="9.42578125" style="1" customWidth="1"/>
    <col min="4638" max="4638" width="11.7109375" style="1" customWidth="1"/>
    <col min="4639" max="4639" width="9.28515625" style="1" customWidth="1"/>
    <col min="4640" max="4640" width="10.5703125" style="1" customWidth="1"/>
    <col min="4641" max="4641" width="18.85546875" style="1" customWidth="1"/>
    <col min="4642" max="4643" width="11.7109375" style="1" customWidth="1"/>
    <col min="4644" max="4644" width="13.85546875" style="1" customWidth="1"/>
    <col min="4645" max="4645" width="19" style="1" customWidth="1"/>
    <col min="4646" max="4646" width="16.7109375" style="1" customWidth="1"/>
    <col min="4647" max="4647" width="11.42578125" style="1"/>
    <col min="4648" max="4648" width="13" style="1" customWidth="1"/>
    <col min="4649" max="4650" width="11.42578125" style="1"/>
    <col min="4651" max="4651" width="9.140625" style="1" customWidth="1"/>
    <col min="4652" max="4652" width="11.42578125" style="1"/>
    <col min="4653" max="4653" width="12.42578125" style="1" customWidth="1"/>
    <col min="4654" max="4655" width="10.7109375" style="1" customWidth="1"/>
    <col min="4656" max="4656" width="7" style="1" customWidth="1"/>
    <col min="4657" max="4660" width="11.42578125" style="1"/>
    <col min="4661" max="4661" width="4.5703125" style="1" customWidth="1"/>
    <col min="4662" max="4664" width="11.42578125" style="1"/>
    <col min="4665" max="4665" width="12.5703125" style="1" customWidth="1"/>
    <col min="4666" max="4671" width="11.42578125" style="1"/>
    <col min="4672" max="4672" width="21" style="1" customWidth="1"/>
    <col min="4673" max="4673" width="19.85546875" style="1" customWidth="1"/>
    <col min="4674" max="4674" width="18.42578125" style="1" customWidth="1"/>
    <col min="4675" max="4675" width="20.140625" style="1" customWidth="1"/>
    <col min="4676" max="4676" width="20.5703125" style="1" customWidth="1"/>
    <col min="4677" max="4677" width="7.140625" style="1" customWidth="1"/>
    <col min="4678" max="4678" width="20" style="1" customWidth="1"/>
    <col min="4679" max="4679" width="19.28515625" style="1" customWidth="1"/>
    <col min="4680" max="4680" width="16" style="1" customWidth="1"/>
    <col min="4681" max="4681" width="22.28515625" style="1" customWidth="1"/>
    <col min="4682" max="4682" width="22" style="1" customWidth="1"/>
    <col min="4683" max="4866" width="11.42578125" style="1"/>
    <col min="4867" max="4867" width="4.42578125" style="1" customWidth="1"/>
    <col min="4868" max="4868" width="11.42578125" style="1"/>
    <col min="4869" max="4869" width="8.28515625" style="1" customWidth="1"/>
    <col min="4870" max="4870" width="9.7109375" style="1" customWidth="1"/>
    <col min="4871" max="4871" width="11.140625" style="1" customWidth="1"/>
    <col min="4872" max="4872" width="8.42578125" style="1" customWidth="1"/>
    <col min="4873" max="4873" width="10.140625" style="1" customWidth="1"/>
    <col min="4874" max="4874" width="10.5703125" style="1" customWidth="1"/>
    <col min="4875" max="4875" width="7.28515625" style="1" customWidth="1"/>
    <col min="4876" max="4876" width="8.85546875" style="1" customWidth="1"/>
    <col min="4877" max="4877" width="13" style="1" customWidth="1"/>
    <col min="4878" max="4879" width="6.5703125" style="1" customWidth="1"/>
    <col min="4880" max="4880" width="8.5703125" style="1" customWidth="1"/>
    <col min="4881" max="4881" width="8.140625" style="1" customWidth="1"/>
    <col min="4882" max="4882" width="11.85546875" style="1" customWidth="1"/>
    <col min="4883" max="4883" width="6.85546875" style="1" customWidth="1"/>
    <col min="4884" max="4884" width="6.5703125" style="1" customWidth="1"/>
    <col min="4885" max="4885" width="7.140625" style="1" customWidth="1"/>
    <col min="4886" max="4887" width="7.7109375" style="1" customWidth="1"/>
    <col min="4888" max="4888" width="7.140625" style="1" customWidth="1"/>
    <col min="4889" max="4889" width="6.7109375" style="1" customWidth="1"/>
    <col min="4890" max="4890" width="5.42578125" style="1" customWidth="1"/>
    <col min="4891" max="4891" width="22.85546875" style="1" customWidth="1"/>
    <col min="4892" max="4892" width="21.85546875" style="1" customWidth="1"/>
    <col min="4893" max="4893" width="9.42578125" style="1" customWidth="1"/>
    <col min="4894" max="4894" width="11.7109375" style="1" customWidth="1"/>
    <col min="4895" max="4895" width="9.28515625" style="1" customWidth="1"/>
    <col min="4896" max="4896" width="10.5703125" style="1" customWidth="1"/>
    <col min="4897" max="4897" width="18.85546875" style="1" customWidth="1"/>
    <col min="4898" max="4899" width="11.7109375" style="1" customWidth="1"/>
    <col min="4900" max="4900" width="13.85546875" style="1" customWidth="1"/>
    <col min="4901" max="4901" width="19" style="1" customWidth="1"/>
    <col min="4902" max="4902" width="16.7109375" style="1" customWidth="1"/>
    <col min="4903" max="4903" width="11.42578125" style="1"/>
    <col min="4904" max="4904" width="13" style="1" customWidth="1"/>
    <col min="4905" max="4906" width="11.42578125" style="1"/>
    <col min="4907" max="4907" width="9.140625" style="1" customWidth="1"/>
    <col min="4908" max="4908" width="11.42578125" style="1"/>
    <col min="4909" max="4909" width="12.42578125" style="1" customWidth="1"/>
    <col min="4910" max="4911" width="10.7109375" style="1" customWidth="1"/>
    <col min="4912" max="4912" width="7" style="1" customWidth="1"/>
    <col min="4913" max="4916" width="11.42578125" style="1"/>
    <col min="4917" max="4917" width="4.5703125" style="1" customWidth="1"/>
    <col min="4918" max="4920" width="11.42578125" style="1"/>
    <col min="4921" max="4921" width="12.5703125" style="1" customWidth="1"/>
    <col min="4922" max="4927" width="11.42578125" style="1"/>
    <col min="4928" max="4928" width="21" style="1" customWidth="1"/>
    <col min="4929" max="4929" width="19.85546875" style="1" customWidth="1"/>
    <col min="4930" max="4930" width="18.42578125" style="1" customWidth="1"/>
    <col min="4931" max="4931" width="20.140625" style="1" customWidth="1"/>
    <col min="4932" max="4932" width="20.5703125" style="1" customWidth="1"/>
    <col min="4933" max="4933" width="7.140625" style="1" customWidth="1"/>
    <col min="4934" max="4934" width="20" style="1" customWidth="1"/>
    <col min="4935" max="4935" width="19.28515625" style="1" customWidth="1"/>
    <col min="4936" max="4936" width="16" style="1" customWidth="1"/>
    <col min="4937" max="4937" width="22.28515625" style="1" customWidth="1"/>
    <col min="4938" max="4938" width="22" style="1" customWidth="1"/>
    <col min="4939" max="5122" width="11.42578125" style="1"/>
    <col min="5123" max="5123" width="4.42578125" style="1" customWidth="1"/>
    <col min="5124" max="5124" width="11.42578125" style="1"/>
    <col min="5125" max="5125" width="8.28515625" style="1" customWidth="1"/>
    <col min="5126" max="5126" width="9.7109375" style="1" customWidth="1"/>
    <col min="5127" max="5127" width="11.140625" style="1" customWidth="1"/>
    <col min="5128" max="5128" width="8.42578125" style="1" customWidth="1"/>
    <col min="5129" max="5129" width="10.140625" style="1" customWidth="1"/>
    <col min="5130" max="5130" width="10.5703125" style="1" customWidth="1"/>
    <col min="5131" max="5131" width="7.28515625" style="1" customWidth="1"/>
    <col min="5132" max="5132" width="8.85546875" style="1" customWidth="1"/>
    <col min="5133" max="5133" width="13" style="1" customWidth="1"/>
    <col min="5134" max="5135" width="6.5703125" style="1" customWidth="1"/>
    <col min="5136" max="5136" width="8.5703125" style="1" customWidth="1"/>
    <col min="5137" max="5137" width="8.140625" style="1" customWidth="1"/>
    <col min="5138" max="5138" width="11.85546875" style="1" customWidth="1"/>
    <col min="5139" max="5139" width="6.85546875" style="1" customWidth="1"/>
    <col min="5140" max="5140" width="6.5703125" style="1" customWidth="1"/>
    <col min="5141" max="5141" width="7.140625" style="1" customWidth="1"/>
    <col min="5142" max="5143" width="7.7109375" style="1" customWidth="1"/>
    <col min="5144" max="5144" width="7.140625" style="1" customWidth="1"/>
    <col min="5145" max="5145" width="6.7109375" style="1" customWidth="1"/>
    <col min="5146" max="5146" width="5.42578125" style="1" customWidth="1"/>
    <col min="5147" max="5147" width="22.85546875" style="1" customWidth="1"/>
    <col min="5148" max="5148" width="21.85546875" style="1" customWidth="1"/>
    <col min="5149" max="5149" width="9.42578125" style="1" customWidth="1"/>
    <col min="5150" max="5150" width="11.7109375" style="1" customWidth="1"/>
    <col min="5151" max="5151" width="9.28515625" style="1" customWidth="1"/>
    <col min="5152" max="5152" width="10.5703125" style="1" customWidth="1"/>
    <col min="5153" max="5153" width="18.85546875" style="1" customWidth="1"/>
    <col min="5154" max="5155" width="11.7109375" style="1" customWidth="1"/>
    <col min="5156" max="5156" width="13.85546875" style="1" customWidth="1"/>
    <col min="5157" max="5157" width="19" style="1" customWidth="1"/>
    <col min="5158" max="5158" width="16.7109375" style="1" customWidth="1"/>
    <col min="5159" max="5159" width="11.42578125" style="1"/>
    <col min="5160" max="5160" width="13" style="1" customWidth="1"/>
    <col min="5161" max="5162" width="11.42578125" style="1"/>
    <col min="5163" max="5163" width="9.140625" style="1" customWidth="1"/>
    <col min="5164" max="5164" width="11.42578125" style="1"/>
    <col min="5165" max="5165" width="12.42578125" style="1" customWidth="1"/>
    <col min="5166" max="5167" width="10.7109375" style="1" customWidth="1"/>
    <col min="5168" max="5168" width="7" style="1" customWidth="1"/>
    <col min="5169" max="5172" width="11.42578125" style="1"/>
    <col min="5173" max="5173" width="4.5703125" style="1" customWidth="1"/>
    <col min="5174" max="5176" width="11.42578125" style="1"/>
    <col min="5177" max="5177" width="12.5703125" style="1" customWidth="1"/>
    <col min="5178" max="5183" width="11.42578125" style="1"/>
    <col min="5184" max="5184" width="21" style="1" customWidth="1"/>
    <col min="5185" max="5185" width="19.85546875" style="1" customWidth="1"/>
    <col min="5186" max="5186" width="18.42578125" style="1" customWidth="1"/>
    <col min="5187" max="5187" width="20.140625" style="1" customWidth="1"/>
    <col min="5188" max="5188" width="20.5703125" style="1" customWidth="1"/>
    <col min="5189" max="5189" width="7.140625" style="1" customWidth="1"/>
    <col min="5190" max="5190" width="20" style="1" customWidth="1"/>
    <col min="5191" max="5191" width="19.28515625" style="1" customWidth="1"/>
    <col min="5192" max="5192" width="16" style="1" customWidth="1"/>
    <col min="5193" max="5193" width="22.28515625" style="1" customWidth="1"/>
    <col min="5194" max="5194" width="22" style="1" customWidth="1"/>
    <col min="5195" max="5378" width="11.42578125" style="1"/>
    <col min="5379" max="5379" width="4.42578125" style="1" customWidth="1"/>
    <col min="5380" max="5380" width="11.42578125" style="1"/>
    <col min="5381" max="5381" width="8.28515625" style="1" customWidth="1"/>
    <col min="5382" max="5382" width="9.7109375" style="1" customWidth="1"/>
    <col min="5383" max="5383" width="11.140625" style="1" customWidth="1"/>
    <col min="5384" max="5384" width="8.42578125" style="1" customWidth="1"/>
    <col min="5385" max="5385" width="10.140625" style="1" customWidth="1"/>
    <col min="5386" max="5386" width="10.5703125" style="1" customWidth="1"/>
    <col min="5387" max="5387" width="7.28515625" style="1" customWidth="1"/>
    <col min="5388" max="5388" width="8.85546875" style="1" customWidth="1"/>
    <col min="5389" max="5389" width="13" style="1" customWidth="1"/>
    <col min="5390" max="5391" width="6.5703125" style="1" customWidth="1"/>
    <col min="5392" max="5392" width="8.5703125" style="1" customWidth="1"/>
    <col min="5393" max="5393" width="8.140625" style="1" customWidth="1"/>
    <col min="5394" max="5394" width="11.85546875" style="1" customWidth="1"/>
    <col min="5395" max="5395" width="6.85546875" style="1" customWidth="1"/>
    <col min="5396" max="5396" width="6.5703125" style="1" customWidth="1"/>
    <col min="5397" max="5397" width="7.140625" style="1" customWidth="1"/>
    <col min="5398" max="5399" width="7.7109375" style="1" customWidth="1"/>
    <col min="5400" max="5400" width="7.140625" style="1" customWidth="1"/>
    <col min="5401" max="5401" width="6.7109375" style="1" customWidth="1"/>
    <col min="5402" max="5402" width="5.42578125" style="1" customWidth="1"/>
    <col min="5403" max="5403" width="22.85546875" style="1" customWidth="1"/>
    <col min="5404" max="5404" width="21.85546875" style="1" customWidth="1"/>
    <col min="5405" max="5405" width="9.42578125" style="1" customWidth="1"/>
    <col min="5406" max="5406" width="11.7109375" style="1" customWidth="1"/>
    <col min="5407" max="5407" width="9.28515625" style="1" customWidth="1"/>
    <col min="5408" max="5408" width="10.5703125" style="1" customWidth="1"/>
    <col min="5409" max="5409" width="18.85546875" style="1" customWidth="1"/>
    <col min="5410" max="5411" width="11.7109375" style="1" customWidth="1"/>
    <col min="5412" max="5412" width="13.85546875" style="1" customWidth="1"/>
    <col min="5413" max="5413" width="19" style="1" customWidth="1"/>
    <col min="5414" max="5414" width="16.7109375" style="1" customWidth="1"/>
    <col min="5415" max="5415" width="11.42578125" style="1"/>
    <col min="5416" max="5416" width="13" style="1" customWidth="1"/>
    <col min="5417" max="5418" width="11.42578125" style="1"/>
    <col min="5419" max="5419" width="9.140625" style="1" customWidth="1"/>
    <col min="5420" max="5420" width="11.42578125" style="1"/>
    <col min="5421" max="5421" width="12.42578125" style="1" customWidth="1"/>
    <col min="5422" max="5423" width="10.7109375" style="1" customWidth="1"/>
    <col min="5424" max="5424" width="7" style="1" customWidth="1"/>
    <col min="5425" max="5428" width="11.42578125" style="1"/>
    <col min="5429" max="5429" width="4.5703125" style="1" customWidth="1"/>
    <col min="5430" max="5432" width="11.42578125" style="1"/>
    <col min="5433" max="5433" width="12.5703125" style="1" customWidth="1"/>
    <col min="5434" max="5439" width="11.42578125" style="1"/>
    <col min="5440" max="5440" width="21" style="1" customWidth="1"/>
    <col min="5441" max="5441" width="19.85546875" style="1" customWidth="1"/>
    <col min="5442" max="5442" width="18.42578125" style="1" customWidth="1"/>
    <col min="5443" max="5443" width="20.140625" style="1" customWidth="1"/>
    <col min="5444" max="5444" width="20.5703125" style="1" customWidth="1"/>
    <col min="5445" max="5445" width="7.140625" style="1" customWidth="1"/>
    <col min="5446" max="5446" width="20" style="1" customWidth="1"/>
    <col min="5447" max="5447" width="19.28515625" style="1" customWidth="1"/>
    <col min="5448" max="5448" width="16" style="1" customWidth="1"/>
    <col min="5449" max="5449" width="22.28515625" style="1" customWidth="1"/>
    <col min="5450" max="5450" width="22" style="1" customWidth="1"/>
    <col min="5451" max="5634" width="11.42578125" style="1"/>
    <col min="5635" max="5635" width="4.42578125" style="1" customWidth="1"/>
    <col min="5636" max="5636" width="11.42578125" style="1"/>
    <col min="5637" max="5637" width="8.28515625" style="1" customWidth="1"/>
    <col min="5638" max="5638" width="9.7109375" style="1" customWidth="1"/>
    <col min="5639" max="5639" width="11.140625" style="1" customWidth="1"/>
    <col min="5640" max="5640" width="8.42578125" style="1" customWidth="1"/>
    <col min="5641" max="5641" width="10.140625" style="1" customWidth="1"/>
    <col min="5642" max="5642" width="10.5703125" style="1" customWidth="1"/>
    <col min="5643" max="5643" width="7.28515625" style="1" customWidth="1"/>
    <col min="5644" max="5644" width="8.85546875" style="1" customWidth="1"/>
    <col min="5645" max="5645" width="13" style="1" customWidth="1"/>
    <col min="5646" max="5647" width="6.5703125" style="1" customWidth="1"/>
    <col min="5648" max="5648" width="8.5703125" style="1" customWidth="1"/>
    <col min="5649" max="5649" width="8.140625" style="1" customWidth="1"/>
    <col min="5650" max="5650" width="11.85546875" style="1" customWidth="1"/>
    <col min="5651" max="5651" width="6.85546875" style="1" customWidth="1"/>
    <col min="5652" max="5652" width="6.5703125" style="1" customWidth="1"/>
    <col min="5653" max="5653" width="7.140625" style="1" customWidth="1"/>
    <col min="5654" max="5655" width="7.7109375" style="1" customWidth="1"/>
    <col min="5656" max="5656" width="7.140625" style="1" customWidth="1"/>
    <col min="5657" max="5657" width="6.7109375" style="1" customWidth="1"/>
    <col min="5658" max="5658" width="5.42578125" style="1" customWidth="1"/>
    <col min="5659" max="5659" width="22.85546875" style="1" customWidth="1"/>
    <col min="5660" max="5660" width="21.85546875" style="1" customWidth="1"/>
    <col min="5661" max="5661" width="9.42578125" style="1" customWidth="1"/>
    <col min="5662" max="5662" width="11.7109375" style="1" customWidth="1"/>
    <col min="5663" max="5663" width="9.28515625" style="1" customWidth="1"/>
    <col min="5664" max="5664" width="10.5703125" style="1" customWidth="1"/>
    <col min="5665" max="5665" width="18.85546875" style="1" customWidth="1"/>
    <col min="5666" max="5667" width="11.7109375" style="1" customWidth="1"/>
    <col min="5668" max="5668" width="13.85546875" style="1" customWidth="1"/>
    <col min="5669" max="5669" width="19" style="1" customWidth="1"/>
    <col min="5670" max="5670" width="16.7109375" style="1" customWidth="1"/>
    <col min="5671" max="5671" width="11.42578125" style="1"/>
    <col min="5672" max="5672" width="13" style="1" customWidth="1"/>
    <col min="5673" max="5674" width="11.42578125" style="1"/>
    <col min="5675" max="5675" width="9.140625" style="1" customWidth="1"/>
    <col min="5676" max="5676" width="11.42578125" style="1"/>
    <col min="5677" max="5677" width="12.42578125" style="1" customWidth="1"/>
    <col min="5678" max="5679" width="10.7109375" style="1" customWidth="1"/>
    <col min="5680" max="5680" width="7" style="1" customWidth="1"/>
    <col min="5681" max="5684" width="11.42578125" style="1"/>
    <col min="5685" max="5685" width="4.5703125" style="1" customWidth="1"/>
    <col min="5686" max="5688" width="11.42578125" style="1"/>
    <col min="5689" max="5689" width="12.5703125" style="1" customWidth="1"/>
    <col min="5690" max="5695" width="11.42578125" style="1"/>
    <col min="5696" max="5696" width="21" style="1" customWidth="1"/>
    <col min="5697" max="5697" width="19.85546875" style="1" customWidth="1"/>
    <col min="5698" max="5698" width="18.42578125" style="1" customWidth="1"/>
    <col min="5699" max="5699" width="20.140625" style="1" customWidth="1"/>
    <col min="5700" max="5700" width="20.5703125" style="1" customWidth="1"/>
    <col min="5701" max="5701" width="7.140625" style="1" customWidth="1"/>
    <col min="5702" max="5702" width="20" style="1" customWidth="1"/>
    <col min="5703" max="5703" width="19.28515625" style="1" customWidth="1"/>
    <col min="5704" max="5704" width="16" style="1" customWidth="1"/>
    <col min="5705" max="5705" width="22.28515625" style="1" customWidth="1"/>
    <col min="5706" max="5706" width="22" style="1" customWidth="1"/>
    <col min="5707" max="5890" width="11.42578125" style="1"/>
    <col min="5891" max="5891" width="4.42578125" style="1" customWidth="1"/>
    <col min="5892" max="5892" width="11.42578125" style="1"/>
    <col min="5893" max="5893" width="8.28515625" style="1" customWidth="1"/>
    <col min="5894" max="5894" width="9.7109375" style="1" customWidth="1"/>
    <col min="5895" max="5895" width="11.140625" style="1" customWidth="1"/>
    <col min="5896" max="5896" width="8.42578125" style="1" customWidth="1"/>
    <col min="5897" max="5897" width="10.140625" style="1" customWidth="1"/>
    <col min="5898" max="5898" width="10.5703125" style="1" customWidth="1"/>
    <col min="5899" max="5899" width="7.28515625" style="1" customWidth="1"/>
    <col min="5900" max="5900" width="8.85546875" style="1" customWidth="1"/>
    <col min="5901" max="5901" width="13" style="1" customWidth="1"/>
    <col min="5902" max="5903" width="6.5703125" style="1" customWidth="1"/>
    <col min="5904" max="5904" width="8.5703125" style="1" customWidth="1"/>
    <col min="5905" max="5905" width="8.140625" style="1" customWidth="1"/>
    <col min="5906" max="5906" width="11.85546875" style="1" customWidth="1"/>
    <col min="5907" max="5907" width="6.85546875" style="1" customWidth="1"/>
    <col min="5908" max="5908" width="6.5703125" style="1" customWidth="1"/>
    <col min="5909" max="5909" width="7.140625" style="1" customWidth="1"/>
    <col min="5910" max="5911" width="7.7109375" style="1" customWidth="1"/>
    <col min="5912" max="5912" width="7.140625" style="1" customWidth="1"/>
    <col min="5913" max="5913" width="6.7109375" style="1" customWidth="1"/>
    <col min="5914" max="5914" width="5.42578125" style="1" customWidth="1"/>
    <col min="5915" max="5915" width="22.85546875" style="1" customWidth="1"/>
    <col min="5916" max="5916" width="21.85546875" style="1" customWidth="1"/>
    <col min="5917" max="5917" width="9.42578125" style="1" customWidth="1"/>
    <col min="5918" max="5918" width="11.7109375" style="1" customWidth="1"/>
    <col min="5919" max="5919" width="9.28515625" style="1" customWidth="1"/>
    <col min="5920" max="5920" width="10.5703125" style="1" customWidth="1"/>
    <col min="5921" max="5921" width="18.85546875" style="1" customWidth="1"/>
    <col min="5922" max="5923" width="11.7109375" style="1" customWidth="1"/>
    <col min="5924" max="5924" width="13.85546875" style="1" customWidth="1"/>
    <col min="5925" max="5925" width="19" style="1" customWidth="1"/>
    <col min="5926" max="5926" width="16.7109375" style="1" customWidth="1"/>
    <col min="5927" max="5927" width="11.42578125" style="1"/>
    <col min="5928" max="5928" width="13" style="1" customWidth="1"/>
    <col min="5929" max="5930" width="11.42578125" style="1"/>
    <col min="5931" max="5931" width="9.140625" style="1" customWidth="1"/>
    <col min="5932" max="5932" width="11.42578125" style="1"/>
    <col min="5933" max="5933" width="12.42578125" style="1" customWidth="1"/>
    <col min="5934" max="5935" width="10.7109375" style="1" customWidth="1"/>
    <col min="5936" max="5936" width="7" style="1" customWidth="1"/>
    <col min="5937" max="5940" width="11.42578125" style="1"/>
    <col min="5941" max="5941" width="4.5703125" style="1" customWidth="1"/>
    <col min="5942" max="5944" width="11.42578125" style="1"/>
    <col min="5945" max="5945" width="12.5703125" style="1" customWidth="1"/>
    <col min="5946" max="5951" width="11.42578125" style="1"/>
    <col min="5952" max="5952" width="21" style="1" customWidth="1"/>
    <col min="5953" max="5953" width="19.85546875" style="1" customWidth="1"/>
    <col min="5954" max="5954" width="18.42578125" style="1" customWidth="1"/>
    <col min="5955" max="5955" width="20.140625" style="1" customWidth="1"/>
    <col min="5956" max="5956" width="20.5703125" style="1" customWidth="1"/>
    <col min="5957" max="5957" width="7.140625" style="1" customWidth="1"/>
    <col min="5958" max="5958" width="20" style="1" customWidth="1"/>
    <col min="5959" max="5959" width="19.28515625" style="1" customWidth="1"/>
    <col min="5960" max="5960" width="16" style="1" customWidth="1"/>
    <col min="5961" max="5961" width="22.28515625" style="1" customWidth="1"/>
    <col min="5962" max="5962" width="22" style="1" customWidth="1"/>
    <col min="5963" max="6146" width="11.42578125" style="1"/>
    <col min="6147" max="6147" width="4.42578125" style="1" customWidth="1"/>
    <col min="6148" max="6148" width="11.42578125" style="1"/>
    <col min="6149" max="6149" width="8.28515625" style="1" customWidth="1"/>
    <col min="6150" max="6150" width="9.7109375" style="1" customWidth="1"/>
    <col min="6151" max="6151" width="11.140625" style="1" customWidth="1"/>
    <col min="6152" max="6152" width="8.42578125" style="1" customWidth="1"/>
    <col min="6153" max="6153" width="10.140625" style="1" customWidth="1"/>
    <col min="6154" max="6154" width="10.5703125" style="1" customWidth="1"/>
    <col min="6155" max="6155" width="7.28515625" style="1" customWidth="1"/>
    <col min="6156" max="6156" width="8.85546875" style="1" customWidth="1"/>
    <col min="6157" max="6157" width="13" style="1" customWidth="1"/>
    <col min="6158" max="6159" width="6.5703125" style="1" customWidth="1"/>
    <col min="6160" max="6160" width="8.5703125" style="1" customWidth="1"/>
    <col min="6161" max="6161" width="8.140625" style="1" customWidth="1"/>
    <col min="6162" max="6162" width="11.85546875" style="1" customWidth="1"/>
    <col min="6163" max="6163" width="6.85546875" style="1" customWidth="1"/>
    <col min="6164" max="6164" width="6.5703125" style="1" customWidth="1"/>
    <col min="6165" max="6165" width="7.140625" style="1" customWidth="1"/>
    <col min="6166" max="6167" width="7.7109375" style="1" customWidth="1"/>
    <col min="6168" max="6168" width="7.140625" style="1" customWidth="1"/>
    <col min="6169" max="6169" width="6.7109375" style="1" customWidth="1"/>
    <col min="6170" max="6170" width="5.42578125" style="1" customWidth="1"/>
    <col min="6171" max="6171" width="22.85546875" style="1" customWidth="1"/>
    <col min="6172" max="6172" width="21.85546875" style="1" customWidth="1"/>
    <col min="6173" max="6173" width="9.42578125" style="1" customWidth="1"/>
    <col min="6174" max="6174" width="11.7109375" style="1" customWidth="1"/>
    <col min="6175" max="6175" width="9.28515625" style="1" customWidth="1"/>
    <col min="6176" max="6176" width="10.5703125" style="1" customWidth="1"/>
    <col min="6177" max="6177" width="18.85546875" style="1" customWidth="1"/>
    <col min="6178" max="6179" width="11.7109375" style="1" customWidth="1"/>
    <col min="6180" max="6180" width="13.85546875" style="1" customWidth="1"/>
    <col min="6181" max="6181" width="19" style="1" customWidth="1"/>
    <col min="6182" max="6182" width="16.7109375" style="1" customWidth="1"/>
    <col min="6183" max="6183" width="11.42578125" style="1"/>
    <col min="6184" max="6184" width="13" style="1" customWidth="1"/>
    <col min="6185" max="6186" width="11.42578125" style="1"/>
    <col min="6187" max="6187" width="9.140625" style="1" customWidth="1"/>
    <col min="6188" max="6188" width="11.42578125" style="1"/>
    <col min="6189" max="6189" width="12.42578125" style="1" customWidth="1"/>
    <col min="6190" max="6191" width="10.7109375" style="1" customWidth="1"/>
    <col min="6192" max="6192" width="7" style="1" customWidth="1"/>
    <col min="6193" max="6196" width="11.42578125" style="1"/>
    <col min="6197" max="6197" width="4.5703125" style="1" customWidth="1"/>
    <col min="6198" max="6200" width="11.42578125" style="1"/>
    <col min="6201" max="6201" width="12.5703125" style="1" customWidth="1"/>
    <col min="6202" max="6207" width="11.42578125" style="1"/>
    <col min="6208" max="6208" width="21" style="1" customWidth="1"/>
    <col min="6209" max="6209" width="19.85546875" style="1" customWidth="1"/>
    <col min="6210" max="6210" width="18.42578125" style="1" customWidth="1"/>
    <col min="6211" max="6211" width="20.140625" style="1" customWidth="1"/>
    <col min="6212" max="6212" width="20.5703125" style="1" customWidth="1"/>
    <col min="6213" max="6213" width="7.140625" style="1" customWidth="1"/>
    <col min="6214" max="6214" width="20" style="1" customWidth="1"/>
    <col min="6215" max="6215" width="19.28515625" style="1" customWidth="1"/>
    <col min="6216" max="6216" width="16" style="1" customWidth="1"/>
    <col min="6217" max="6217" width="22.28515625" style="1" customWidth="1"/>
    <col min="6218" max="6218" width="22" style="1" customWidth="1"/>
    <col min="6219" max="6402" width="11.42578125" style="1"/>
    <col min="6403" max="6403" width="4.42578125" style="1" customWidth="1"/>
    <col min="6404" max="6404" width="11.42578125" style="1"/>
    <col min="6405" max="6405" width="8.28515625" style="1" customWidth="1"/>
    <col min="6406" max="6406" width="9.7109375" style="1" customWidth="1"/>
    <col min="6407" max="6407" width="11.140625" style="1" customWidth="1"/>
    <col min="6408" max="6408" width="8.42578125" style="1" customWidth="1"/>
    <col min="6409" max="6409" width="10.140625" style="1" customWidth="1"/>
    <col min="6410" max="6410" width="10.5703125" style="1" customWidth="1"/>
    <col min="6411" max="6411" width="7.28515625" style="1" customWidth="1"/>
    <col min="6412" max="6412" width="8.85546875" style="1" customWidth="1"/>
    <col min="6413" max="6413" width="13" style="1" customWidth="1"/>
    <col min="6414" max="6415" width="6.5703125" style="1" customWidth="1"/>
    <col min="6416" max="6416" width="8.5703125" style="1" customWidth="1"/>
    <col min="6417" max="6417" width="8.140625" style="1" customWidth="1"/>
    <col min="6418" max="6418" width="11.85546875" style="1" customWidth="1"/>
    <col min="6419" max="6419" width="6.85546875" style="1" customWidth="1"/>
    <col min="6420" max="6420" width="6.5703125" style="1" customWidth="1"/>
    <col min="6421" max="6421" width="7.140625" style="1" customWidth="1"/>
    <col min="6422" max="6423" width="7.7109375" style="1" customWidth="1"/>
    <col min="6424" max="6424" width="7.140625" style="1" customWidth="1"/>
    <col min="6425" max="6425" width="6.7109375" style="1" customWidth="1"/>
    <col min="6426" max="6426" width="5.42578125" style="1" customWidth="1"/>
    <col min="6427" max="6427" width="22.85546875" style="1" customWidth="1"/>
    <col min="6428" max="6428" width="21.85546875" style="1" customWidth="1"/>
    <col min="6429" max="6429" width="9.42578125" style="1" customWidth="1"/>
    <col min="6430" max="6430" width="11.7109375" style="1" customWidth="1"/>
    <col min="6431" max="6431" width="9.28515625" style="1" customWidth="1"/>
    <col min="6432" max="6432" width="10.5703125" style="1" customWidth="1"/>
    <col min="6433" max="6433" width="18.85546875" style="1" customWidth="1"/>
    <col min="6434" max="6435" width="11.7109375" style="1" customWidth="1"/>
    <col min="6436" max="6436" width="13.85546875" style="1" customWidth="1"/>
    <col min="6437" max="6437" width="19" style="1" customWidth="1"/>
    <col min="6438" max="6438" width="16.7109375" style="1" customWidth="1"/>
    <col min="6439" max="6439" width="11.42578125" style="1"/>
    <col min="6440" max="6440" width="13" style="1" customWidth="1"/>
    <col min="6441" max="6442" width="11.42578125" style="1"/>
    <col min="6443" max="6443" width="9.140625" style="1" customWidth="1"/>
    <col min="6444" max="6444" width="11.42578125" style="1"/>
    <col min="6445" max="6445" width="12.42578125" style="1" customWidth="1"/>
    <col min="6446" max="6447" width="10.7109375" style="1" customWidth="1"/>
    <col min="6448" max="6448" width="7" style="1" customWidth="1"/>
    <col min="6449" max="6452" width="11.42578125" style="1"/>
    <col min="6453" max="6453" width="4.5703125" style="1" customWidth="1"/>
    <col min="6454" max="6456" width="11.42578125" style="1"/>
    <col min="6457" max="6457" width="12.5703125" style="1" customWidth="1"/>
    <col min="6458" max="6463" width="11.42578125" style="1"/>
    <col min="6464" max="6464" width="21" style="1" customWidth="1"/>
    <col min="6465" max="6465" width="19.85546875" style="1" customWidth="1"/>
    <col min="6466" max="6466" width="18.42578125" style="1" customWidth="1"/>
    <col min="6467" max="6467" width="20.140625" style="1" customWidth="1"/>
    <col min="6468" max="6468" width="20.5703125" style="1" customWidth="1"/>
    <col min="6469" max="6469" width="7.140625" style="1" customWidth="1"/>
    <col min="6470" max="6470" width="20" style="1" customWidth="1"/>
    <col min="6471" max="6471" width="19.28515625" style="1" customWidth="1"/>
    <col min="6472" max="6472" width="16" style="1" customWidth="1"/>
    <col min="6473" max="6473" width="22.28515625" style="1" customWidth="1"/>
    <col min="6474" max="6474" width="22" style="1" customWidth="1"/>
    <col min="6475" max="6658" width="11.42578125" style="1"/>
    <col min="6659" max="6659" width="4.42578125" style="1" customWidth="1"/>
    <col min="6660" max="6660" width="11.42578125" style="1"/>
    <col min="6661" max="6661" width="8.28515625" style="1" customWidth="1"/>
    <col min="6662" max="6662" width="9.7109375" style="1" customWidth="1"/>
    <col min="6663" max="6663" width="11.140625" style="1" customWidth="1"/>
    <col min="6664" max="6664" width="8.42578125" style="1" customWidth="1"/>
    <col min="6665" max="6665" width="10.140625" style="1" customWidth="1"/>
    <col min="6666" max="6666" width="10.5703125" style="1" customWidth="1"/>
    <col min="6667" max="6667" width="7.28515625" style="1" customWidth="1"/>
    <col min="6668" max="6668" width="8.85546875" style="1" customWidth="1"/>
    <col min="6669" max="6669" width="13" style="1" customWidth="1"/>
    <col min="6670" max="6671" width="6.5703125" style="1" customWidth="1"/>
    <col min="6672" max="6672" width="8.5703125" style="1" customWidth="1"/>
    <col min="6673" max="6673" width="8.140625" style="1" customWidth="1"/>
    <col min="6674" max="6674" width="11.85546875" style="1" customWidth="1"/>
    <col min="6675" max="6675" width="6.85546875" style="1" customWidth="1"/>
    <col min="6676" max="6676" width="6.5703125" style="1" customWidth="1"/>
    <col min="6677" max="6677" width="7.140625" style="1" customWidth="1"/>
    <col min="6678" max="6679" width="7.7109375" style="1" customWidth="1"/>
    <col min="6680" max="6680" width="7.140625" style="1" customWidth="1"/>
    <col min="6681" max="6681" width="6.7109375" style="1" customWidth="1"/>
    <col min="6682" max="6682" width="5.42578125" style="1" customWidth="1"/>
    <col min="6683" max="6683" width="22.85546875" style="1" customWidth="1"/>
    <col min="6684" max="6684" width="21.85546875" style="1" customWidth="1"/>
    <col min="6685" max="6685" width="9.42578125" style="1" customWidth="1"/>
    <col min="6686" max="6686" width="11.7109375" style="1" customWidth="1"/>
    <col min="6687" max="6687" width="9.28515625" style="1" customWidth="1"/>
    <col min="6688" max="6688" width="10.5703125" style="1" customWidth="1"/>
    <col min="6689" max="6689" width="18.85546875" style="1" customWidth="1"/>
    <col min="6690" max="6691" width="11.7109375" style="1" customWidth="1"/>
    <col min="6692" max="6692" width="13.85546875" style="1" customWidth="1"/>
    <col min="6693" max="6693" width="19" style="1" customWidth="1"/>
    <col min="6694" max="6694" width="16.7109375" style="1" customWidth="1"/>
    <col min="6695" max="6695" width="11.42578125" style="1"/>
    <col min="6696" max="6696" width="13" style="1" customWidth="1"/>
    <col min="6697" max="6698" width="11.42578125" style="1"/>
    <col min="6699" max="6699" width="9.140625" style="1" customWidth="1"/>
    <col min="6700" max="6700" width="11.42578125" style="1"/>
    <col min="6701" max="6701" width="12.42578125" style="1" customWidth="1"/>
    <col min="6702" max="6703" width="10.7109375" style="1" customWidth="1"/>
    <col min="6704" max="6704" width="7" style="1" customWidth="1"/>
    <col min="6705" max="6708" width="11.42578125" style="1"/>
    <col min="6709" max="6709" width="4.5703125" style="1" customWidth="1"/>
    <col min="6710" max="6712" width="11.42578125" style="1"/>
    <col min="6713" max="6713" width="12.5703125" style="1" customWidth="1"/>
    <col min="6714" max="6719" width="11.42578125" style="1"/>
    <col min="6720" max="6720" width="21" style="1" customWidth="1"/>
    <col min="6721" max="6721" width="19.85546875" style="1" customWidth="1"/>
    <col min="6722" max="6722" width="18.42578125" style="1" customWidth="1"/>
    <col min="6723" max="6723" width="20.140625" style="1" customWidth="1"/>
    <col min="6724" max="6724" width="20.5703125" style="1" customWidth="1"/>
    <col min="6725" max="6725" width="7.140625" style="1" customWidth="1"/>
    <col min="6726" max="6726" width="20" style="1" customWidth="1"/>
    <col min="6727" max="6727" width="19.28515625" style="1" customWidth="1"/>
    <col min="6728" max="6728" width="16" style="1" customWidth="1"/>
    <col min="6729" max="6729" width="22.28515625" style="1" customWidth="1"/>
    <col min="6730" max="6730" width="22" style="1" customWidth="1"/>
    <col min="6731" max="6914" width="11.42578125" style="1"/>
    <col min="6915" max="6915" width="4.42578125" style="1" customWidth="1"/>
    <col min="6916" max="6916" width="11.42578125" style="1"/>
    <col min="6917" max="6917" width="8.28515625" style="1" customWidth="1"/>
    <col min="6918" max="6918" width="9.7109375" style="1" customWidth="1"/>
    <col min="6919" max="6919" width="11.140625" style="1" customWidth="1"/>
    <col min="6920" max="6920" width="8.42578125" style="1" customWidth="1"/>
    <col min="6921" max="6921" width="10.140625" style="1" customWidth="1"/>
    <col min="6922" max="6922" width="10.5703125" style="1" customWidth="1"/>
    <col min="6923" max="6923" width="7.28515625" style="1" customWidth="1"/>
    <col min="6924" max="6924" width="8.85546875" style="1" customWidth="1"/>
    <col min="6925" max="6925" width="13" style="1" customWidth="1"/>
    <col min="6926" max="6927" width="6.5703125" style="1" customWidth="1"/>
    <col min="6928" max="6928" width="8.5703125" style="1" customWidth="1"/>
    <col min="6929" max="6929" width="8.140625" style="1" customWidth="1"/>
    <col min="6930" max="6930" width="11.85546875" style="1" customWidth="1"/>
    <col min="6931" max="6931" width="6.85546875" style="1" customWidth="1"/>
    <col min="6932" max="6932" width="6.5703125" style="1" customWidth="1"/>
    <col min="6933" max="6933" width="7.140625" style="1" customWidth="1"/>
    <col min="6934" max="6935" width="7.7109375" style="1" customWidth="1"/>
    <col min="6936" max="6936" width="7.140625" style="1" customWidth="1"/>
    <col min="6937" max="6937" width="6.7109375" style="1" customWidth="1"/>
    <col min="6938" max="6938" width="5.42578125" style="1" customWidth="1"/>
    <col min="6939" max="6939" width="22.85546875" style="1" customWidth="1"/>
    <col min="6940" max="6940" width="21.85546875" style="1" customWidth="1"/>
    <col min="6941" max="6941" width="9.42578125" style="1" customWidth="1"/>
    <col min="6942" max="6942" width="11.7109375" style="1" customWidth="1"/>
    <col min="6943" max="6943" width="9.28515625" style="1" customWidth="1"/>
    <col min="6944" max="6944" width="10.5703125" style="1" customWidth="1"/>
    <col min="6945" max="6945" width="18.85546875" style="1" customWidth="1"/>
    <col min="6946" max="6947" width="11.7109375" style="1" customWidth="1"/>
    <col min="6948" max="6948" width="13.85546875" style="1" customWidth="1"/>
    <col min="6949" max="6949" width="19" style="1" customWidth="1"/>
    <col min="6950" max="6950" width="16.7109375" style="1" customWidth="1"/>
    <col min="6951" max="6951" width="11.42578125" style="1"/>
    <col min="6952" max="6952" width="13" style="1" customWidth="1"/>
    <col min="6953" max="6954" width="11.42578125" style="1"/>
    <col min="6955" max="6955" width="9.140625" style="1" customWidth="1"/>
    <col min="6956" max="6956" width="11.42578125" style="1"/>
    <col min="6957" max="6957" width="12.42578125" style="1" customWidth="1"/>
    <col min="6958" max="6959" width="10.7109375" style="1" customWidth="1"/>
    <col min="6960" max="6960" width="7" style="1" customWidth="1"/>
    <col min="6961" max="6964" width="11.42578125" style="1"/>
    <col min="6965" max="6965" width="4.5703125" style="1" customWidth="1"/>
    <col min="6966" max="6968" width="11.42578125" style="1"/>
    <col min="6969" max="6969" width="12.5703125" style="1" customWidth="1"/>
    <col min="6970" max="6975" width="11.42578125" style="1"/>
    <col min="6976" max="6976" width="21" style="1" customWidth="1"/>
    <col min="6977" max="6977" width="19.85546875" style="1" customWidth="1"/>
    <col min="6978" max="6978" width="18.42578125" style="1" customWidth="1"/>
    <col min="6979" max="6979" width="20.140625" style="1" customWidth="1"/>
    <col min="6980" max="6980" width="20.5703125" style="1" customWidth="1"/>
    <col min="6981" max="6981" width="7.140625" style="1" customWidth="1"/>
    <col min="6982" max="6982" width="20" style="1" customWidth="1"/>
    <col min="6983" max="6983" width="19.28515625" style="1" customWidth="1"/>
    <col min="6984" max="6984" width="16" style="1" customWidth="1"/>
    <col min="6985" max="6985" width="22.28515625" style="1" customWidth="1"/>
    <col min="6986" max="6986" width="22" style="1" customWidth="1"/>
    <col min="6987" max="7170" width="11.42578125" style="1"/>
    <col min="7171" max="7171" width="4.42578125" style="1" customWidth="1"/>
    <col min="7172" max="7172" width="11.42578125" style="1"/>
    <col min="7173" max="7173" width="8.28515625" style="1" customWidth="1"/>
    <col min="7174" max="7174" width="9.7109375" style="1" customWidth="1"/>
    <col min="7175" max="7175" width="11.140625" style="1" customWidth="1"/>
    <col min="7176" max="7176" width="8.42578125" style="1" customWidth="1"/>
    <col min="7177" max="7177" width="10.140625" style="1" customWidth="1"/>
    <col min="7178" max="7178" width="10.5703125" style="1" customWidth="1"/>
    <col min="7179" max="7179" width="7.28515625" style="1" customWidth="1"/>
    <col min="7180" max="7180" width="8.85546875" style="1" customWidth="1"/>
    <col min="7181" max="7181" width="13" style="1" customWidth="1"/>
    <col min="7182" max="7183" width="6.5703125" style="1" customWidth="1"/>
    <col min="7184" max="7184" width="8.5703125" style="1" customWidth="1"/>
    <col min="7185" max="7185" width="8.140625" style="1" customWidth="1"/>
    <col min="7186" max="7186" width="11.85546875" style="1" customWidth="1"/>
    <col min="7187" max="7187" width="6.85546875" style="1" customWidth="1"/>
    <col min="7188" max="7188" width="6.5703125" style="1" customWidth="1"/>
    <col min="7189" max="7189" width="7.140625" style="1" customWidth="1"/>
    <col min="7190" max="7191" width="7.7109375" style="1" customWidth="1"/>
    <col min="7192" max="7192" width="7.140625" style="1" customWidth="1"/>
    <col min="7193" max="7193" width="6.7109375" style="1" customWidth="1"/>
    <col min="7194" max="7194" width="5.42578125" style="1" customWidth="1"/>
    <col min="7195" max="7195" width="22.85546875" style="1" customWidth="1"/>
    <col min="7196" max="7196" width="21.85546875" style="1" customWidth="1"/>
    <col min="7197" max="7197" width="9.42578125" style="1" customWidth="1"/>
    <col min="7198" max="7198" width="11.7109375" style="1" customWidth="1"/>
    <col min="7199" max="7199" width="9.28515625" style="1" customWidth="1"/>
    <col min="7200" max="7200" width="10.5703125" style="1" customWidth="1"/>
    <col min="7201" max="7201" width="18.85546875" style="1" customWidth="1"/>
    <col min="7202" max="7203" width="11.7109375" style="1" customWidth="1"/>
    <col min="7204" max="7204" width="13.85546875" style="1" customWidth="1"/>
    <col min="7205" max="7205" width="19" style="1" customWidth="1"/>
    <col min="7206" max="7206" width="16.7109375" style="1" customWidth="1"/>
    <col min="7207" max="7207" width="11.42578125" style="1"/>
    <col min="7208" max="7208" width="13" style="1" customWidth="1"/>
    <col min="7209" max="7210" width="11.42578125" style="1"/>
    <col min="7211" max="7211" width="9.140625" style="1" customWidth="1"/>
    <col min="7212" max="7212" width="11.42578125" style="1"/>
    <col min="7213" max="7213" width="12.42578125" style="1" customWidth="1"/>
    <col min="7214" max="7215" width="10.7109375" style="1" customWidth="1"/>
    <col min="7216" max="7216" width="7" style="1" customWidth="1"/>
    <col min="7217" max="7220" width="11.42578125" style="1"/>
    <col min="7221" max="7221" width="4.5703125" style="1" customWidth="1"/>
    <col min="7222" max="7224" width="11.42578125" style="1"/>
    <col min="7225" max="7225" width="12.5703125" style="1" customWidth="1"/>
    <col min="7226" max="7231" width="11.42578125" style="1"/>
    <col min="7232" max="7232" width="21" style="1" customWidth="1"/>
    <col min="7233" max="7233" width="19.85546875" style="1" customWidth="1"/>
    <col min="7234" max="7234" width="18.42578125" style="1" customWidth="1"/>
    <col min="7235" max="7235" width="20.140625" style="1" customWidth="1"/>
    <col min="7236" max="7236" width="20.5703125" style="1" customWidth="1"/>
    <col min="7237" max="7237" width="7.140625" style="1" customWidth="1"/>
    <col min="7238" max="7238" width="20" style="1" customWidth="1"/>
    <col min="7239" max="7239" width="19.28515625" style="1" customWidth="1"/>
    <col min="7240" max="7240" width="16" style="1" customWidth="1"/>
    <col min="7241" max="7241" width="22.28515625" style="1" customWidth="1"/>
    <col min="7242" max="7242" width="22" style="1" customWidth="1"/>
    <col min="7243" max="7426" width="11.42578125" style="1"/>
    <col min="7427" max="7427" width="4.42578125" style="1" customWidth="1"/>
    <col min="7428" max="7428" width="11.42578125" style="1"/>
    <col min="7429" max="7429" width="8.28515625" style="1" customWidth="1"/>
    <col min="7430" max="7430" width="9.7109375" style="1" customWidth="1"/>
    <col min="7431" max="7431" width="11.140625" style="1" customWidth="1"/>
    <col min="7432" max="7432" width="8.42578125" style="1" customWidth="1"/>
    <col min="7433" max="7433" width="10.140625" style="1" customWidth="1"/>
    <col min="7434" max="7434" width="10.5703125" style="1" customWidth="1"/>
    <col min="7435" max="7435" width="7.28515625" style="1" customWidth="1"/>
    <col min="7436" max="7436" width="8.85546875" style="1" customWidth="1"/>
    <col min="7437" max="7437" width="13" style="1" customWidth="1"/>
    <col min="7438" max="7439" width="6.5703125" style="1" customWidth="1"/>
    <col min="7440" max="7440" width="8.5703125" style="1" customWidth="1"/>
    <col min="7441" max="7441" width="8.140625" style="1" customWidth="1"/>
    <col min="7442" max="7442" width="11.85546875" style="1" customWidth="1"/>
    <col min="7443" max="7443" width="6.85546875" style="1" customWidth="1"/>
    <col min="7444" max="7444" width="6.5703125" style="1" customWidth="1"/>
    <col min="7445" max="7445" width="7.140625" style="1" customWidth="1"/>
    <col min="7446" max="7447" width="7.7109375" style="1" customWidth="1"/>
    <col min="7448" max="7448" width="7.140625" style="1" customWidth="1"/>
    <col min="7449" max="7449" width="6.7109375" style="1" customWidth="1"/>
    <col min="7450" max="7450" width="5.42578125" style="1" customWidth="1"/>
    <col min="7451" max="7451" width="22.85546875" style="1" customWidth="1"/>
    <col min="7452" max="7452" width="21.85546875" style="1" customWidth="1"/>
    <col min="7453" max="7453" width="9.42578125" style="1" customWidth="1"/>
    <col min="7454" max="7454" width="11.7109375" style="1" customWidth="1"/>
    <col min="7455" max="7455" width="9.28515625" style="1" customWidth="1"/>
    <col min="7456" max="7456" width="10.5703125" style="1" customWidth="1"/>
    <col min="7457" max="7457" width="18.85546875" style="1" customWidth="1"/>
    <col min="7458" max="7459" width="11.7109375" style="1" customWidth="1"/>
    <col min="7460" max="7460" width="13.85546875" style="1" customWidth="1"/>
    <col min="7461" max="7461" width="19" style="1" customWidth="1"/>
    <col min="7462" max="7462" width="16.7109375" style="1" customWidth="1"/>
    <col min="7463" max="7463" width="11.42578125" style="1"/>
    <col min="7464" max="7464" width="13" style="1" customWidth="1"/>
    <col min="7465" max="7466" width="11.42578125" style="1"/>
    <col min="7467" max="7467" width="9.140625" style="1" customWidth="1"/>
    <col min="7468" max="7468" width="11.42578125" style="1"/>
    <col min="7469" max="7469" width="12.42578125" style="1" customWidth="1"/>
    <col min="7470" max="7471" width="10.7109375" style="1" customWidth="1"/>
    <col min="7472" max="7472" width="7" style="1" customWidth="1"/>
    <col min="7473" max="7476" width="11.42578125" style="1"/>
    <col min="7477" max="7477" width="4.5703125" style="1" customWidth="1"/>
    <col min="7478" max="7480" width="11.42578125" style="1"/>
    <col min="7481" max="7481" width="12.5703125" style="1" customWidth="1"/>
    <col min="7482" max="7487" width="11.42578125" style="1"/>
    <col min="7488" max="7488" width="21" style="1" customWidth="1"/>
    <col min="7489" max="7489" width="19.85546875" style="1" customWidth="1"/>
    <col min="7490" max="7490" width="18.42578125" style="1" customWidth="1"/>
    <col min="7491" max="7491" width="20.140625" style="1" customWidth="1"/>
    <col min="7492" max="7492" width="20.5703125" style="1" customWidth="1"/>
    <col min="7493" max="7493" width="7.140625" style="1" customWidth="1"/>
    <col min="7494" max="7494" width="20" style="1" customWidth="1"/>
    <col min="7495" max="7495" width="19.28515625" style="1" customWidth="1"/>
    <col min="7496" max="7496" width="16" style="1" customWidth="1"/>
    <col min="7497" max="7497" width="22.28515625" style="1" customWidth="1"/>
    <col min="7498" max="7498" width="22" style="1" customWidth="1"/>
    <col min="7499" max="7682" width="11.42578125" style="1"/>
    <col min="7683" max="7683" width="4.42578125" style="1" customWidth="1"/>
    <col min="7684" max="7684" width="11.42578125" style="1"/>
    <col min="7685" max="7685" width="8.28515625" style="1" customWidth="1"/>
    <col min="7686" max="7686" width="9.7109375" style="1" customWidth="1"/>
    <col min="7687" max="7687" width="11.140625" style="1" customWidth="1"/>
    <col min="7688" max="7688" width="8.42578125" style="1" customWidth="1"/>
    <col min="7689" max="7689" width="10.140625" style="1" customWidth="1"/>
    <col min="7690" max="7690" width="10.5703125" style="1" customWidth="1"/>
    <col min="7691" max="7691" width="7.28515625" style="1" customWidth="1"/>
    <col min="7692" max="7692" width="8.85546875" style="1" customWidth="1"/>
    <col min="7693" max="7693" width="13" style="1" customWidth="1"/>
    <col min="7694" max="7695" width="6.5703125" style="1" customWidth="1"/>
    <col min="7696" max="7696" width="8.5703125" style="1" customWidth="1"/>
    <col min="7697" max="7697" width="8.140625" style="1" customWidth="1"/>
    <col min="7698" max="7698" width="11.85546875" style="1" customWidth="1"/>
    <col min="7699" max="7699" width="6.85546875" style="1" customWidth="1"/>
    <col min="7700" max="7700" width="6.5703125" style="1" customWidth="1"/>
    <col min="7701" max="7701" width="7.140625" style="1" customWidth="1"/>
    <col min="7702" max="7703" width="7.7109375" style="1" customWidth="1"/>
    <col min="7704" max="7704" width="7.140625" style="1" customWidth="1"/>
    <col min="7705" max="7705" width="6.7109375" style="1" customWidth="1"/>
    <col min="7706" max="7706" width="5.42578125" style="1" customWidth="1"/>
    <col min="7707" max="7707" width="22.85546875" style="1" customWidth="1"/>
    <col min="7708" max="7708" width="21.85546875" style="1" customWidth="1"/>
    <col min="7709" max="7709" width="9.42578125" style="1" customWidth="1"/>
    <col min="7710" max="7710" width="11.7109375" style="1" customWidth="1"/>
    <col min="7711" max="7711" width="9.28515625" style="1" customWidth="1"/>
    <col min="7712" max="7712" width="10.5703125" style="1" customWidth="1"/>
    <col min="7713" max="7713" width="18.85546875" style="1" customWidth="1"/>
    <col min="7714" max="7715" width="11.7109375" style="1" customWidth="1"/>
    <col min="7716" max="7716" width="13.85546875" style="1" customWidth="1"/>
    <col min="7717" max="7717" width="19" style="1" customWidth="1"/>
    <col min="7718" max="7718" width="16.7109375" style="1" customWidth="1"/>
    <col min="7719" max="7719" width="11.42578125" style="1"/>
    <col min="7720" max="7720" width="13" style="1" customWidth="1"/>
    <col min="7721" max="7722" width="11.42578125" style="1"/>
    <col min="7723" max="7723" width="9.140625" style="1" customWidth="1"/>
    <col min="7724" max="7724" width="11.42578125" style="1"/>
    <col min="7725" max="7725" width="12.42578125" style="1" customWidth="1"/>
    <col min="7726" max="7727" width="10.7109375" style="1" customWidth="1"/>
    <col min="7728" max="7728" width="7" style="1" customWidth="1"/>
    <col min="7729" max="7732" width="11.42578125" style="1"/>
    <col min="7733" max="7733" width="4.5703125" style="1" customWidth="1"/>
    <col min="7734" max="7736" width="11.42578125" style="1"/>
    <col min="7737" max="7737" width="12.5703125" style="1" customWidth="1"/>
    <col min="7738" max="7743" width="11.42578125" style="1"/>
    <col min="7744" max="7744" width="21" style="1" customWidth="1"/>
    <col min="7745" max="7745" width="19.85546875" style="1" customWidth="1"/>
    <col min="7746" max="7746" width="18.42578125" style="1" customWidth="1"/>
    <col min="7747" max="7747" width="20.140625" style="1" customWidth="1"/>
    <col min="7748" max="7748" width="20.5703125" style="1" customWidth="1"/>
    <col min="7749" max="7749" width="7.140625" style="1" customWidth="1"/>
    <col min="7750" max="7750" width="20" style="1" customWidth="1"/>
    <col min="7751" max="7751" width="19.28515625" style="1" customWidth="1"/>
    <col min="7752" max="7752" width="16" style="1" customWidth="1"/>
    <col min="7753" max="7753" width="22.28515625" style="1" customWidth="1"/>
    <col min="7754" max="7754" width="22" style="1" customWidth="1"/>
    <col min="7755" max="7938" width="11.42578125" style="1"/>
    <col min="7939" max="7939" width="4.42578125" style="1" customWidth="1"/>
    <col min="7940" max="7940" width="11.42578125" style="1"/>
    <col min="7941" max="7941" width="8.28515625" style="1" customWidth="1"/>
    <col min="7942" max="7942" width="9.7109375" style="1" customWidth="1"/>
    <col min="7943" max="7943" width="11.140625" style="1" customWidth="1"/>
    <col min="7944" max="7944" width="8.42578125" style="1" customWidth="1"/>
    <col min="7945" max="7945" width="10.140625" style="1" customWidth="1"/>
    <col min="7946" max="7946" width="10.5703125" style="1" customWidth="1"/>
    <col min="7947" max="7947" width="7.28515625" style="1" customWidth="1"/>
    <col min="7948" max="7948" width="8.85546875" style="1" customWidth="1"/>
    <col min="7949" max="7949" width="13" style="1" customWidth="1"/>
    <col min="7950" max="7951" width="6.5703125" style="1" customWidth="1"/>
    <col min="7952" max="7952" width="8.5703125" style="1" customWidth="1"/>
    <col min="7953" max="7953" width="8.140625" style="1" customWidth="1"/>
    <col min="7954" max="7954" width="11.85546875" style="1" customWidth="1"/>
    <col min="7955" max="7955" width="6.85546875" style="1" customWidth="1"/>
    <col min="7956" max="7956" width="6.5703125" style="1" customWidth="1"/>
    <col min="7957" max="7957" width="7.140625" style="1" customWidth="1"/>
    <col min="7958" max="7959" width="7.7109375" style="1" customWidth="1"/>
    <col min="7960" max="7960" width="7.140625" style="1" customWidth="1"/>
    <col min="7961" max="7961" width="6.7109375" style="1" customWidth="1"/>
    <col min="7962" max="7962" width="5.42578125" style="1" customWidth="1"/>
    <col min="7963" max="7963" width="22.85546875" style="1" customWidth="1"/>
    <col min="7964" max="7964" width="21.85546875" style="1" customWidth="1"/>
    <col min="7965" max="7965" width="9.42578125" style="1" customWidth="1"/>
    <col min="7966" max="7966" width="11.7109375" style="1" customWidth="1"/>
    <col min="7967" max="7967" width="9.28515625" style="1" customWidth="1"/>
    <col min="7968" max="7968" width="10.5703125" style="1" customWidth="1"/>
    <col min="7969" max="7969" width="18.85546875" style="1" customWidth="1"/>
    <col min="7970" max="7971" width="11.7109375" style="1" customWidth="1"/>
    <col min="7972" max="7972" width="13.85546875" style="1" customWidth="1"/>
    <col min="7973" max="7973" width="19" style="1" customWidth="1"/>
    <col min="7974" max="7974" width="16.7109375" style="1" customWidth="1"/>
    <col min="7975" max="7975" width="11.42578125" style="1"/>
    <col min="7976" max="7976" width="13" style="1" customWidth="1"/>
    <col min="7977" max="7978" width="11.42578125" style="1"/>
    <col min="7979" max="7979" width="9.140625" style="1" customWidth="1"/>
    <col min="7980" max="7980" width="11.42578125" style="1"/>
    <col min="7981" max="7981" width="12.42578125" style="1" customWidth="1"/>
    <col min="7982" max="7983" width="10.7109375" style="1" customWidth="1"/>
    <col min="7984" max="7984" width="7" style="1" customWidth="1"/>
    <col min="7985" max="7988" width="11.42578125" style="1"/>
    <col min="7989" max="7989" width="4.5703125" style="1" customWidth="1"/>
    <col min="7990" max="7992" width="11.42578125" style="1"/>
    <col min="7993" max="7993" width="12.5703125" style="1" customWidth="1"/>
    <col min="7994" max="7999" width="11.42578125" style="1"/>
    <col min="8000" max="8000" width="21" style="1" customWidth="1"/>
    <col min="8001" max="8001" width="19.85546875" style="1" customWidth="1"/>
    <col min="8002" max="8002" width="18.42578125" style="1" customWidth="1"/>
    <col min="8003" max="8003" width="20.140625" style="1" customWidth="1"/>
    <col min="8004" max="8004" width="20.5703125" style="1" customWidth="1"/>
    <col min="8005" max="8005" width="7.140625" style="1" customWidth="1"/>
    <col min="8006" max="8006" width="20" style="1" customWidth="1"/>
    <col min="8007" max="8007" width="19.28515625" style="1" customWidth="1"/>
    <col min="8008" max="8008" width="16" style="1" customWidth="1"/>
    <col min="8009" max="8009" width="22.28515625" style="1" customWidth="1"/>
    <col min="8010" max="8010" width="22" style="1" customWidth="1"/>
    <col min="8011" max="8194" width="11.42578125" style="1"/>
    <col min="8195" max="8195" width="4.42578125" style="1" customWidth="1"/>
    <col min="8196" max="8196" width="11.42578125" style="1"/>
    <col min="8197" max="8197" width="8.28515625" style="1" customWidth="1"/>
    <col min="8198" max="8198" width="9.7109375" style="1" customWidth="1"/>
    <col min="8199" max="8199" width="11.140625" style="1" customWidth="1"/>
    <col min="8200" max="8200" width="8.42578125" style="1" customWidth="1"/>
    <col min="8201" max="8201" width="10.140625" style="1" customWidth="1"/>
    <col min="8202" max="8202" width="10.5703125" style="1" customWidth="1"/>
    <col min="8203" max="8203" width="7.28515625" style="1" customWidth="1"/>
    <col min="8204" max="8204" width="8.85546875" style="1" customWidth="1"/>
    <col min="8205" max="8205" width="13" style="1" customWidth="1"/>
    <col min="8206" max="8207" width="6.5703125" style="1" customWidth="1"/>
    <col min="8208" max="8208" width="8.5703125" style="1" customWidth="1"/>
    <col min="8209" max="8209" width="8.140625" style="1" customWidth="1"/>
    <col min="8210" max="8210" width="11.85546875" style="1" customWidth="1"/>
    <col min="8211" max="8211" width="6.85546875" style="1" customWidth="1"/>
    <col min="8212" max="8212" width="6.5703125" style="1" customWidth="1"/>
    <col min="8213" max="8213" width="7.140625" style="1" customWidth="1"/>
    <col min="8214" max="8215" width="7.7109375" style="1" customWidth="1"/>
    <col min="8216" max="8216" width="7.140625" style="1" customWidth="1"/>
    <col min="8217" max="8217" width="6.7109375" style="1" customWidth="1"/>
    <col min="8218" max="8218" width="5.42578125" style="1" customWidth="1"/>
    <col min="8219" max="8219" width="22.85546875" style="1" customWidth="1"/>
    <col min="8220" max="8220" width="21.85546875" style="1" customWidth="1"/>
    <col min="8221" max="8221" width="9.42578125" style="1" customWidth="1"/>
    <col min="8222" max="8222" width="11.7109375" style="1" customWidth="1"/>
    <col min="8223" max="8223" width="9.28515625" style="1" customWidth="1"/>
    <col min="8224" max="8224" width="10.5703125" style="1" customWidth="1"/>
    <col min="8225" max="8225" width="18.85546875" style="1" customWidth="1"/>
    <col min="8226" max="8227" width="11.7109375" style="1" customWidth="1"/>
    <col min="8228" max="8228" width="13.85546875" style="1" customWidth="1"/>
    <col min="8229" max="8229" width="19" style="1" customWidth="1"/>
    <col min="8230" max="8230" width="16.7109375" style="1" customWidth="1"/>
    <col min="8231" max="8231" width="11.42578125" style="1"/>
    <col min="8232" max="8232" width="13" style="1" customWidth="1"/>
    <col min="8233" max="8234" width="11.42578125" style="1"/>
    <col min="8235" max="8235" width="9.140625" style="1" customWidth="1"/>
    <col min="8236" max="8236" width="11.42578125" style="1"/>
    <col min="8237" max="8237" width="12.42578125" style="1" customWidth="1"/>
    <col min="8238" max="8239" width="10.7109375" style="1" customWidth="1"/>
    <col min="8240" max="8240" width="7" style="1" customWidth="1"/>
    <col min="8241" max="8244" width="11.42578125" style="1"/>
    <col min="8245" max="8245" width="4.5703125" style="1" customWidth="1"/>
    <col min="8246" max="8248" width="11.42578125" style="1"/>
    <col min="8249" max="8249" width="12.5703125" style="1" customWidth="1"/>
    <col min="8250" max="8255" width="11.42578125" style="1"/>
    <col min="8256" max="8256" width="21" style="1" customWidth="1"/>
    <col min="8257" max="8257" width="19.85546875" style="1" customWidth="1"/>
    <col min="8258" max="8258" width="18.42578125" style="1" customWidth="1"/>
    <col min="8259" max="8259" width="20.140625" style="1" customWidth="1"/>
    <col min="8260" max="8260" width="20.5703125" style="1" customWidth="1"/>
    <col min="8261" max="8261" width="7.140625" style="1" customWidth="1"/>
    <col min="8262" max="8262" width="20" style="1" customWidth="1"/>
    <col min="8263" max="8263" width="19.28515625" style="1" customWidth="1"/>
    <col min="8264" max="8264" width="16" style="1" customWidth="1"/>
    <col min="8265" max="8265" width="22.28515625" style="1" customWidth="1"/>
    <col min="8266" max="8266" width="22" style="1" customWidth="1"/>
    <col min="8267" max="8450" width="11.42578125" style="1"/>
    <col min="8451" max="8451" width="4.42578125" style="1" customWidth="1"/>
    <col min="8452" max="8452" width="11.42578125" style="1"/>
    <col min="8453" max="8453" width="8.28515625" style="1" customWidth="1"/>
    <col min="8454" max="8454" width="9.7109375" style="1" customWidth="1"/>
    <col min="8455" max="8455" width="11.140625" style="1" customWidth="1"/>
    <col min="8456" max="8456" width="8.42578125" style="1" customWidth="1"/>
    <col min="8457" max="8457" width="10.140625" style="1" customWidth="1"/>
    <col min="8458" max="8458" width="10.5703125" style="1" customWidth="1"/>
    <col min="8459" max="8459" width="7.28515625" style="1" customWidth="1"/>
    <col min="8460" max="8460" width="8.85546875" style="1" customWidth="1"/>
    <col min="8461" max="8461" width="13" style="1" customWidth="1"/>
    <col min="8462" max="8463" width="6.5703125" style="1" customWidth="1"/>
    <col min="8464" max="8464" width="8.5703125" style="1" customWidth="1"/>
    <col min="8465" max="8465" width="8.140625" style="1" customWidth="1"/>
    <col min="8466" max="8466" width="11.85546875" style="1" customWidth="1"/>
    <col min="8467" max="8467" width="6.85546875" style="1" customWidth="1"/>
    <col min="8468" max="8468" width="6.5703125" style="1" customWidth="1"/>
    <col min="8469" max="8469" width="7.140625" style="1" customWidth="1"/>
    <col min="8470" max="8471" width="7.7109375" style="1" customWidth="1"/>
    <col min="8472" max="8472" width="7.140625" style="1" customWidth="1"/>
    <col min="8473" max="8473" width="6.7109375" style="1" customWidth="1"/>
    <col min="8474" max="8474" width="5.42578125" style="1" customWidth="1"/>
    <col min="8475" max="8475" width="22.85546875" style="1" customWidth="1"/>
    <col min="8476" max="8476" width="21.85546875" style="1" customWidth="1"/>
    <col min="8477" max="8477" width="9.42578125" style="1" customWidth="1"/>
    <col min="8478" max="8478" width="11.7109375" style="1" customWidth="1"/>
    <col min="8479" max="8479" width="9.28515625" style="1" customWidth="1"/>
    <col min="8480" max="8480" width="10.5703125" style="1" customWidth="1"/>
    <col min="8481" max="8481" width="18.85546875" style="1" customWidth="1"/>
    <col min="8482" max="8483" width="11.7109375" style="1" customWidth="1"/>
    <col min="8484" max="8484" width="13.85546875" style="1" customWidth="1"/>
    <col min="8485" max="8485" width="19" style="1" customWidth="1"/>
    <col min="8486" max="8486" width="16.7109375" style="1" customWidth="1"/>
    <col min="8487" max="8487" width="11.42578125" style="1"/>
    <col min="8488" max="8488" width="13" style="1" customWidth="1"/>
    <col min="8489" max="8490" width="11.42578125" style="1"/>
    <col min="8491" max="8491" width="9.140625" style="1" customWidth="1"/>
    <col min="8492" max="8492" width="11.42578125" style="1"/>
    <col min="8493" max="8493" width="12.42578125" style="1" customWidth="1"/>
    <col min="8494" max="8495" width="10.7109375" style="1" customWidth="1"/>
    <col min="8496" max="8496" width="7" style="1" customWidth="1"/>
    <col min="8497" max="8500" width="11.42578125" style="1"/>
    <col min="8501" max="8501" width="4.5703125" style="1" customWidth="1"/>
    <col min="8502" max="8504" width="11.42578125" style="1"/>
    <col min="8505" max="8505" width="12.5703125" style="1" customWidth="1"/>
    <col min="8506" max="8511" width="11.42578125" style="1"/>
    <col min="8512" max="8512" width="21" style="1" customWidth="1"/>
    <col min="8513" max="8513" width="19.85546875" style="1" customWidth="1"/>
    <col min="8514" max="8514" width="18.42578125" style="1" customWidth="1"/>
    <col min="8515" max="8515" width="20.140625" style="1" customWidth="1"/>
    <col min="8516" max="8516" width="20.5703125" style="1" customWidth="1"/>
    <col min="8517" max="8517" width="7.140625" style="1" customWidth="1"/>
    <col min="8518" max="8518" width="20" style="1" customWidth="1"/>
    <col min="8519" max="8519" width="19.28515625" style="1" customWidth="1"/>
    <col min="8520" max="8520" width="16" style="1" customWidth="1"/>
    <col min="8521" max="8521" width="22.28515625" style="1" customWidth="1"/>
    <col min="8522" max="8522" width="22" style="1" customWidth="1"/>
    <col min="8523" max="8706" width="11.42578125" style="1"/>
    <col min="8707" max="8707" width="4.42578125" style="1" customWidth="1"/>
    <col min="8708" max="8708" width="11.42578125" style="1"/>
    <col min="8709" max="8709" width="8.28515625" style="1" customWidth="1"/>
    <col min="8710" max="8710" width="9.7109375" style="1" customWidth="1"/>
    <col min="8711" max="8711" width="11.140625" style="1" customWidth="1"/>
    <col min="8712" max="8712" width="8.42578125" style="1" customWidth="1"/>
    <col min="8713" max="8713" width="10.140625" style="1" customWidth="1"/>
    <col min="8714" max="8714" width="10.5703125" style="1" customWidth="1"/>
    <col min="8715" max="8715" width="7.28515625" style="1" customWidth="1"/>
    <col min="8716" max="8716" width="8.85546875" style="1" customWidth="1"/>
    <col min="8717" max="8717" width="13" style="1" customWidth="1"/>
    <col min="8718" max="8719" width="6.5703125" style="1" customWidth="1"/>
    <col min="8720" max="8720" width="8.5703125" style="1" customWidth="1"/>
    <col min="8721" max="8721" width="8.140625" style="1" customWidth="1"/>
    <col min="8722" max="8722" width="11.85546875" style="1" customWidth="1"/>
    <col min="8723" max="8723" width="6.85546875" style="1" customWidth="1"/>
    <col min="8724" max="8724" width="6.5703125" style="1" customWidth="1"/>
    <col min="8725" max="8725" width="7.140625" style="1" customWidth="1"/>
    <col min="8726" max="8727" width="7.7109375" style="1" customWidth="1"/>
    <col min="8728" max="8728" width="7.140625" style="1" customWidth="1"/>
    <col min="8729" max="8729" width="6.7109375" style="1" customWidth="1"/>
    <col min="8730" max="8730" width="5.42578125" style="1" customWidth="1"/>
    <col min="8731" max="8731" width="22.85546875" style="1" customWidth="1"/>
    <col min="8732" max="8732" width="21.85546875" style="1" customWidth="1"/>
    <col min="8733" max="8733" width="9.42578125" style="1" customWidth="1"/>
    <col min="8734" max="8734" width="11.7109375" style="1" customWidth="1"/>
    <col min="8735" max="8735" width="9.28515625" style="1" customWidth="1"/>
    <col min="8736" max="8736" width="10.5703125" style="1" customWidth="1"/>
    <col min="8737" max="8737" width="18.85546875" style="1" customWidth="1"/>
    <col min="8738" max="8739" width="11.7109375" style="1" customWidth="1"/>
    <col min="8740" max="8740" width="13.85546875" style="1" customWidth="1"/>
    <col min="8741" max="8741" width="19" style="1" customWidth="1"/>
    <col min="8742" max="8742" width="16.7109375" style="1" customWidth="1"/>
    <col min="8743" max="8743" width="11.42578125" style="1"/>
    <col min="8744" max="8744" width="13" style="1" customWidth="1"/>
    <col min="8745" max="8746" width="11.42578125" style="1"/>
    <col min="8747" max="8747" width="9.140625" style="1" customWidth="1"/>
    <col min="8748" max="8748" width="11.42578125" style="1"/>
    <col min="8749" max="8749" width="12.42578125" style="1" customWidth="1"/>
    <col min="8750" max="8751" width="10.7109375" style="1" customWidth="1"/>
    <col min="8752" max="8752" width="7" style="1" customWidth="1"/>
    <col min="8753" max="8756" width="11.42578125" style="1"/>
    <col min="8757" max="8757" width="4.5703125" style="1" customWidth="1"/>
    <col min="8758" max="8760" width="11.42578125" style="1"/>
    <col min="8761" max="8761" width="12.5703125" style="1" customWidth="1"/>
    <col min="8762" max="8767" width="11.42578125" style="1"/>
    <col min="8768" max="8768" width="21" style="1" customWidth="1"/>
    <col min="8769" max="8769" width="19.85546875" style="1" customWidth="1"/>
    <col min="8770" max="8770" width="18.42578125" style="1" customWidth="1"/>
    <col min="8771" max="8771" width="20.140625" style="1" customWidth="1"/>
    <col min="8772" max="8772" width="20.5703125" style="1" customWidth="1"/>
    <col min="8773" max="8773" width="7.140625" style="1" customWidth="1"/>
    <col min="8774" max="8774" width="20" style="1" customWidth="1"/>
    <col min="8775" max="8775" width="19.28515625" style="1" customWidth="1"/>
    <col min="8776" max="8776" width="16" style="1" customWidth="1"/>
    <col min="8777" max="8777" width="22.28515625" style="1" customWidth="1"/>
    <col min="8778" max="8778" width="22" style="1" customWidth="1"/>
    <col min="8779" max="8962" width="11.42578125" style="1"/>
    <col min="8963" max="8963" width="4.42578125" style="1" customWidth="1"/>
    <col min="8964" max="8964" width="11.42578125" style="1"/>
    <col min="8965" max="8965" width="8.28515625" style="1" customWidth="1"/>
    <col min="8966" max="8966" width="9.7109375" style="1" customWidth="1"/>
    <col min="8967" max="8967" width="11.140625" style="1" customWidth="1"/>
    <col min="8968" max="8968" width="8.42578125" style="1" customWidth="1"/>
    <col min="8969" max="8969" width="10.140625" style="1" customWidth="1"/>
    <col min="8970" max="8970" width="10.5703125" style="1" customWidth="1"/>
    <col min="8971" max="8971" width="7.28515625" style="1" customWidth="1"/>
    <col min="8972" max="8972" width="8.85546875" style="1" customWidth="1"/>
    <col min="8973" max="8973" width="13" style="1" customWidth="1"/>
    <col min="8974" max="8975" width="6.5703125" style="1" customWidth="1"/>
    <col min="8976" max="8976" width="8.5703125" style="1" customWidth="1"/>
    <col min="8977" max="8977" width="8.140625" style="1" customWidth="1"/>
    <col min="8978" max="8978" width="11.85546875" style="1" customWidth="1"/>
    <col min="8979" max="8979" width="6.85546875" style="1" customWidth="1"/>
    <col min="8980" max="8980" width="6.5703125" style="1" customWidth="1"/>
    <col min="8981" max="8981" width="7.140625" style="1" customWidth="1"/>
    <col min="8982" max="8983" width="7.7109375" style="1" customWidth="1"/>
    <col min="8984" max="8984" width="7.140625" style="1" customWidth="1"/>
    <col min="8985" max="8985" width="6.7109375" style="1" customWidth="1"/>
    <col min="8986" max="8986" width="5.42578125" style="1" customWidth="1"/>
    <col min="8987" max="8987" width="22.85546875" style="1" customWidth="1"/>
    <col min="8988" max="8988" width="21.85546875" style="1" customWidth="1"/>
    <col min="8989" max="8989" width="9.42578125" style="1" customWidth="1"/>
    <col min="8990" max="8990" width="11.7109375" style="1" customWidth="1"/>
    <col min="8991" max="8991" width="9.28515625" style="1" customWidth="1"/>
    <col min="8992" max="8992" width="10.5703125" style="1" customWidth="1"/>
    <col min="8993" max="8993" width="18.85546875" style="1" customWidth="1"/>
    <col min="8994" max="8995" width="11.7109375" style="1" customWidth="1"/>
    <col min="8996" max="8996" width="13.85546875" style="1" customWidth="1"/>
    <col min="8997" max="8997" width="19" style="1" customWidth="1"/>
    <col min="8998" max="8998" width="16.7109375" style="1" customWidth="1"/>
    <col min="8999" max="8999" width="11.42578125" style="1"/>
    <col min="9000" max="9000" width="13" style="1" customWidth="1"/>
    <col min="9001" max="9002" width="11.42578125" style="1"/>
    <col min="9003" max="9003" width="9.140625" style="1" customWidth="1"/>
    <col min="9004" max="9004" width="11.42578125" style="1"/>
    <col min="9005" max="9005" width="12.42578125" style="1" customWidth="1"/>
    <col min="9006" max="9007" width="10.7109375" style="1" customWidth="1"/>
    <col min="9008" max="9008" width="7" style="1" customWidth="1"/>
    <col min="9009" max="9012" width="11.42578125" style="1"/>
    <col min="9013" max="9013" width="4.5703125" style="1" customWidth="1"/>
    <col min="9014" max="9016" width="11.42578125" style="1"/>
    <col min="9017" max="9017" width="12.5703125" style="1" customWidth="1"/>
    <col min="9018" max="9023" width="11.42578125" style="1"/>
    <col min="9024" max="9024" width="21" style="1" customWidth="1"/>
    <col min="9025" max="9025" width="19.85546875" style="1" customWidth="1"/>
    <col min="9026" max="9026" width="18.42578125" style="1" customWidth="1"/>
    <col min="9027" max="9027" width="20.140625" style="1" customWidth="1"/>
    <col min="9028" max="9028" width="20.5703125" style="1" customWidth="1"/>
    <col min="9029" max="9029" width="7.140625" style="1" customWidth="1"/>
    <col min="9030" max="9030" width="20" style="1" customWidth="1"/>
    <col min="9031" max="9031" width="19.28515625" style="1" customWidth="1"/>
    <col min="9032" max="9032" width="16" style="1" customWidth="1"/>
    <col min="9033" max="9033" width="22.28515625" style="1" customWidth="1"/>
    <col min="9034" max="9034" width="22" style="1" customWidth="1"/>
    <col min="9035" max="9218" width="11.42578125" style="1"/>
    <col min="9219" max="9219" width="4.42578125" style="1" customWidth="1"/>
    <col min="9220" max="9220" width="11.42578125" style="1"/>
    <col min="9221" max="9221" width="8.28515625" style="1" customWidth="1"/>
    <col min="9222" max="9222" width="9.7109375" style="1" customWidth="1"/>
    <col min="9223" max="9223" width="11.140625" style="1" customWidth="1"/>
    <col min="9224" max="9224" width="8.42578125" style="1" customWidth="1"/>
    <col min="9225" max="9225" width="10.140625" style="1" customWidth="1"/>
    <col min="9226" max="9226" width="10.5703125" style="1" customWidth="1"/>
    <col min="9227" max="9227" width="7.28515625" style="1" customWidth="1"/>
    <col min="9228" max="9228" width="8.85546875" style="1" customWidth="1"/>
    <col min="9229" max="9229" width="13" style="1" customWidth="1"/>
    <col min="9230" max="9231" width="6.5703125" style="1" customWidth="1"/>
    <col min="9232" max="9232" width="8.5703125" style="1" customWidth="1"/>
    <col min="9233" max="9233" width="8.140625" style="1" customWidth="1"/>
    <col min="9234" max="9234" width="11.85546875" style="1" customWidth="1"/>
    <col min="9235" max="9235" width="6.85546875" style="1" customWidth="1"/>
    <col min="9236" max="9236" width="6.5703125" style="1" customWidth="1"/>
    <col min="9237" max="9237" width="7.140625" style="1" customWidth="1"/>
    <col min="9238" max="9239" width="7.7109375" style="1" customWidth="1"/>
    <col min="9240" max="9240" width="7.140625" style="1" customWidth="1"/>
    <col min="9241" max="9241" width="6.7109375" style="1" customWidth="1"/>
    <col min="9242" max="9242" width="5.42578125" style="1" customWidth="1"/>
    <col min="9243" max="9243" width="22.85546875" style="1" customWidth="1"/>
    <col min="9244" max="9244" width="21.85546875" style="1" customWidth="1"/>
    <col min="9245" max="9245" width="9.42578125" style="1" customWidth="1"/>
    <col min="9246" max="9246" width="11.7109375" style="1" customWidth="1"/>
    <col min="9247" max="9247" width="9.28515625" style="1" customWidth="1"/>
    <col min="9248" max="9248" width="10.5703125" style="1" customWidth="1"/>
    <col min="9249" max="9249" width="18.85546875" style="1" customWidth="1"/>
    <col min="9250" max="9251" width="11.7109375" style="1" customWidth="1"/>
    <col min="9252" max="9252" width="13.85546875" style="1" customWidth="1"/>
    <col min="9253" max="9253" width="19" style="1" customWidth="1"/>
    <col min="9254" max="9254" width="16.7109375" style="1" customWidth="1"/>
    <col min="9255" max="9255" width="11.42578125" style="1"/>
    <col min="9256" max="9256" width="13" style="1" customWidth="1"/>
    <col min="9257" max="9258" width="11.42578125" style="1"/>
    <col min="9259" max="9259" width="9.140625" style="1" customWidth="1"/>
    <col min="9260" max="9260" width="11.42578125" style="1"/>
    <col min="9261" max="9261" width="12.42578125" style="1" customWidth="1"/>
    <col min="9262" max="9263" width="10.7109375" style="1" customWidth="1"/>
    <col min="9264" max="9264" width="7" style="1" customWidth="1"/>
    <col min="9265" max="9268" width="11.42578125" style="1"/>
    <col min="9269" max="9269" width="4.5703125" style="1" customWidth="1"/>
    <col min="9270" max="9272" width="11.42578125" style="1"/>
    <col min="9273" max="9273" width="12.5703125" style="1" customWidth="1"/>
    <col min="9274" max="9279" width="11.42578125" style="1"/>
    <col min="9280" max="9280" width="21" style="1" customWidth="1"/>
    <col min="9281" max="9281" width="19.85546875" style="1" customWidth="1"/>
    <col min="9282" max="9282" width="18.42578125" style="1" customWidth="1"/>
    <col min="9283" max="9283" width="20.140625" style="1" customWidth="1"/>
    <col min="9284" max="9284" width="20.5703125" style="1" customWidth="1"/>
    <col min="9285" max="9285" width="7.140625" style="1" customWidth="1"/>
    <col min="9286" max="9286" width="20" style="1" customWidth="1"/>
    <col min="9287" max="9287" width="19.28515625" style="1" customWidth="1"/>
    <col min="9288" max="9288" width="16" style="1" customWidth="1"/>
    <col min="9289" max="9289" width="22.28515625" style="1" customWidth="1"/>
    <col min="9290" max="9290" width="22" style="1" customWidth="1"/>
    <col min="9291" max="9474" width="11.42578125" style="1"/>
    <col min="9475" max="9475" width="4.42578125" style="1" customWidth="1"/>
    <col min="9476" max="9476" width="11.42578125" style="1"/>
    <col min="9477" max="9477" width="8.28515625" style="1" customWidth="1"/>
    <col min="9478" max="9478" width="9.7109375" style="1" customWidth="1"/>
    <col min="9479" max="9479" width="11.140625" style="1" customWidth="1"/>
    <col min="9480" max="9480" width="8.42578125" style="1" customWidth="1"/>
    <col min="9481" max="9481" width="10.140625" style="1" customWidth="1"/>
    <col min="9482" max="9482" width="10.5703125" style="1" customWidth="1"/>
    <col min="9483" max="9483" width="7.28515625" style="1" customWidth="1"/>
    <col min="9484" max="9484" width="8.85546875" style="1" customWidth="1"/>
    <col min="9485" max="9485" width="13" style="1" customWidth="1"/>
    <col min="9486" max="9487" width="6.5703125" style="1" customWidth="1"/>
    <col min="9488" max="9488" width="8.5703125" style="1" customWidth="1"/>
    <col min="9489" max="9489" width="8.140625" style="1" customWidth="1"/>
    <col min="9490" max="9490" width="11.85546875" style="1" customWidth="1"/>
    <col min="9491" max="9491" width="6.85546875" style="1" customWidth="1"/>
    <col min="9492" max="9492" width="6.5703125" style="1" customWidth="1"/>
    <col min="9493" max="9493" width="7.140625" style="1" customWidth="1"/>
    <col min="9494" max="9495" width="7.7109375" style="1" customWidth="1"/>
    <col min="9496" max="9496" width="7.140625" style="1" customWidth="1"/>
    <col min="9497" max="9497" width="6.7109375" style="1" customWidth="1"/>
    <col min="9498" max="9498" width="5.42578125" style="1" customWidth="1"/>
    <col min="9499" max="9499" width="22.85546875" style="1" customWidth="1"/>
    <col min="9500" max="9500" width="21.85546875" style="1" customWidth="1"/>
    <col min="9501" max="9501" width="9.42578125" style="1" customWidth="1"/>
    <col min="9502" max="9502" width="11.7109375" style="1" customWidth="1"/>
    <col min="9503" max="9503" width="9.28515625" style="1" customWidth="1"/>
    <col min="9504" max="9504" width="10.5703125" style="1" customWidth="1"/>
    <col min="9505" max="9505" width="18.85546875" style="1" customWidth="1"/>
    <col min="9506" max="9507" width="11.7109375" style="1" customWidth="1"/>
    <col min="9508" max="9508" width="13.85546875" style="1" customWidth="1"/>
    <col min="9509" max="9509" width="19" style="1" customWidth="1"/>
    <col min="9510" max="9510" width="16.7109375" style="1" customWidth="1"/>
    <col min="9511" max="9511" width="11.42578125" style="1"/>
    <col min="9512" max="9512" width="13" style="1" customWidth="1"/>
    <col min="9513" max="9514" width="11.42578125" style="1"/>
    <col min="9515" max="9515" width="9.140625" style="1" customWidth="1"/>
    <col min="9516" max="9516" width="11.42578125" style="1"/>
    <col min="9517" max="9517" width="12.42578125" style="1" customWidth="1"/>
    <col min="9518" max="9519" width="10.7109375" style="1" customWidth="1"/>
    <col min="9520" max="9520" width="7" style="1" customWidth="1"/>
    <col min="9521" max="9524" width="11.42578125" style="1"/>
    <col min="9525" max="9525" width="4.5703125" style="1" customWidth="1"/>
    <col min="9526" max="9528" width="11.42578125" style="1"/>
    <col min="9529" max="9529" width="12.5703125" style="1" customWidth="1"/>
    <col min="9530" max="9535" width="11.42578125" style="1"/>
    <col min="9536" max="9536" width="21" style="1" customWidth="1"/>
    <col min="9537" max="9537" width="19.85546875" style="1" customWidth="1"/>
    <col min="9538" max="9538" width="18.42578125" style="1" customWidth="1"/>
    <col min="9539" max="9539" width="20.140625" style="1" customWidth="1"/>
    <col min="9540" max="9540" width="20.5703125" style="1" customWidth="1"/>
    <col min="9541" max="9541" width="7.140625" style="1" customWidth="1"/>
    <col min="9542" max="9542" width="20" style="1" customWidth="1"/>
    <col min="9543" max="9543" width="19.28515625" style="1" customWidth="1"/>
    <col min="9544" max="9544" width="16" style="1" customWidth="1"/>
    <col min="9545" max="9545" width="22.28515625" style="1" customWidth="1"/>
    <col min="9546" max="9546" width="22" style="1" customWidth="1"/>
    <col min="9547" max="9730" width="11.42578125" style="1"/>
    <col min="9731" max="9731" width="4.42578125" style="1" customWidth="1"/>
    <col min="9732" max="9732" width="11.42578125" style="1"/>
    <col min="9733" max="9733" width="8.28515625" style="1" customWidth="1"/>
    <col min="9734" max="9734" width="9.7109375" style="1" customWidth="1"/>
    <col min="9735" max="9735" width="11.140625" style="1" customWidth="1"/>
    <col min="9736" max="9736" width="8.42578125" style="1" customWidth="1"/>
    <col min="9737" max="9737" width="10.140625" style="1" customWidth="1"/>
    <col min="9738" max="9738" width="10.5703125" style="1" customWidth="1"/>
    <col min="9739" max="9739" width="7.28515625" style="1" customWidth="1"/>
    <col min="9740" max="9740" width="8.85546875" style="1" customWidth="1"/>
    <col min="9741" max="9741" width="13" style="1" customWidth="1"/>
    <col min="9742" max="9743" width="6.5703125" style="1" customWidth="1"/>
    <col min="9744" max="9744" width="8.5703125" style="1" customWidth="1"/>
    <col min="9745" max="9745" width="8.140625" style="1" customWidth="1"/>
    <col min="9746" max="9746" width="11.85546875" style="1" customWidth="1"/>
    <col min="9747" max="9747" width="6.85546875" style="1" customWidth="1"/>
    <col min="9748" max="9748" width="6.5703125" style="1" customWidth="1"/>
    <col min="9749" max="9749" width="7.140625" style="1" customWidth="1"/>
    <col min="9750" max="9751" width="7.7109375" style="1" customWidth="1"/>
    <col min="9752" max="9752" width="7.140625" style="1" customWidth="1"/>
    <col min="9753" max="9753" width="6.7109375" style="1" customWidth="1"/>
    <col min="9754" max="9754" width="5.42578125" style="1" customWidth="1"/>
    <col min="9755" max="9755" width="22.85546875" style="1" customWidth="1"/>
    <col min="9756" max="9756" width="21.85546875" style="1" customWidth="1"/>
    <col min="9757" max="9757" width="9.42578125" style="1" customWidth="1"/>
    <col min="9758" max="9758" width="11.7109375" style="1" customWidth="1"/>
    <col min="9759" max="9759" width="9.28515625" style="1" customWidth="1"/>
    <col min="9760" max="9760" width="10.5703125" style="1" customWidth="1"/>
    <col min="9761" max="9761" width="18.85546875" style="1" customWidth="1"/>
    <col min="9762" max="9763" width="11.7109375" style="1" customWidth="1"/>
    <col min="9764" max="9764" width="13.85546875" style="1" customWidth="1"/>
    <col min="9765" max="9765" width="19" style="1" customWidth="1"/>
    <col min="9766" max="9766" width="16.7109375" style="1" customWidth="1"/>
    <col min="9767" max="9767" width="11.42578125" style="1"/>
    <col min="9768" max="9768" width="13" style="1" customWidth="1"/>
    <col min="9769" max="9770" width="11.42578125" style="1"/>
    <col min="9771" max="9771" width="9.140625" style="1" customWidth="1"/>
    <col min="9772" max="9772" width="11.42578125" style="1"/>
    <col min="9773" max="9773" width="12.42578125" style="1" customWidth="1"/>
    <col min="9774" max="9775" width="10.7109375" style="1" customWidth="1"/>
    <col min="9776" max="9776" width="7" style="1" customWidth="1"/>
    <col min="9777" max="9780" width="11.42578125" style="1"/>
    <col min="9781" max="9781" width="4.5703125" style="1" customWidth="1"/>
    <col min="9782" max="9784" width="11.42578125" style="1"/>
    <col min="9785" max="9785" width="12.5703125" style="1" customWidth="1"/>
    <col min="9786" max="9791" width="11.42578125" style="1"/>
    <col min="9792" max="9792" width="21" style="1" customWidth="1"/>
    <col min="9793" max="9793" width="19.85546875" style="1" customWidth="1"/>
    <col min="9794" max="9794" width="18.42578125" style="1" customWidth="1"/>
    <col min="9795" max="9795" width="20.140625" style="1" customWidth="1"/>
    <col min="9796" max="9796" width="20.5703125" style="1" customWidth="1"/>
    <col min="9797" max="9797" width="7.140625" style="1" customWidth="1"/>
    <col min="9798" max="9798" width="20" style="1" customWidth="1"/>
    <col min="9799" max="9799" width="19.28515625" style="1" customWidth="1"/>
    <col min="9800" max="9800" width="16" style="1" customWidth="1"/>
    <col min="9801" max="9801" width="22.28515625" style="1" customWidth="1"/>
    <col min="9802" max="9802" width="22" style="1" customWidth="1"/>
    <col min="9803" max="9986" width="11.42578125" style="1"/>
    <col min="9987" max="9987" width="4.42578125" style="1" customWidth="1"/>
    <col min="9988" max="9988" width="11.42578125" style="1"/>
    <col min="9989" max="9989" width="8.28515625" style="1" customWidth="1"/>
    <col min="9990" max="9990" width="9.7109375" style="1" customWidth="1"/>
    <col min="9991" max="9991" width="11.140625" style="1" customWidth="1"/>
    <col min="9992" max="9992" width="8.42578125" style="1" customWidth="1"/>
    <col min="9993" max="9993" width="10.140625" style="1" customWidth="1"/>
    <col min="9994" max="9994" width="10.5703125" style="1" customWidth="1"/>
    <col min="9995" max="9995" width="7.28515625" style="1" customWidth="1"/>
    <col min="9996" max="9996" width="8.85546875" style="1" customWidth="1"/>
    <col min="9997" max="9997" width="13" style="1" customWidth="1"/>
    <col min="9998" max="9999" width="6.5703125" style="1" customWidth="1"/>
    <col min="10000" max="10000" width="8.5703125" style="1" customWidth="1"/>
    <col min="10001" max="10001" width="8.140625" style="1" customWidth="1"/>
    <col min="10002" max="10002" width="11.85546875" style="1" customWidth="1"/>
    <col min="10003" max="10003" width="6.85546875" style="1" customWidth="1"/>
    <col min="10004" max="10004" width="6.5703125" style="1" customWidth="1"/>
    <col min="10005" max="10005" width="7.140625" style="1" customWidth="1"/>
    <col min="10006" max="10007" width="7.7109375" style="1" customWidth="1"/>
    <col min="10008" max="10008" width="7.140625" style="1" customWidth="1"/>
    <col min="10009" max="10009" width="6.7109375" style="1" customWidth="1"/>
    <col min="10010" max="10010" width="5.42578125" style="1" customWidth="1"/>
    <col min="10011" max="10011" width="22.85546875" style="1" customWidth="1"/>
    <col min="10012" max="10012" width="21.85546875" style="1" customWidth="1"/>
    <col min="10013" max="10013" width="9.42578125" style="1" customWidth="1"/>
    <col min="10014" max="10014" width="11.7109375" style="1" customWidth="1"/>
    <col min="10015" max="10015" width="9.28515625" style="1" customWidth="1"/>
    <col min="10016" max="10016" width="10.5703125" style="1" customWidth="1"/>
    <col min="10017" max="10017" width="18.85546875" style="1" customWidth="1"/>
    <col min="10018" max="10019" width="11.7109375" style="1" customWidth="1"/>
    <col min="10020" max="10020" width="13.85546875" style="1" customWidth="1"/>
    <col min="10021" max="10021" width="19" style="1" customWidth="1"/>
    <col min="10022" max="10022" width="16.7109375" style="1" customWidth="1"/>
    <col min="10023" max="10023" width="11.42578125" style="1"/>
    <col min="10024" max="10024" width="13" style="1" customWidth="1"/>
    <col min="10025" max="10026" width="11.42578125" style="1"/>
    <col min="10027" max="10027" width="9.140625" style="1" customWidth="1"/>
    <col min="10028" max="10028" width="11.42578125" style="1"/>
    <col min="10029" max="10029" width="12.42578125" style="1" customWidth="1"/>
    <col min="10030" max="10031" width="10.7109375" style="1" customWidth="1"/>
    <col min="10032" max="10032" width="7" style="1" customWidth="1"/>
    <col min="10033" max="10036" width="11.42578125" style="1"/>
    <col min="10037" max="10037" width="4.5703125" style="1" customWidth="1"/>
    <col min="10038" max="10040" width="11.42578125" style="1"/>
    <col min="10041" max="10041" width="12.5703125" style="1" customWidth="1"/>
    <col min="10042" max="10047" width="11.42578125" style="1"/>
    <col min="10048" max="10048" width="21" style="1" customWidth="1"/>
    <col min="10049" max="10049" width="19.85546875" style="1" customWidth="1"/>
    <col min="10050" max="10050" width="18.42578125" style="1" customWidth="1"/>
    <col min="10051" max="10051" width="20.140625" style="1" customWidth="1"/>
    <col min="10052" max="10052" width="20.5703125" style="1" customWidth="1"/>
    <col min="10053" max="10053" width="7.140625" style="1" customWidth="1"/>
    <col min="10054" max="10054" width="20" style="1" customWidth="1"/>
    <col min="10055" max="10055" width="19.28515625" style="1" customWidth="1"/>
    <col min="10056" max="10056" width="16" style="1" customWidth="1"/>
    <col min="10057" max="10057" width="22.28515625" style="1" customWidth="1"/>
    <col min="10058" max="10058" width="22" style="1" customWidth="1"/>
    <col min="10059" max="10242" width="11.42578125" style="1"/>
    <col min="10243" max="10243" width="4.42578125" style="1" customWidth="1"/>
    <col min="10244" max="10244" width="11.42578125" style="1"/>
    <col min="10245" max="10245" width="8.28515625" style="1" customWidth="1"/>
    <col min="10246" max="10246" width="9.7109375" style="1" customWidth="1"/>
    <col min="10247" max="10247" width="11.140625" style="1" customWidth="1"/>
    <col min="10248" max="10248" width="8.42578125" style="1" customWidth="1"/>
    <col min="10249" max="10249" width="10.140625" style="1" customWidth="1"/>
    <col min="10250" max="10250" width="10.5703125" style="1" customWidth="1"/>
    <col min="10251" max="10251" width="7.28515625" style="1" customWidth="1"/>
    <col min="10252" max="10252" width="8.85546875" style="1" customWidth="1"/>
    <col min="10253" max="10253" width="13" style="1" customWidth="1"/>
    <col min="10254" max="10255" width="6.5703125" style="1" customWidth="1"/>
    <col min="10256" max="10256" width="8.5703125" style="1" customWidth="1"/>
    <col min="10257" max="10257" width="8.140625" style="1" customWidth="1"/>
    <col min="10258" max="10258" width="11.85546875" style="1" customWidth="1"/>
    <col min="10259" max="10259" width="6.85546875" style="1" customWidth="1"/>
    <col min="10260" max="10260" width="6.5703125" style="1" customWidth="1"/>
    <col min="10261" max="10261" width="7.140625" style="1" customWidth="1"/>
    <col min="10262" max="10263" width="7.7109375" style="1" customWidth="1"/>
    <col min="10264" max="10264" width="7.140625" style="1" customWidth="1"/>
    <col min="10265" max="10265" width="6.7109375" style="1" customWidth="1"/>
    <col min="10266" max="10266" width="5.42578125" style="1" customWidth="1"/>
    <col min="10267" max="10267" width="22.85546875" style="1" customWidth="1"/>
    <col min="10268" max="10268" width="21.85546875" style="1" customWidth="1"/>
    <col min="10269" max="10269" width="9.42578125" style="1" customWidth="1"/>
    <col min="10270" max="10270" width="11.7109375" style="1" customWidth="1"/>
    <col min="10271" max="10271" width="9.28515625" style="1" customWidth="1"/>
    <col min="10272" max="10272" width="10.5703125" style="1" customWidth="1"/>
    <col min="10273" max="10273" width="18.85546875" style="1" customWidth="1"/>
    <col min="10274" max="10275" width="11.7109375" style="1" customWidth="1"/>
    <col min="10276" max="10276" width="13.85546875" style="1" customWidth="1"/>
    <col min="10277" max="10277" width="19" style="1" customWidth="1"/>
    <col min="10278" max="10278" width="16.7109375" style="1" customWidth="1"/>
    <col min="10279" max="10279" width="11.42578125" style="1"/>
    <col min="10280" max="10280" width="13" style="1" customWidth="1"/>
    <col min="10281" max="10282" width="11.42578125" style="1"/>
    <col min="10283" max="10283" width="9.140625" style="1" customWidth="1"/>
    <col min="10284" max="10284" width="11.42578125" style="1"/>
    <col min="10285" max="10285" width="12.42578125" style="1" customWidth="1"/>
    <col min="10286" max="10287" width="10.7109375" style="1" customWidth="1"/>
    <col min="10288" max="10288" width="7" style="1" customWidth="1"/>
    <col min="10289" max="10292" width="11.42578125" style="1"/>
    <col min="10293" max="10293" width="4.5703125" style="1" customWidth="1"/>
    <col min="10294" max="10296" width="11.42578125" style="1"/>
    <col min="10297" max="10297" width="12.5703125" style="1" customWidth="1"/>
    <col min="10298" max="10303" width="11.42578125" style="1"/>
    <col min="10304" max="10304" width="21" style="1" customWidth="1"/>
    <col min="10305" max="10305" width="19.85546875" style="1" customWidth="1"/>
    <col min="10306" max="10306" width="18.42578125" style="1" customWidth="1"/>
    <col min="10307" max="10307" width="20.140625" style="1" customWidth="1"/>
    <col min="10308" max="10308" width="20.5703125" style="1" customWidth="1"/>
    <col min="10309" max="10309" width="7.140625" style="1" customWidth="1"/>
    <col min="10310" max="10310" width="20" style="1" customWidth="1"/>
    <col min="10311" max="10311" width="19.28515625" style="1" customWidth="1"/>
    <col min="10312" max="10312" width="16" style="1" customWidth="1"/>
    <col min="10313" max="10313" width="22.28515625" style="1" customWidth="1"/>
    <col min="10314" max="10314" width="22" style="1" customWidth="1"/>
    <col min="10315" max="10498" width="11.42578125" style="1"/>
    <col min="10499" max="10499" width="4.42578125" style="1" customWidth="1"/>
    <col min="10500" max="10500" width="11.42578125" style="1"/>
    <col min="10501" max="10501" width="8.28515625" style="1" customWidth="1"/>
    <col min="10502" max="10502" width="9.7109375" style="1" customWidth="1"/>
    <col min="10503" max="10503" width="11.140625" style="1" customWidth="1"/>
    <col min="10504" max="10504" width="8.42578125" style="1" customWidth="1"/>
    <col min="10505" max="10505" width="10.140625" style="1" customWidth="1"/>
    <col min="10506" max="10506" width="10.5703125" style="1" customWidth="1"/>
    <col min="10507" max="10507" width="7.28515625" style="1" customWidth="1"/>
    <col min="10508" max="10508" width="8.85546875" style="1" customWidth="1"/>
    <col min="10509" max="10509" width="13" style="1" customWidth="1"/>
    <col min="10510" max="10511" width="6.5703125" style="1" customWidth="1"/>
    <col min="10512" max="10512" width="8.5703125" style="1" customWidth="1"/>
    <col min="10513" max="10513" width="8.140625" style="1" customWidth="1"/>
    <col min="10514" max="10514" width="11.85546875" style="1" customWidth="1"/>
    <col min="10515" max="10515" width="6.85546875" style="1" customWidth="1"/>
    <col min="10516" max="10516" width="6.5703125" style="1" customWidth="1"/>
    <col min="10517" max="10517" width="7.140625" style="1" customWidth="1"/>
    <col min="10518" max="10519" width="7.7109375" style="1" customWidth="1"/>
    <col min="10520" max="10520" width="7.140625" style="1" customWidth="1"/>
    <col min="10521" max="10521" width="6.7109375" style="1" customWidth="1"/>
    <col min="10522" max="10522" width="5.42578125" style="1" customWidth="1"/>
    <col min="10523" max="10523" width="22.85546875" style="1" customWidth="1"/>
    <col min="10524" max="10524" width="21.85546875" style="1" customWidth="1"/>
    <col min="10525" max="10525" width="9.42578125" style="1" customWidth="1"/>
    <col min="10526" max="10526" width="11.7109375" style="1" customWidth="1"/>
    <col min="10527" max="10527" width="9.28515625" style="1" customWidth="1"/>
    <col min="10528" max="10528" width="10.5703125" style="1" customWidth="1"/>
    <col min="10529" max="10529" width="18.85546875" style="1" customWidth="1"/>
    <col min="10530" max="10531" width="11.7109375" style="1" customWidth="1"/>
    <col min="10532" max="10532" width="13.85546875" style="1" customWidth="1"/>
    <col min="10533" max="10533" width="19" style="1" customWidth="1"/>
    <col min="10534" max="10534" width="16.7109375" style="1" customWidth="1"/>
    <col min="10535" max="10535" width="11.42578125" style="1"/>
    <col min="10536" max="10536" width="13" style="1" customWidth="1"/>
    <col min="10537" max="10538" width="11.42578125" style="1"/>
    <col min="10539" max="10539" width="9.140625" style="1" customWidth="1"/>
    <col min="10540" max="10540" width="11.42578125" style="1"/>
    <col min="10541" max="10541" width="12.42578125" style="1" customWidth="1"/>
    <col min="10542" max="10543" width="10.7109375" style="1" customWidth="1"/>
    <col min="10544" max="10544" width="7" style="1" customWidth="1"/>
    <col min="10545" max="10548" width="11.42578125" style="1"/>
    <col min="10549" max="10549" width="4.5703125" style="1" customWidth="1"/>
    <col min="10550" max="10552" width="11.42578125" style="1"/>
    <col min="10553" max="10553" width="12.5703125" style="1" customWidth="1"/>
    <col min="10554" max="10559" width="11.42578125" style="1"/>
    <col min="10560" max="10560" width="21" style="1" customWidth="1"/>
    <col min="10561" max="10561" width="19.85546875" style="1" customWidth="1"/>
    <col min="10562" max="10562" width="18.42578125" style="1" customWidth="1"/>
    <col min="10563" max="10563" width="20.140625" style="1" customWidth="1"/>
    <col min="10564" max="10564" width="20.5703125" style="1" customWidth="1"/>
    <col min="10565" max="10565" width="7.140625" style="1" customWidth="1"/>
    <col min="10566" max="10566" width="20" style="1" customWidth="1"/>
    <col min="10567" max="10567" width="19.28515625" style="1" customWidth="1"/>
    <col min="10568" max="10568" width="16" style="1" customWidth="1"/>
    <col min="10569" max="10569" width="22.28515625" style="1" customWidth="1"/>
    <col min="10570" max="10570" width="22" style="1" customWidth="1"/>
    <col min="10571" max="10754" width="11.42578125" style="1"/>
    <col min="10755" max="10755" width="4.42578125" style="1" customWidth="1"/>
    <col min="10756" max="10756" width="11.42578125" style="1"/>
    <col min="10757" max="10757" width="8.28515625" style="1" customWidth="1"/>
    <col min="10758" max="10758" width="9.7109375" style="1" customWidth="1"/>
    <col min="10759" max="10759" width="11.140625" style="1" customWidth="1"/>
    <col min="10760" max="10760" width="8.42578125" style="1" customWidth="1"/>
    <col min="10761" max="10761" width="10.140625" style="1" customWidth="1"/>
    <col min="10762" max="10762" width="10.5703125" style="1" customWidth="1"/>
    <col min="10763" max="10763" width="7.28515625" style="1" customWidth="1"/>
    <col min="10764" max="10764" width="8.85546875" style="1" customWidth="1"/>
    <col min="10765" max="10765" width="13" style="1" customWidth="1"/>
    <col min="10766" max="10767" width="6.5703125" style="1" customWidth="1"/>
    <col min="10768" max="10768" width="8.5703125" style="1" customWidth="1"/>
    <col min="10769" max="10769" width="8.140625" style="1" customWidth="1"/>
    <col min="10770" max="10770" width="11.85546875" style="1" customWidth="1"/>
    <col min="10771" max="10771" width="6.85546875" style="1" customWidth="1"/>
    <col min="10772" max="10772" width="6.5703125" style="1" customWidth="1"/>
    <col min="10773" max="10773" width="7.140625" style="1" customWidth="1"/>
    <col min="10774" max="10775" width="7.7109375" style="1" customWidth="1"/>
    <col min="10776" max="10776" width="7.140625" style="1" customWidth="1"/>
    <col min="10777" max="10777" width="6.7109375" style="1" customWidth="1"/>
    <col min="10778" max="10778" width="5.42578125" style="1" customWidth="1"/>
    <col min="10779" max="10779" width="22.85546875" style="1" customWidth="1"/>
    <col min="10780" max="10780" width="21.85546875" style="1" customWidth="1"/>
    <col min="10781" max="10781" width="9.42578125" style="1" customWidth="1"/>
    <col min="10782" max="10782" width="11.7109375" style="1" customWidth="1"/>
    <col min="10783" max="10783" width="9.28515625" style="1" customWidth="1"/>
    <col min="10784" max="10784" width="10.5703125" style="1" customWidth="1"/>
    <col min="10785" max="10785" width="18.85546875" style="1" customWidth="1"/>
    <col min="10786" max="10787" width="11.7109375" style="1" customWidth="1"/>
    <col min="10788" max="10788" width="13.85546875" style="1" customWidth="1"/>
    <col min="10789" max="10789" width="19" style="1" customWidth="1"/>
    <col min="10790" max="10790" width="16.7109375" style="1" customWidth="1"/>
    <col min="10791" max="10791" width="11.42578125" style="1"/>
    <col min="10792" max="10792" width="13" style="1" customWidth="1"/>
    <col min="10793" max="10794" width="11.42578125" style="1"/>
    <col min="10795" max="10795" width="9.140625" style="1" customWidth="1"/>
    <col min="10796" max="10796" width="11.42578125" style="1"/>
    <col min="10797" max="10797" width="12.42578125" style="1" customWidth="1"/>
    <col min="10798" max="10799" width="10.7109375" style="1" customWidth="1"/>
    <col min="10800" max="10800" width="7" style="1" customWidth="1"/>
    <col min="10801" max="10804" width="11.42578125" style="1"/>
    <col min="10805" max="10805" width="4.5703125" style="1" customWidth="1"/>
    <col min="10806" max="10808" width="11.42578125" style="1"/>
    <col min="10809" max="10809" width="12.5703125" style="1" customWidth="1"/>
    <col min="10810" max="10815" width="11.42578125" style="1"/>
    <col min="10816" max="10816" width="21" style="1" customWidth="1"/>
    <col min="10817" max="10817" width="19.85546875" style="1" customWidth="1"/>
    <col min="10818" max="10818" width="18.42578125" style="1" customWidth="1"/>
    <col min="10819" max="10819" width="20.140625" style="1" customWidth="1"/>
    <col min="10820" max="10820" width="20.5703125" style="1" customWidth="1"/>
    <col min="10821" max="10821" width="7.140625" style="1" customWidth="1"/>
    <col min="10822" max="10822" width="20" style="1" customWidth="1"/>
    <col min="10823" max="10823" width="19.28515625" style="1" customWidth="1"/>
    <col min="10824" max="10824" width="16" style="1" customWidth="1"/>
    <col min="10825" max="10825" width="22.28515625" style="1" customWidth="1"/>
    <col min="10826" max="10826" width="22" style="1" customWidth="1"/>
    <col min="10827" max="11010" width="11.42578125" style="1"/>
    <col min="11011" max="11011" width="4.42578125" style="1" customWidth="1"/>
    <col min="11012" max="11012" width="11.42578125" style="1"/>
    <col min="11013" max="11013" width="8.28515625" style="1" customWidth="1"/>
    <col min="11014" max="11014" width="9.7109375" style="1" customWidth="1"/>
    <col min="11015" max="11015" width="11.140625" style="1" customWidth="1"/>
    <col min="11016" max="11016" width="8.42578125" style="1" customWidth="1"/>
    <col min="11017" max="11017" width="10.140625" style="1" customWidth="1"/>
    <col min="11018" max="11018" width="10.5703125" style="1" customWidth="1"/>
    <col min="11019" max="11019" width="7.28515625" style="1" customWidth="1"/>
    <col min="11020" max="11020" width="8.85546875" style="1" customWidth="1"/>
    <col min="11021" max="11021" width="13" style="1" customWidth="1"/>
    <col min="11022" max="11023" width="6.5703125" style="1" customWidth="1"/>
    <col min="11024" max="11024" width="8.5703125" style="1" customWidth="1"/>
    <col min="11025" max="11025" width="8.140625" style="1" customWidth="1"/>
    <col min="11026" max="11026" width="11.85546875" style="1" customWidth="1"/>
    <col min="11027" max="11027" width="6.85546875" style="1" customWidth="1"/>
    <col min="11028" max="11028" width="6.5703125" style="1" customWidth="1"/>
    <col min="11029" max="11029" width="7.140625" style="1" customWidth="1"/>
    <col min="11030" max="11031" width="7.7109375" style="1" customWidth="1"/>
    <col min="11032" max="11032" width="7.140625" style="1" customWidth="1"/>
    <col min="11033" max="11033" width="6.7109375" style="1" customWidth="1"/>
    <col min="11034" max="11034" width="5.42578125" style="1" customWidth="1"/>
    <col min="11035" max="11035" width="22.85546875" style="1" customWidth="1"/>
    <col min="11036" max="11036" width="21.85546875" style="1" customWidth="1"/>
    <col min="11037" max="11037" width="9.42578125" style="1" customWidth="1"/>
    <col min="11038" max="11038" width="11.7109375" style="1" customWidth="1"/>
    <col min="11039" max="11039" width="9.28515625" style="1" customWidth="1"/>
    <col min="11040" max="11040" width="10.5703125" style="1" customWidth="1"/>
    <col min="11041" max="11041" width="18.85546875" style="1" customWidth="1"/>
    <col min="11042" max="11043" width="11.7109375" style="1" customWidth="1"/>
    <col min="11044" max="11044" width="13.85546875" style="1" customWidth="1"/>
    <col min="11045" max="11045" width="19" style="1" customWidth="1"/>
    <col min="11046" max="11046" width="16.7109375" style="1" customWidth="1"/>
    <col min="11047" max="11047" width="11.42578125" style="1"/>
    <col min="11048" max="11048" width="13" style="1" customWidth="1"/>
    <col min="11049" max="11050" width="11.42578125" style="1"/>
    <col min="11051" max="11051" width="9.140625" style="1" customWidth="1"/>
    <col min="11052" max="11052" width="11.42578125" style="1"/>
    <col min="11053" max="11053" width="12.42578125" style="1" customWidth="1"/>
    <col min="11054" max="11055" width="10.7109375" style="1" customWidth="1"/>
    <col min="11056" max="11056" width="7" style="1" customWidth="1"/>
    <col min="11057" max="11060" width="11.42578125" style="1"/>
    <col min="11061" max="11061" width="4.5703125" style="1" customWidth="1"/>
    <col min="11062" max="11064" width="11.42578125" style="1"/>
    <col min="11065" max="11065" width="12.5703125" style="1" customWidth="1"/>
    <col min="11066" max="11071" width="11.42578125" style="1"/>
    <col min="11072" max="11072" width="21" style="1" customWidth="1"/>
    <col min="11073" max="11073" width="19.85546875" style="1" customWidth="1"/>
    <col min="11074" max="11074" width="18.42578125" style="1" customWidth="1"/>
    <col min="11075" max="11075" width="20.140625" style="1" customWidth="1"/>
    <col min="11076" max="11076" width="20.5703125" style="1" customWidth="1"/>
    <col min="11077" max="11077" width="7.140625" style="1" customWidth="1"/>
    <col min="11078" max="11078" width="20" style="1" customWidth="1"/>
    <col min="11079" max="11079" width="19.28515625" style="1" customWidth="1"/>
    <col min="11080" max="11080" width="16" style="1" customWidth="1"/>
    <col min="11081" max="11081" width="22.28515625" style="1" customWidth="1"/>
    <col min="11082" max="11082" width="22" style="1" customWidth="1"/>
    <col min="11083" max="11266" width="11.42578125" style="1"/>
    <col min="11267" max="11267" width="4.42578125" style="1" customWidth="1"/>
    <col min="11268" max="11268" width="11.42578125" style="1"/>
    <col min="11269" max="11269" width="8.28515625" style="1" customWidth="1"/>
    <col min="11270" max="11270" width="9.7109375" style="1" customWidth="1"/>
    <col min="11271" max="11271" width="11.140625" style="1" customWidth="1"/>
    <col min="11272" max="11272" width="8.42578125" style="1" customWidth="1"/>
    <col min="11273" max="11273" width="10.140625" style="1" customWidth="1"/>
    <col min="11274" max="11274" width="10.5703125" style="1" customWidth="1"/>
    <col min="11275" max="11275" width="7.28515625" style="1" customWidth="1"/>
    <col min="11276" max="11276" width="8.85546875" style="1" customWidth="1"/>
    <col min="11277" max="11277" width="13" style="1" customWidth="1"/>
    <col min="11278" max="11279" width="6.5703125" style="1" customWidth="1"/>
    <col min="11280" max="11280" width="8.5703125" style="1" customWidth="1"/>
    <col min="11281" max="11281" width="8.140625" style="1" customWidth="1"/>
    <col min="11282" max="11282" width="11.85546875" style="1" customWidth="1"/>
    <col min="11283" max="11283" width="6.85546875" style="1" customWidth="1"/>
    <col min="11284" max="11284" width="6.5703125" style="1" customWidth="1"/>
    <col min="11285" max="11285" width="7.140625" style="1" customWidth="1"/>
    <col min="11286" max="11287" width="7.7109375" style="1" customWidth="1"/>
    <col min="11288" max="11288" width="7.140625" style="1" customWidth="1"/>
    <col min="11289" max="11289" width="6.7109375" style="1" customWidth="1"/>
    <col min="11290" max="11290" width="5.42578125" style="1" customWidth="1"/>
    <col min="11291" max="11291" width="22.85546875" style="1" customWidth="1"/>
    <col min="11292" max="11292" width="21.85546875" style="1" customWidth="1"/>
    <col min="11293" max="11293" width="9.42578125" style="1" customWidth="1"/>
    <col min="11294" max="11294" width="11.7109375" style="1" customWidth="1"/>
    <col min="11295" max="11295" width="9.28515625" style="1" customWidth="1"/>
    <col min="11296" max="11296" width="10.5703125" style="1" customWidth="1"/>
    <col min="11297" max="11297" width="18.85546875" style="1" customWidth="1"/>
    <col min="11298" max="11299" width="11.7109375" style="1" customWidth="1"/>
    <col min="11300" max="11300" width="13.85546875" style="1" customWidth="1"/>
    <col min="11301" max="11301" width="19" style="1" customWidth="1"/>
    <col min="11302" max="11302" width="16.7109375" style="1" customWidth="1"/>
    <col min="11303" max="11303" width="11.42578125" style="1"/>
    <col min="11304" max="11304" width="13" style="1" customWidth="1"/>
    <col min="11305" max="11306" width="11.42578125" style="1"/>
    <col min="11307" max="11307" width="9.140625" style="1" customWidth="1"/>
    <col min="11308" max="11308" width="11.42578125" style="1"/>
    <col min="11309" max="11309" width="12.42578125" style="1" customWidth="1"/>
    <col min="11310" max="11311" width="10.7109375" style="1" customWidth="1"/>
    <col min="11312" max="11312" width="7" style="1" customWidth="1"/>
    <col min="11313" max="11316" width="11.42578125" style="1"/>
    <col min="11317" max="11317" width="4.5703125" style="1" customWidth="1"/>
    <col min="11318" max="11320" width="11.42578125" style="1"/>
    <col min="11321" max="11321" width="12.5703125" style="1" customWidth="1"/>
    <col min="11322" max="11327" width="11.42578125" style="1"/>
    <col min="11328" max="11328" width="21" style="1" customWidth="1"/>
    <col min="11329" max="11329" width="19.85546875" style="1" customWidth="1"/>
    <col min="11330" max="11330" width="18.42578125" style="1" customWidth="1"/>
    <col min="11331" max="11331" width="20.140625" style="1" customWidth="1"/>
    <col min="11332" max="11332" width="20.5703125" style="1" customWidth="1"/>
    <col min="11333" max="11333" width="7.140625" style="1" customWidth="1"/>
    <col min="11334" max="11334" width="20" style="1" customWidth="1"/>
    <col min="11335" max="11335" width="19.28515625" style="1" customWidth="1"/>
    <col min="11336" max="11336" width="16" style="1" customWidth="1"/>
    <col min="11337" max="11337" width="22.28515625" style="1" customWidth="1"/>
    <col min="11338" max="11338" width="22" style="1" customWidth="1"/>
    <col min="11339" max="11522" width="11.42578125" style="1"/>
    <col min="11523" max="11523" width="4.42578125" style="1" customWidth="1"/>
    <col min="11524" max="11524" width="11.42578125" style="1"/>
    <col min="11525" max="11525" width="8.28515625" style="1" customWidth="1"/>
    <col min="11526" max="11526" width="9.7109375" style="1" customWidth="1"/>
    <col min="11527" max="11527" width="11.140625" style="1" customWidth="1"/>
    <col min="11528" max="11528" width="8.42578125" style="1" customWidth="1"/>
    <col min="11529" max="11529" width="10.140625" style="1" customWidth="1"/>
    <col min="11530" max="11530" width="10.5703125" style="1" customWidth="1"/>
    <col min="11531" max="11531" width="7.28515625" style="1" customWidth="1"/>
    <col min="11532" max="11532" width="8.85546875" style="1" customWidth="1"/>
    <col min="11533" max="11533" width="13" style="1" customWidth="1"/>
    <col min="11534" max="11535" width="6.5703125" style="1" customWidth="1"/>
    <col min="11536" max="11536" width="8.5703125" style="1" customWidth="1"/>
    <col min="11537" max="11537" width="8.140625" style="1" customWidth="1"/>
    <col min="11538" max="11538" width="11.85546875" style="1" customWidth="1"/>
    <col min="11539" max="11539" width="6.85546875" style="1" customWidth="1"/>
    <col min="11540" max="11540" width="6.5703125" style="1" customWidth="1"/>
    <col min="11541" max="11541" width="7.140625" style="1" customWidth="1"/>
    <col min="11542" max="11543" width="7.7109375" style="1" customWidth="1"/>
    <col min="11544" max="11544" width="7.140625" style="1" customWidth="1"/>
    <col min="11545" max="11545" width="6.7109375" style="1" customWidth="1"/>
    <col min="11546" max="11546" width="5.42578125" style="1" customWidth="1"/>
    <col min="11547" max="11547" width="22.85546875" style="1" customWidth="1"/>
    <col min="11548" max="11548" width="21.85546875" style="1" customWidth="1"/>
    <col min="11549" max="11549" width="9.42578125" style="1" customWidth="1"/>
    <col min="11550" max="11550" width="11.7109375" style="1" customWidth="1"/>
    <col min="11551" max="11551" width="9.28515625" style="1" customWidth="1"/>
    <col min="11552" max="11552" width="10.5703125" style="1" customWidth="1"/>
    <col min="11553" max="11553" width="18.85546875" style="1" customWidth="1"/>
    <col min="11554" max="11555" width="11.7109375" style="1" customWidth="1"/>
    <col min="11556" max="11556" width="13.85546875" style="1" customWidth="1"/>
    <col min="11557" max="11557" width="19" style="1" customWidth="1"/>
    <col min="11558" max="11558" width="16.7109375" style="1" customWidth="1"/>
    <col min="11559" max="11559" width="11.42578125" style="1"/>
    <col min="11560" max="11560" width="13" style="1" customWidth="1"/>
    <col min="11561" max="11562" width="11.42578125" style="1"/>
    <col min="11563" max="11563" width="9.140625" style="1" customWidth="1"/>
    <col min="11564" max="11564" width="11.42578125" style="1"/>
    <col min="11565" max="11565" width="12.42578125" style="1" customWidth="1"/>
    <col min="11566" max="11567" width="10.7109375" style="1" customWidth="1"/>
    <col min="11568" max="11568" width="7" style="1" customWidth="1"/>
    <col min="11569" max="11572" width="11.42578125" style="1"/>
    <col min="11573" max="11573" width="4.5703125" style="1" customWidth="1"/>
    <col min="11574" max="11576" width="11.42578125" style="1"/>
    <col min="11577" max="11577" width="12.5703125" style="1" customWidth="1"/>
    <col min="11578" max="11583" width="11.42578125" style="1"/>
    <col min="11584" max="11584" width="21" style="1" customWidth="1"/>
    <col min="11585" max="11585" width="19.85546875" style="1" customWidth="1"/>
    <col min="11586" max="11586" width="18.42578125" style="1" customWidth="1"/>
    <col min="11587" max="11587" width="20.140625" style="1" customWidth="1"/>
    <col min="11588" max="11588" width="20.5703125" style="1" customWidth="1"/>
    <col min="11589" max="11589" width="7.140625" style="1" customWidth="1"/>
    <col min="11590" max="11590" width="20" style="1" customWidth="1"/>
    <col min="11591" max="11591" width="19.28515625" style="1" customWidth="1"/>
    <col min="11592" max="11592" width="16" style="1" customWidth="1"/>
    <col min="11593" max="11593" width="22.28515625" style="1" customWidth="1"/>
    <col min="11594" max="11594" width="22" style="1" customWidth="1"/>
    <col min="11595" max="11778" width="11.42578125" style="1"/>
    <col min="11779" max="11779" width="4.42578125" style="1" customWidth="1"/>
    <col min="11780" max="11780" width="11.42578125" style="1"/>
    <col min="11781" max="11781" width="8.28515625" style="1" customWidth="1"/>
    <col min="11782" max="11782" width="9.7109375" style="1" customWidth="1"/>
    <col min="11783" max="11783" width="11.140625" style="1" customWidth="1"/>
    <col min="11784" max="11784" width="8.42578125" style="1" customWidth="1"/>
    <col min="11785" max="11785" width="10.140625" style="1" customWidth="1"/>
    <col min="11786" max="11786" width="10.5703125" style="1" customWidth="1"/>
    <col min="11787" max="11787" width="7.28515625" style="1" customWidth="1"/>
    <col min="11788" max="11788" width="8.85546875" style="1" customWidth="1"/>
    <col min="11789" max="11789" width="13" style="1" customWidth="1"/>
    <col min="11790" max="11791" width="6.5703125" style="1" customWidth="1"/>
    <col min="11792" max="11792" width="8.5703125" style="1" customWidth="1"/>
    <col min="11793" max="11793" width="8.140625" style="1" customWidth="1"/>
    <col min="11794" max="11794" width="11.85546875" style="1" customWidth="1"/>
    <col min="11795" max="11795" width="6.85546875" style="1" customWidth="1"/>
    <col min="11796" max="11796" width="6.5703125" style="1" customWidth="1"/>
    <col min="11797" max="11797" width="7.140625" style="1" customWidth="1"/>
    <col min="11798" max="11799" width="7.7109375" style="1" customWidth="1"/>
    <col min="11800" max="11800" width="7.140625" style="1" customWidth="1"/>
    <col min="11801" max="11801" width="6.7109375" style="1" customWidth="1"/>
    <col min="11802" max="11802" width="5.42578125" style="1" customWidth="1"/>
    <col min="11803" max="11803" width="22.85546875" style="1" customWidth="1"/>
    <col min="11804" max="11804" width="21.85546875" style="1" customWidth="1"/>
    <col min="11805" max="11805" width="9.42578125" style="1" customWidth="1"/>
    <col min="11806" max="11806" width="11.7109375" style="1" customWidth="1"/>
    <col min="11807" max="11807" width="9.28515625" style="1" customWidth="1"/>
    <col min="11808" max="11808" width="10.5703125" style="1" customWidth="1"/>
    <col min="11809" max="11809" width="18.85546875" style="1" customWidth="1"/>
    <col min="11810" max="11811" width="11.7109375" style="1" customWidth="1"/>
    <col min="11812" max="11812" width="13.85546875" style="1" customWidth="1"/>
    <col min="11813" max="11813" width="19" style="1" customWidth="1"/>
    <col min="11814" max="11814" width="16.7109375" style="1" customWidth="1"/>
    <col min="11815" max="11815" width="11.42578125" style="1"/>
    <col min="11816" max="11816" width="13" style="1" customWidth="1"/>
    <col min="11817" max="11818" width="11.42578125" style="1"/>
    <col min="11819" max="11819" width="9.140625" style="1" customWidth="1"/>
    <col min="11820" max="11820" width="11.42578125" style="1"/>
    <col min="11821" max="11821" width="12.42578125" style="1" customWidth="1"/>
    <col min="11822" max="11823" width="10.7109375" style="1" customWidth="1"/>
    <col min="11824" max="11824" width="7" style="1" customWidth="1"/>
    <col min="11825" max="11828" width="11.42578125" style="1"/>
    <col min="11829" max="11829" width="4.5703125" style="1" customWidth="1"/>
    <col min="11830" max="11832" width="11.42578125" style="1"/>
    <col min="11833" max="11833" width="12.5703125" style="1" customWidth="1"/>
    <col min="11834" max="11839" width="11.42578125" style="1"/>
    <col min="11840" max="11840" width="21" style="1" customWidth="1"/>
    <col min="11841" max="11841" width="19.85546875" style="1" customWidth="1"/>
    <col min="11842" max="11842" width="18.42578125" style="1" customWidth="1"/>
    <col min="11843" max="11843" width="20.140625" style="1" customWidth="1"/>
    <col min="11844" max="11844" width="20.5703125" style="1" customWidth="1"/>
    <col min="11845" max="11845" width="7.140625" style="1" customWidth="1"/>
    <col min="11846" max="11846" width="20" style="1" customWidth="1"/>
    <col min="11847" max="11847" width="19.28515625" style="1" customWidth="1"/>
    <col min="11848" max="11848" width="16" style="1" customWidth="1"/>
    <col min="11849" max="11849" width="22.28515625" style="1" customWidth="1"/>
    <col min="11850" max="11850" width="22" style="1" customWidth="1"/>
    <col min="11851" max="12034" width="11.42578125" style="1"/>
    <col min="12035" max="12035" width="4.42578125" style="1" customWidth="1"/>
    <col min="12036" max="12036" width="11.42578125" style="1"/>
    <col min="12037" max="12037" width="8.28515625" style="1" customWidth="1"/>
    <col min="12038" max="12038" width="9.7109375" style="1" customWidth="1"/>
    <col min="12039" max="12039" width="11.140625" style="1" customWidth="1"/>
    <col min="12040" max="12040" width="8.42578125" style="1" customWidth="1"/>
    <col min="12041" max="12041" width="10.140625" style="1" customWidth="1"/>
    <col min="12042" max="12042" width="10.5703125" style="1" customWidth="1"/>
    <col min="12043" max="12043" width="7.28515625" style="1" customWidth="1"/>
    <col min="12044" max="12044" width="8.85546875" style="1" customWidth="1"/>
    <col min="12045" max="12045" width="13" style="1" customWidth="1"/>
    <col min="12046" max="12047" width="6.5703125" style="1" customWidth="1"/>
    <col min="12048" max="12048" width="8.5703125" style="1" customWidth="1"/>
    <col min="12049" max="12049" width="8.140625" style="1" customWidth="1"/>
    <col min="12050" max="12050" width="11.85546875" style="1" customWidth="1"/>
    <col min="12051" max="12051" width="6.85546875" style="1" customWidth="1"/>
    <col min="12052" max="12052" width="6.5703125" style="1" customWidth="1"/>
    <col min="12053" max="12053" width="7.140625" style="1" customWidth="1"/>
    <col min="12054" max="12055" width="7.7109375" style="1" customWidth="1"/>
    <col min="12056" max="12056" width="7.140625" style="1" customWidth="1"/>
    <col min="12057" max="12057" width="6.7109375" style="1" customWidth="1"/>
    <col min="12058" max="12058" width="5.42578125" style="1" customWidth="1"/>
    <col min="12059" max="12059" width="22.85546875" style="1" customWidth="1"/>
    <col min="12060" max="12060" width="21.85546875" style="1" customWidth="1"/>
    <col min="12061" max="12061" width="9.42578125" style="1" customWidth="1"/>
    <col min="12062" max="12062" width="11.7109375" style="1" customWidth="1"/>
    <col min="12063" max="12063" width="9.28515625" style="1" customWidth="1"/>
    <col min="12064" max="12064" width="10.5703125" style="1" customWidth="1"/>
    <col min="12065" max="12065" width="18.85546875" style="1" customWidth="1"/>
    <col min="12066" max="12067" width="11.7109375" style="1" customWidth="1"/>
    <col min="12068" max="12068" width="13.85546875" style="1" customWidth="1"/>
    <col min="12069" max="12069" width="19" style="1" customWidth="1"/>
    <col min="12070" max="12070" width="16.7109375" style="1" customWidth="1"/>
    <col min="12071" max="12071" width="11.42578125" style="1"/>
    <col min="12072" max="12072" width="13" style="1" customWidth="1"/>
    <col min="12073" max="12074" width="11.42578125" style="1"/>
    <col min="12075" max="12075" width="9.140625" style="1" customWidth="1"/>
    <col min="12076" max="12076" width="11.42578125" style="1"/>
    <col min="12077" max="12077" width="12.42578125" style="1" customWidth="1"/>
    <col min="12078" max="12079" width="10.7109375" style="1" customWidth="1"/>
    <col min="12080" max="12080" width="7" style="1" customWidth="1"/>
    <col min="12081" max="12084" width="11.42578125" style="1"/>
    <col min="12085" max="12085" width="4.5703125" style="1" customWidth="1"/>
    <col min="12086" max="12088" width="11.42578125" style="1"/>
    <col min="12089" max="12089" width="12.5703125" style="1" customWidth="1"/>
    <col min="12090" max="12095" width="11.42578125" style="1"/>
    <col min="12096" max="12096" width="21" style="1" customWidth="1"/>
    <col min="12097" max="12097" width="19.85546875" style="1" customWidth="1"/>
    <col min="12098" max="12098" width="18.42578125" style="1" customWidth="1"/>
    <col min="12099" max="12099" width="20.140625" style="1" customWidth="1"/>
    <col min="12100" max="12100" width="20.5703125" style="1" customWidth="1"/>
    <col min="12101" max="12101" width="7.140625" style="1" customWidth="1"/>
    <col min="12102" max="12102" width="20" style="1" customWidth="1"/>
    <col min="12103" max="12103" width="19.28515625" style="1" customWidth="1"/>
    <col min="12104" max="12104" width="16" style="1" customWidth="1"/>
    <col min="12105" max="12105" width="22.28515625" style="1" customWidth="1"/>
    <col min="12106" max="12106" width="22" style="1" customWidth="1"/>
    <col min="12107" max="12290" width="11.42578125" style="1"/>
    <col min="12291" max="12291" width="4.42578125" style="1" customWidth="1"/>
    <col min="12292" max="12292" width="11.42578125" style="1"/>
    <col min="12293" max="12293" width="8.28515625" style="1" customWidth="1"/>
    <col min="12294" max="12294" width="9.7109375" style="1" customWidth="1"/>
    <col min="12295" max="12295" width="11.140625" style="1" customWidth="1"/>
    <col min="12296" max="12296" width="8.42578125" style="1" customWidth="1"/>
    <col min="12297" max="12297" width="10.140625" style="1" customWidth="1"/>
    <col min="12298" max="12298" width="10.5703125" style="1" customWidth="1"/>
    <col min="12299" max="12299" width="7.28515625" style="1" customWidth="1"/>
    <col min="12300" max="12300" width="8.85546875" style="1" customWidth="1"/>
    <col min="12301" max="12301" width="13" style="1" customWidth="1"/>
    <col min="12302" max="12303" width="6.5703125" style="1" customWidth="1"/>
    <col min="12304" max="12304" width="8.5703125" style="1" customWidth="1"/>
    <col min="12305" max="12305" width="8.140625" style="1" customWidth="1"/>
    <col min="12306" max="12306" width="11.85546875" style="1" customWidth="1"/>
    <col min="12307" max="12307" width="6.85546875" style="1" customWidth="1"/>
    <col min="12308" max="12308" width="6.5703125" style="1" customWidth="1"/>
    <col min="12309" max="12309" width="7.140625" style="1" customWidth="1"/>
    <col min="12310" max="12311" width="7.7109375" style="1" customWidth="1"/>
    <col min="12312" max="12312" width="7.140625" style="1" customWidth="1"/>
    <col min="12313" max="12313" width="6.7109375" style="1" customWidth="1"/>
    <col min="12314" max="12314" width="5.42578125" style="1" customWidth="1"/>
    <col min="12315" max="12315" width="22.85546875" style="1" customWidth="1"/>
    <col min="12316" max="12316" width="21.85546875" style="1" customWidth="1"/>
    <col min="12317" max="12317" width="9.42578125" style="1" customWidth="1"/>
    <col min="12318" max="12318" width="11.7109375" style="1" customWidth="1"/>
    <col min="12319" max="12319" width="9.28515625" style="1" customWidth="1"/>
    <col min="12320" max="12320" width="10.5703125" style="1" customWidth="1"/>
    <col min="12321" max="12321" width="18.85546875" style="1" customWidth="1"/>
    <col min="12322" max="12323" width="11.7109375" style="1" customWidth="1"/>
    <col min="12324" max="12324" width="13.85546875" style="1" customWidth="1"/>
    <col min="12325" max="12325" width="19" style="1" customWidth="1"/>
    <col min="12326" max="12326" width="16.7109375" style="1" customWidth="1"/>
    <col min="12327" max="12327" width="11.42578125" style="1"/>
    <col min="12328" max="12328" width="13" style="1" customWidth="1"/>
    <col min="12329" max="12330" width="11.42578125" style="1"/>
    <col min="12331" max="12331" width="9.140625" style="1" customWidth="1"/>
    <col min="12332" max="12332" width="11.42578125" style="1"/>
    <col min="12333" max="12333" width="12.42578125" style="1" customWidth="1"/>
    <col min="12334" max="12335" width="10.7109375" style="1" customWidth="1"/>
    <col min="12336" max="12336" width="7" style="1" customWidth="1"/>
    <col min="12337" max="12340" width="11.42578125" style="1"/>
    <col min="12341" max="12341" width="4.5703125" style="1" customWidth="1"/>
    <col min="12342" max="12344" width="11.42578125" style="1"/>
    <col min="12345" max="12345" width="12.5703125" style="1" customWidth="1"/>
    <col min="12346" max="12351" width="11.42578125" style="1"/>
    <col min="12352" max="12352" width="21" style="1" customWidth="1"/>
    <col min="12353" max="12353" width="19.85546875" style="1" customWidth="1"/>
    <col min="12354" max="12354" width="18.42578125" style="1" customWidth="1"/>
    <col min="12355" max="12355" width="20.140625" style="1" customWidth="1"/>
    <col min="12356" max="12356" width="20.5703125" style="1" customWidth="1"/>
    <col min="12357" max="12357" width="7.140625" style="1" customWidth="1"/>
    <col min="12358" max="12358" width="20" style="1" customWidth="1"/>
    <col min="12359" max="12359" width="19.28515625" style="1" customWidth="1"/>
    <col min="12360" max="12360" width="16" style="1" customWidth="1"/>
    <col min="12361" max="12361" width="22.28515625" style="1" customWidth="1"/>
    <col min="12362" max="12362" width="22" style="1" customWidth="1"/>
    <col min="12363" max="12546" width="11.42578125" style="1"/>
    <col min="12547" max="12547" width="4.42578125" style="1" customWidth="1"/>
    <col min="12548" max="12548" width="11.42578125" style="1"/>
    <col min="12549" max="12549" width="8.28515625" style="1" customWidth="1"/>
    <col min="12550" max="12550" width="9.7109375" style="1" customWidth="1"/>
    <col min="12551" max="12551" width="11.140625" style="1" customWidth="1"/>
    <col min="12552" max="12552" width="8.42578125" style="1" customWidth="1"/>
    <col min="12553" max="12553" width="10.140625" style="1" customWidth="1"/>
    <col min="12554" max="12554" width="10.5703125" style="1" customWidth="1"/>
    <col min="12555" max="12555" width="7.28515625" style="1" customWidth="1"/>
    <col min="12556" max="12556" width="8.85546875" style="1" customWidth="1"/>
    <col min="12557" max="12557" width="13" style="1" customWidth="1"/>
    <col min="12558" max="12559" width="6.5703125" style="1" customWidth="1"/>
    <col min="12560" max="12560" width="8.5703125" style="1" customWidth="1"/>
    <col min="12561" max="12561" width="8.140625" style="1" customWidth="1"/>
    <col min="12562" max="12562" width="11.85546875" style="1" customWidth="1"/>
    <col min="12563" max="12563" width="6.85546875" style="1" customWidth="1"/>
    <col min="12564" max="12564" width="6.5703125" style="1" customWidth="1"/>
    <col min="12565" max="12565" width="7.140625" style="1" customWidth="1"/>
    <col min="12566" max="12567" width="7.7109375" style="1" customWidth="1"/>
    <col min="12568" max="12568" width="7.140625" style="1" customWidth="1"/>
    <col min="12569" max="12569" width="6.7109375" style="1" customWidth="1"/>
    <col min="12570" max="12570" width="5.42578125" style="1" customWidth="1"/>
    <col min="12571" max="12571" width="22.85546875" style="1" customWidth="1"/>
    <col min="12572" max="12572" width="21.85546875" style="1" customWidth="1"/>
    <col min="12573" max="12573" width="9.42578125" style="1" customWidth="1"/>
    <col min="12574" max="12574" width="11.7109375" style="1" customWidth="1"/>
    <col min="12575" max="12575" width="9.28515625" style="1" customWidth="1"/>
    <col min="12576" max="12576" width="10.5703125" style="1" customWidth="1"/>
    <col min="12577" max="12577" width="18.85546875" style="1" customWidth="1"/>
    <col min="12578" max="12579" width="11.7109375" style="1" customWidth="1"/>
    <col min="12580" max="12580" width="13.85546875" style="1" customWidth="1"/>
    <col min="12581" max="12581" width="19" style="1" customWidth="1"/>
    <col min="12582" max="12582" width="16.7109375" style="1" customWidth="1"/>
    <col min="12583" max="12583" width="11.42578125" style="1"/>
    <col min="12584" max="12584" width="13" style="1" customWidth="1"/>
    <col min="12585" max="12586" width="11.42578125" style="1"/>
    <col min="12587" max="12587" width="9.140625" style="1" customWidth="1"/>
    <col min="12588" max="12588" width="11.42578125" style="1"/>
    <col min="12589" max="12589" width="12.42578125" style="1" customWidth="1"/>
    <col min="12590" max="12591" width="10.7109375" style="1" customWidth="1"/>
    <col min="12592" max="12592" width="7" style="1" customWidth="1"/>
    <col min="12593" max="12596" width="11.42578125" style="1"/>
    <col min="12597" max="12597" width="4.5703125" style="1" customWidth="1"/>
    <col min="12598" max="12600" width="11.42578125" style="1"/>
    <col min="12601" max="12601" width="12.5703125" style="1" customWidth="1"/>
    <col min="12602" max="12607" width="11.42578125" style="1"/>
    <col min="12608" max="12608" width="21" style="1" customWidth="1"/>
    <col min="12609" max="12609" width="19.85546875" style="1" customWidth="1"/>
    <col min="12610" max="12610" width="18.42578125" style="1" customWidth="1"/>
    <col min="12611" max="12611" width="20.140625" style="1" customWidth="1"/>
    <col min="12612" max="12612" width="20.5703125" style="1" customWidth="1"/>
    <col min="12613" max="12613" width="7.140625" style="1" customWidth="1"/>
    <col min="12614" max="12614" width="20" style="1" customWidth="1"/>
    <col min="12615" max="12615" width="19.28515625" style="1" customWidth="1"/>
    <col min="12616" max="12616" width="16" style="1" customWidth="1"/>
    <col min="12617" max="12617" width="22.28515625" style="1" customWidth="1"/>
    <col min="12618" max="12618" width="22" style="1" customWidth="1"/>
    <col min="12619" max="12802" width="11.42578125" style="1"/>
    <col min="12803" max="12803" width="4.42578125" style="1" customWidth="1"/>
    <col min="12804" max="12804" width="11.42578125" style="1"/>
    <col min="12805" max="12805" width="8.28515625" style="1" customWidth="1"/>
    <col min="12806" max="12806" width="9.7109375" style="1" customWidth="1"/>
    <col min="12807" max="12807" width="11.140625" style="1" customWidth="1"/>
    <col min="12808" max="12808" width="8.42578125" style="1" customWidth="1"/>
    <col min="12809" max="12809" width="10.140625" style="1" customWidth="1"/>
    <col min="12810" max="12810" width="10.5703125" style="1" customWidth="1"/>
    <col min="12811" max="12811" width="7.28515625" style="1" customWidth="1"/>
    <col min="12812" max="12812" width="8.85546875" style="1" customWidth="1"/>
    <col min="12813" max="12813" width="13" style="1" customWidth="1"/>
    <col min="12814" max="12815" width="6.5703125" style="1" customWidth="1"/>
    <col min="12816" max="12816" width="8.5703125" style="1" customWidth="1"/>
    <col min="12817" max="12817" width="8.140625" style="1" customWidth="1"/>
    <col min="12818" max="12818" width="11.85546875" style="1" customWidth="1"/>
    <col min="12819" max="12819" width="6.85546875" style="1" customWidth="1"/>
    <col min="12820" max="12820" width="6.5703125" style="1" customWidth="1"/>
    <col min="12821" max="12821" width="7.140625" style="1" customWidth="1"/>
    <col min="12822" max="12823" width="7.7109375" style="1" customWidth="1"/>
    <col min="12824" max="12824" width="7.140625" style="1" customWidth="1"/>
    <col min="12825" max="12825" width="6.7109375" style="1" customWidth="1"/>
    <col min="12826" max="12826" width="5.42578125" style="1" customWidth="1"/>
    <col min="12827" max="12827" width="22.85546875" style="1" customWidth="1"/>
    <col min="12828" max="12828" width="21.85546875" style="1" customWidth="1"/>
    <col min="12829" max="12829" width="9.42578125" style="1" customWidth="1"/>
    <col min="12830" max="12830" width="11.7109375" style="1" customWidth="1"/>
    <col min="12831" max="12831" width="9.28515625" style="1" customWidth="1"/>
    <col min="12832" max="12832" width="10.5703125" style="1" customWidth="1"/>
    <col min="12833" max="12833" width="18.85546875" style="1" customWidth="1"/>
    <col min="12834" max="12835" width="11.7109375" style="1" customWidth="1"/>
    <col min="12836" max="12836" width="13.85546875" style="1" customWidth="1"/>
    <col min="12837" max="12837" width="19" style="1" customWidth="1"/>
    <col min="12838" max="12838" width="16.7109375" style="1" customWidth="1"/>
    <col min="12839" max="12839" width="11.42578125" style="1"/>
    <col min="12840" max="12840" width="13" style="1" customWidth="1"/>
    <col min="12841" max="12842" width="11.42578125" style="1"/>
    <col min="12843" max="12843" width="9.140625" style="1" customWidth="1"/>
    <col min="12844" max="12844" width="11.42578125" style="1"/>
    <col min="12845" max="12845" width="12.42578125" style="1" customWidth="1"/>
    <col min="12846" max="12847" width="10.7109375" style="1" customWidth="1"/>
    <col min="12848" max="12848" width="7" style="1" customWidth="1"/>
    <col min="12849" max="12852" width="11.42578125" style="1"/>
    <col min="12853" max="12853" width="4.5703125" style="1" customWidth="1"/>
    <col min="12854" max="12856" width="11.42578125" style="1"/>
    <col min="12857" max="12857" width="12.5703125" style="1" customWidth="1"/>
    <col min="12858" max="12863" width="11.42578125" style="1"/>
    <col min="12864" max="12864" width="21" style="1" customWidth="1"/>
    <col min="12865" max="12865" width="19.85546875" style="1" customWidth="1"/>
    <col min="12866" max="12866" width="18.42578125" style="1" customWidth="1"/>
    <col min="12867" max="12867" width="20.140625" style="1" customWidth="1"/>
    <col min="12868" max="12868" width="20.5703125" style="1" customWidth="1"/>
    <col min="12869" max="12869" width="7.140625" style="1" customWidth="1"/>
    <col min="12870" max="12870" width="20" style="1" customWidth="1"/>
    <col min="12871" max="12871" width="19.28515625" style="1" customWidth="1"/>
    <col min="12872" max="12872" width="16" style="1" customWidth="1"/>
    <col min="12873" max="12873" width="22.28515625" style="1" customWidth="1"/>
    <col min="12874" max="12874" width="22" style="1" customWidth="1"/>
    <col min="12875" max="13058" width="11.42578125" style="1"/>
    <col min="13059" max="13059" width="4.42578125" style="1" customWidth="1"/>
    <col min="13060" max="13060" width="11.42578125" style="1"/>
    <col min="13061" max="13061" width="8.28515625" style="1" customWidth="1"/>
    <col min="13062" max="13062" width="9.7109375" style="1" customWidth="1"/>
    <col min="13063" max="13063" width="11.140625" style="1" customWidth="1"/>
    <col min="13064" max="13064" width="8.42578125" style="1" customWidth="1"/>
    <col min="13065" max="13065" width="10.140625" style="1" customWidth="1"/>
    <col min="13066" max="13066" width="10.5703125" style="1" customWidth="1"/>
    <col min="13067" max="13067" width="7.28515625" style="1" customWidth="1"/>
    <col min="13068" max="13068" width="8.85546875" style="1" customWidth="1"/>
    <col min="13069" max="13069" width="13" style="1" customWidth="1"/>
    <col min="13070" max="13071" width="6.5703125" style="1" customWidth="1"/>
    <col min="13072" max="13072" width="8.5703125" style="1" customWidth="1"/>
    <col min="13073" max="13073" width="8.140625" style="1" customWidth="1"/>
    <col min="13074" max="13074" width="11.85546875" style="1" customWidth="1"/>
    <col min="13075" max="13075" width="6.85546875" style="1" customWidth="1"/>
    <col min="13076" max="13076" width="6.5703125" style="1" customWidth="1"/>
    <col min="13077" max="13077" width="7.140625" style="1" customWidth="1"/>
    <col min="13078" max="13079" width="7.7109375" style="1" customWidth="1"/>
    <col min="13080" max="13080" width="7.140625" style="1" customWidth="1"/>
    <col min="13081" max="13081" width="6.7109375" style="1" customWidth="1"/>
    <col min="13082" max="13082" width="5.42578125" style="1" customWidth="1"/>
    <col min="13083" max="13083" width="22.85546875" style="1" customWidth="1"/>
    <col min="13084" max="13084" width="21.85546875" style="1" customWidth="1"/>
    <col min="13085" max="13085" width="9.42578125" style="1" customWidth="1"/>
    <col min="13086" max="13086" width="11.7109375" style="1" customWidth="1"/>
    <col min="13087" max="13087" width="9.28515625" style="1" customWidth="1"/>
    <col min="13088" max="13088" width="10.5703125" style="1" customWidth="1"/>
    <col min="13089" max="13089" width="18.85546875" style="1" customWidth="1"/>
    <col min="13090" max="13091" width="11.7109375" style="1" customWidth="1"/>
    <col min="13092" max="13092" width="13.85546875" style="1" customWidth="1"/>
    <col min="13093" max="13093" width="19" style="1" customWidth="1"/>
    <col min="13094" max="13094" width="16.7109375" style="1" customWidth="1"/>
    <col min="13095" max="13095" width="11.42578125" style="1"/>
    <col min="13096" max="13096" width="13" style="1" customWidth="1"/>
    <col min="13097" max="13098" width="11.42578125" style="1"/>
    <col min="13099" max="13099" width="9.140625" style="1" customWidth="1"/>
    <col min="13100" max="13100" width="11.42578125" style="1"/>
    <col min="13101" max="13101" width="12.42578125" style="1" customWidth="1"/>
    <col min="13102" max="13103" width="10.7109375" style="1" customWidth="1"/>
    <col min="13104" max="13104" width="7" style="1" customWidth="1"/>
    <col min="13105" max="13108" width="11.42578125" style="1"/>
    <col min="13109" max="13109" width="4.5703125" style="1" customWidth="1"/>
    <col min="13110" max="13112" width="11.42578125" style="1"/>
    <col min="13113" max="13113" width="12.5703125" style="1" customWidth="1"/>
    <col min="13114" max="13119" width="11.42578125" style="1"/>
    <col min="13120" max="13120" width="21" style="1" customWidth="1"/>
    <col min="13121" max="13121" width="19.85546875" style="1" customWidth="1"/>
    <col min="13122" max="13122" width="18.42578125" style="1" customWidth="1"/>
    <col min="13123" max="13123" width="20.140625" style="1" customWidth="1"/>
    <col min="13124" max="13124" width="20.5703125" style="1" customWidth="1"/>
    <col min="13125" max="13125" width="7.140625" style="1" customWidth="1"/>
    <col min="13126" max="13126" width="20" style="1" customWidth="1"/>
    <col min="13127" max="13127" width="19.28515625" style="1" customWidth="1"/>
    <col min="13128" max="13128" width="16" style="1" customWidth="1"/>
    <col min="13129" max="13129" width="22.28515625" style="1" customWidth="1"/>
    <col min="13130" max="13130" width="22" style="1" customWidth="1"/>
    <col min="13131" max="13314" width="11.42578125" style="1"/>
    <col min="13315" max="13315" width="4.42578125" style="1" customWidth="1"/>
    <col min="13316" max="13316" width="11.42578125" style="1"/>
    <col min="13317" max="13317" width="8.28515625" style="1" customWidth="1"/>
    <col min="13318" max="13318" width="9.7109375" style="1" customWidth="1"/>
    <col min="13319" max="13319" width="11.140625" style="1" customWidth="1"/>
    <col min="13320" max="13320" width="8.42578125" style="1" customWidth="1"/>
    <col min="13321" max="13321" width="10.140625" style="1" customWidth="1"/>
    <col min="13322" max="13322" width="10.5703125" style="1" customWidth="1"/>
    <col min="13323" max="13323" width="7.28515625" style="1" customWidth="1"/>
    <col min="13324" max="13324" width="8.85546875" style="1" customWidth="1"/>
    <col min="13325" max="13325" width="13" style="1" customWidth="1"/>
    <col min="13326" max="13327" width="6.5703125" style="1" customWidth="1"/>
    <col min="13328" max="13328" width="8.5703125" style="1" customWidth="1"/>
    <col min="13329" max="13329" width="8.140625" style="1" customWidth="1"/>
    <col min="13330" max="13330" width="11.85546875" style="1" customWidth="1"/>
    <col min="13331" max="13331" width="6.85546875" style="1" customWidth="1"/>
    <col min="13332" max="13332" width="6.5703125" style="1" customWidth="1"/>
    <col min="13333" max="13333" width="7.140625" style="1" customWidth="1"/>
    <col min="13334" max="13335" width="7.7109375" style="1" customWidth="1"/>
    <col min="13336" max="13336" width="7.140625" style="1" customWidth="1"/>
    <col min="13337" max="13337" width="6.7109375" style="1" customWidth="1"/>
    <col min="13338" max="13338" width="5.42578125" style="1" customWidth="1"/>
    <col min="13339" max="13339" width="22.85546875" style="1" customWidth="1"/>
    <col min="13340" max="13340" width="21.85546875" style="1" customWidth="1"/>
    <col min="13341" max="13341" width="9.42578125" style="1" customWidth="1"/>
    <col min="13342" max="13342" width="11.7109375" style="1" customWidth="1"/>
    <col min="13343" max="13343" width="9.28515625" style="1" customWidth="1"/>
    <col min="13344" max="13344" width="10.5703125" style="1" customWidth="1"/>
    <col min="13345" max="13345" width="18.85546875" style="1" customWidth="1"/>
    <col min="13346" max="13347" width="11.7109375" style="1" customWidth="1"/>
    <col min="13348" max="13348" width="13.85546875" style="1" customWidth="1"/>
    <col min="13349" max="13349" width="19" style="1" customWidth="1"/>
    <col min="13350" max="13350" width="16.7109375" style="1" customWidth="1"/>
    <col min="13351" max="13351" width="11.42578125" style="1"/>
    <col min="13352" max="13352" width="13" style="1" customWidth="1"/>
    <col min="13353" max="13354" width="11.42578125" style="1"/>
    <col min="13355" max="13355" width="9.140625" style="1" customWidth="1"/>
    <col min="13356" max="13356" width="11.42578125" style="1"/>
    <col min="13357" max="13357" width="12.42578125" style="1" customWidth="1"/>
    <col min="13358" max="13359" width="10.7109375" style="1" customWidth="1"/>
    <col min="13360" max="13360" width="7" style="1" customWidth="1"/>
    <col min="13361" max="13364" width="11.42578125" style="1"/>
    <col min="13365" max="13365" width="4.5703125" style="1" customWidth="1"/>
    <col min="13366" max="13368" width="11.42578125" style="1"/>
    <col min="13369" max="13369" width="12.5703125" style="1" customWidth="1"/>
    <col min="13370" max="13375" width="11.42578125" style="1"/>
    <col min="13376" max="13376" width="21" style="1" customWidth="1"/>
    <col min="13377" max="13377" width="19.85546875" style="1" customWidth="1"/>
    <col min="13378" max="13378" width="18.42578125" style="1" customWidth="1"/>
    <col min="13379" max="13379" width="20.140625" style="1" customWidth="1"/>
    <col min="13380" max="13380" width="20.5703125" style="1" customWidth="1"/>
    <col min="13381" max="13381" width="7.140625" style="1" customWidth="1"/>
    <col min="13382" max="13382" width="20" style="1" customWidth="1"/>
    <col min="13383" max="13383" width="19.28515625" style="1" customWidth="1"/>
    <col min="13384" max="13384" width="16" style="1" customWidth="1"/>
    <col min="13385" max="13385" width="22.28515625" style="1" customWidth="1"/>
    <col min="13386" max="13386" width="22" style="1" customWidth="1"/>
    <col min="13387" max="13570" width="11.42578125" style="1"/>
    <col min="13571" max="13571" width="4.42578125" style="1" customWidth="1"/>
    <col min="13572" max="13572" width="11.42578125" style="1"/>
    <col min="13573" max="13573" width="8.28515625" style="1" customWidth="1"/>
    <col min="13574" max="13574" width="9.7109375" style="1" customWidth="1"/>
    <col min="13575" max="13575" width="11.140625" style="1" customWidth="1"/>
    <col min="13576" max="13576" width="8.42578125" style="1" customWidth="1"/>
    <col min="13577" max="13577" width="10.140625" style="1" customWidth="1"/>
    <col min="13578" max="13578" width="10.5703125" style="1" customWidth="1"/>
    <col min="13579" max="13579" width="7.28515625" style="1" customWidth="1"/>
    <col min="13580" max="13580" width="8.85546875" style="1" customWidth="1"/>
    <col min="13581" max="13581" width="13" style="1" customWidth="1"/>
    <col min="13582" max="13583" width="6.5703125" style="1" customWidth="1"/>
    <col min="13584" max="13584" width="8.5703125" style="1" customWidth="1"/>
    <col min="13585" max="13585" width="8.140625" style="1" customWidth="1"/>
    <col min="13586" max="13586" width="11.85546875" style="1" customWidth="1"/>
    <col min="13587" max="13587" width="6.85546875" style="1" customWidth="1"/>
    <col min="13588" max="13588" width="6.5703125" style="1" customWidth="1"/>
    <col min="13589" max="13589" width="7.140625" style="1" customWidth="1"/>
    <col min="13590" max="13591" width="7.7109375" style="1" customWidth="1"/>
    <col min="13592" max="13592" width="7.140625" style="1" customWidth="1"/>
    <col min="13593" max="13593" width="6.7109375" style="1" customWidth="1"/>
    <col min="13594" max="13594" width="5.42578125" style="1" customWidth="1"/>
    <col min="13595" max="13595" width="22.85546875" style="1" customWidth="1"/>
    <col min="13596" max="13596" width="21.85546875" style="1" customWidth="1"/>
    <col min="13597" max="13597" width="9.42578125" style="1" customWidth="1"/>
    <col min="13598" max="13598" width="11.7109375" style="1" customWidth="1"/>
    <col min="13599" max="13599" width="9.28515625" style="1" customWidth="1"/>
    <col min="13600" max="13600" width="10.5703125" style="1" customWidth="1"/>
    <col min="13601" max="13601" width="18.85546875" style="1" customWidth="1"/>
    <col min="13602" max="13603" width="11.7109375" style="1" customWidth="1"/>
    <col min="13604" max="13604" width="13.85546875" style="1" customWidth="1"/>
    <col min="13605" max="13605" width="19" style="1" customWidth="1"/>
    <col min="13606" max="13606" width="16.7109375" style="1" customWidth="1"/>
    <col min="13607" max="13607" width="11.42578125" style="1"/>
    <col min="13608" max="13608" width="13" style="1" customWidth="1"/>
    <col min="13609" max="13610" width="11.42578125" style="1"/>
    <col min="13611" max="13611" width="9.140625" style="1" customWidth="1"/>
    <col min="13612" max="13612" width="11.42578125" style="1"/>
    <col min="13613" max="13613" width="12.42578125" style="1" customWidth="1"/>
    <col min="13614" max="13615" width="10.7109375" style="1" customWidth="1"/>
    <col min="13616" max="13616" width="7" style="1" customWidth="1"/>
    <col min="13617" max="13620" width="11.42578125" style="1"/>
    <col min="13621" max="13621" width="4.5703125" style="1" customWidth="1"/>
    <col min="13622" max="13624" width="11.42578125" style="1"/>
    <col min="13625" max="13625" width="12.5703125" style="1" customWidth="1"/>
    <col min="13626" max="13631" width="11.42578125" style="1"/>
    <col min="13632" max="13632" width="21" style="1" customWidth="1"/>
    <col min="13633" max="13633" width="19.85546875" style="1" customWidth="1"/>
    <col min="13634" max="13634" width="18.42578125" style="1" customWidth="1"/>
    <col min="13635" max="13635" width="20.140625" style="1" customWidth="1"/>
    <col min="13636" max="13636" width="20.5703125" style="1" customWidth="1"/>
    <col min="13637" max="13637" width="7.140625" style="1" customWidth="1"/>
    <col min="13638" max="13638" width="20" style="1" customWidth="1"/>
    <col min="13639" max="13639" width="19.28515625" style="1" customWidth="1"/>
    <col min="13640" max="13640" width="16" style="1" customWidth="1"/>
    <col min="13641" max="13641" width="22.28515625" style="1" customWidth="1"/>
    <col min="13642" max="13642" width="22" style="1" customWidth="1"/>
    <col min="13643" max="13826" width="11.42578125" style="1"/>
    <col min="13827" max="13827" width="4.42578125" style="1" customWidth="1"/>
    <col min="13828" max="13828" width="11.42578125" style="1"/>
    <col min="13829" max="13829" width="8.28515625" style="1" customWidth="1"/>
    <col min="13830" max="13830" width="9.7109375" style="1" customWidth="1"/>
    <col min="13831" max="13831" width="11.140625" style="1" customWidth="1"/>
    <col min="13832" max="13832" width="8.42578125" style="1" customWidth="1"/>
    <col min="13833" max="13833" width="10.140625" style="1" customWidth="1"/>
    <col min="13834" max="13834" width="10.5703125" style="1" customWidth="1"/>
    <col min="13835" max="13835" width="7.28515625" style="1" customWidth="1"/>
    <col min="13836" max="13836" width="8.85546875" style="1" customWidth="1"/>
    <col min="13837" max="13837" width="13" style="1" customWidth="1"/>
    <col min="13838" max="13839" width="6.5703125" style="1" customWidth="1"/>
    <col min="13840" max="13840" width="8.5703125" style="1" customWidth="1"/>
    <col min="13841" max="13841" width="8.140625" style="1" customWidth="1"/>
    <col min="13842" max="13842" width="11.85546875" style="1" customWidth="1"/>
    <col min="13843" max="13843" width="6.85546875" style="1" customWidth="1"/>
    <col min="13844" max="13844" width="6.5703125" style="1" customWidth="1"/>
    <col min="13845" max="13845" width="7.140625" style="1" customWidth="1"/>
    <col min="13846" max="13847" width="7.7109375" style="1" customWidth="1"/>
    <col min="13848" max="13848" width="7.140625" style="1" customWidth="1"/>
    <col min="13849" max="13849" width="6.7109375" style="1" customWidth="1"/>
    <col min="13850" max="13850" width="5.42578125" style="1" customWidth="1"/>
    <col min="13851" max="13851" width="22.85546875" style="1" customWidth="1"/>
    <col min="13852" max="13852" width="21.85546875" style="1" customWidth="1"/>
    <col min="13853" max="13853" width="9.42578125" style="1" customWidth="1"/>
    <col min="13854" max="13854" width="11.7109375" style="1" customWidth="1"/>
    <col min="13855" max="13855" width="9.28515625" style="1" customWidth="1"/>
    <col min="13856" max="13856" width="10.5703125" style="1" customWidth="1"/>
    <col min="13857" max="13857" width="18.85546875" style="1" customWidth="1"/>
    <col min="13858" max="13859" width="11.7109375" style="1" customWidth="1"/>
    <col min="13860" max="13860" width="13.85546875" style="1" customWidth="1"/>
    <col min="13861" max="13861" width="19" style="1" customWidth="1"/>
    <col min="13862" max="13862" width="16.7109375" style="1" customWidth="1"/>
    <col min="13863" max="13863" width="11.42578125" style="1"/>
    <col min="13864" max="13864" width="13" style="1" customWidth="1"/>
    <col min="13865" max="13866" width="11.42578125" style="1"/>
    <col min="13867" max="13867" width="9.140625" style="1" customWidth="1"/>
    <col min="13868" max="13868" width="11.42578125" style="1"/>
    <col min="13869" max="13869" width="12.42578125" style="1" customWidth="1"/>
    <col min="13870" max="13871" width="10.7109375" style="1" customWidth="1"/>
    <col min="13872" max="13872" width="7" style="1" customWidth="1"/>
    <col min="13873" max="13876" width="11.42578125" style="1"/>
    <col min="13877" max="13877" width="4.5703125" style="1" customWidth="1"/>
    <col min="13878" max="13880" width="11.42578125" style="1"/>
    <col min="13881" max="13881" width="12.5703125" style="1" customWidth="1"/>
    <col min="13882" max="13887" width="11.42578125" style="1"/>
    <col min="13888" max="13888" width="21" style="1" customWidth="1"/>
    <col min="13889" max="13889" width="19.85546875" style="1" customWidth="1"/>
    <col min="13890" max="13890" width="18.42578125" style="1" customWidth="1"/>
    <col min="13891" max="13891" width="20.140625" style="1" customWidth="1"/>
    <col min="13892" max="13892" width="20.5703125" style="1" customWidth="1"/>
    <col min="13893" max="13893" width="7.140625" style="1" customWidth="1"/>
    <col min="13894" max="13894" width="20" style="1" customWidth="1"/>
    <col min="13895" max="13895" width="19.28515625" style="1" customWidth="1"/>
    <col min="13896" max="13896" width="16" style="1" customWidth="1"/>
    <col min="13897" max="13897" width="22.28515625" style="1" customWidth="1"/>
    <col min="13898" max="13898" width="22" style="1" customWidth="1"/>
    <col min="13899" max="14082" width="11.42578125" style="1"/>
    <col min="14083" max="14083" width="4.42578125" style="1" customWidth="1"/>
    <col min="14084" max="14084" width="11.42578125" style="1"/>
    <col min="14085" max="14085" width="8.28515625" style="1" customWidth="1"/>
    <col min="14086" max="14086" width="9.7109375" style="1" customWidth="1"/>
    <col min="14087" max="14087" width="11.140625" style="1" customWidth="1"/>
    <col min="14088" max="14088" width="8.42578125" style="1" customWidth="1"/>
    <col min="14089" max="14089" width="10.140625" style="1" customWidth="1"/>
    <col min="14090" max="14090" width="10.5703125" style="1" customWidth="1"/>
    <col min="14091" max="14091" width="7.28515625" style="1" customWidth="1"/>
    <col min="14092" max="14092" width="8.85546875" style="1" customWidth="1"/>
    <col min="14093" max="14093" width="13" style="1" customWidth="1"/>
    <col min="14094" max="14095" width="6.5703125" style="1" customWidth="1"/>
    <col min="14096" max="14096" width="8.5703125" style="1" customWidth="1"/>
    <col min="14097" max="14097" width="8.140625" style="1" customWidth="1"/>
    <col min="14098" max="14098" width="11.85546875" style="1" customWidth="1"/>
    <col min="14099" max="14099" width="6.85546875" style="1" customWidth="1"/>
    <col min="14100" max="14100" width="6.5703125" style="1" customWidth="1"/>
    <col min="14101" max="14101" width="7.140625" style="1" customWidth="1"/>
    <col min="14102" max="14103" width="7.7109375" style="1" customWidth="1"/>
    <col min="14104" max="14104" width="7.140625" style="1" customWidth="1"/>
    <col min="14105" max="14105" width="6.7109375" style="1" customWidth="1"/>
    <col min="14106" max="14106" width="5.42578125" style="1" customWidth="1"/>
    <col min="14107" max="14107" width="22.85546875" style="1" customWidth="1"/>
    <col min="14108" max="14108" width="21.85546875" style="1" customWidth="1"/>
    <col min="14109" max="14109" width="9.42578125" style="1" customWidth="1"/>
    <col min="14110" max="14110" width="11.7109375" style="1" customWidth="1"/>
    <col min="14111" max="14111" width="9.28515625" style="1" customWidth="1"/>
    <col min="14112" max="14112" width="10.5703125" style="1" customWidth="1"/>
    <col min="14113" max="14113" width="18.85546875" style="1" customWidth="1"/>
    <col min="14114" max="14115" width="11.7109375" style="1" customWidth="1"/>
    <col min="14116" max="14116" width="13.85546875" style="1" customWidth="1"/>
    <col min="14117" max="14117" width="19" style="1" customWidth="1"/>
    <col min="14118" max="14118" width="16.7109375" style="1" customWidth="1"/>
    <col min="14119" max="14119" width="11.42578125" style="1"/>
    <col min="14120" max="14120" width="13" style="1" customWidth="1"/>
    <col min="14121" max="14122" width="11.42578125" style="1"/>
    <col min="14123" max="14123" width="9.140625" style="1" customWidth="1"/>
    <col min="14124" max="14124" width="11.42578125" style="1"/>
    <col min="14125" max="14125" width="12.42578125" style="1" customWidth="1"/>
    <col min="14126" max="14127" width="10.7109375" style="1" customWidth="1"/>
    <col min="14128" max="14128" width="7" style="1" customWidth="1"/>
    <col min="14129" max="14132" width="11.42578125" style="1"/>
    <col min="14133" max="14133" width="4.5703125" style="1" customWidth="1"/>
    <col min="14134" max="14136" width="11.42578125" style="1"/>
    <col min="14137" max="14137" width="12.5703125" style="1" customWidth="1"/>
    <col min="14138" max="14143" width="11.42578125" style="1"/>
    <col min="14144" max="14144" width="21" style="1" customWidth="1"/>
    <col min="14145" max="14145" width="19.85546875" style="1" customWidth="1"/>
    <col min="14146" max="14146" width="18.42578125" style="1" customWidth="1"/>
    <col min="14147" max="14147" width="20.140625" style="1" customWidth="1"/>
    <col min="14148" max="14148" width="20.5703125" style="1" customWidth="1"/>
    <col min="14149" max="14149" width="7.140625" style="1" customWidth="1"/>
    <col min="14150" max="14150" width="20" style="1" customWidth="1"/>
    <col min="14151" max="14151" width="19.28515625" style="1" customWidth="1"/>
    <col min="14152" max="14152" width="16" style="1" customWidth="1"/>
    <col min="14153" max="14153" width="22.28515625" style="1" customWidth="1"/>
    <col min="14154" max="14154" width="22" style="1" customWidth="1"/>
    <col min="14155" max="14338" width="11.42578125" style="1"/>
    <col min="14339" max="14339" width="4.42578125" style="1" customWidth="1"/>
    <col min="14340" max="14340" width="11.42578125" style="1"/>
    <col min="14341" max="14341" width="8.28515625" style="1" customWidth="1"/>
    <col min="14342" max="14342" width="9.7109375" style="1" customWidth="1"/>
    <col min="14343" max="14343" width="11.140625" style="1" customWidth="1"/>
    <col min="14344" max="14344" width="8.42578125" style="1" customWidth="1"/>
    <col min="14345" max="14345" width="10.140625" style="1" customWidth="1"/>
    <col min="14346" max="14346" width="10.5703125" style="1" customWidth="1"/>
    <col min="14347" max="14347" width="7.28515625" style="1" customWidth="1"/>
    <col min="14348" max="14348" width="8.85546875" style="1" customWidth="1"/>
    <col min="14349" max="14349" width="13" style="1" customWidth="1"/>
    <col min="14350" max="14351" width="6.5703125" style="1" customWidth="1"/>
    <col min="14352" max="14352" width="8.5703125" style="1" customWidth="1"/>
    <col min="14353" max="14353" width="8.140625" style="1" customWidth="1"/>
    <col min="14354" max="14354" width="11.85546875" style="1" customWidth="1"/>
    <col min="14355" max="14355" width="6.85546875" style="1" customWidth="1"/>
    <col min="14356" max="14356" width="6.5703125" style="1" customWidth="1"/>
    <col min="14357" max="14357" width="7.140625" style="1" customWidth="1"/>
    <col min="14358" max="14359" width="7.7109375" style="1" customWidth="1"/>
    <col min="14360" max="14360" width="7.140625" style="1" customWidth="1"/>
    <col min="14361" max="14361" width="6.7109375" style="1" customWidth="1"/>
    <col min="14362" max="14362" width="5.42578125" style="1" customWidth="1"/>
    <col min="14363" max="14363" width="22.85546875" style="1" customWidth="1"/>
    <col min="14364" max="14364" width="21.85546875" style="1" customWidth="1"/>
    <col min="14365" max="14365" width="9.42578125" style="1" customWidth="1"/>
    <col min="14366" max="14366" width="11.7109375" style="1" customWidth="1"/>
    <col min="14367" max="14367" width="9.28515625" style="1" customWidth="1"/>
    <col min="14368" max="14368" width="10.5703125" style="1" customWidth="1"/>
    <col min="14369" max="14369" width="18.85546875" style="1" customWidth="1"/>
    <col min="14370" max="14371" width="11.7109375" style="1" customWidth="1"/>
    <col min="14372" max="14372" width="13.85546875" style="1" customWidth="1"/>
    <col min="14373" max="14373" width="19" style="1" customWidth="1"/>
    <col min="14374" max="14374" width="16.7109375" style="1" customWidth="1"/>
    <col min="14375" max="14375" width="11.42578125" style="1"/>
    <col min="14376" max="14376" width="13" style="1" customWidth="1"/>
    <col min="14377" max="14378" width="11.42578125" style="1"/>
    <col min="14379" max="14379" width="9.140625" style="1" customWidth="1"/>
    <col min="14380" max="14380" width="11.42578125" style="1"/>
    <col min="14381" max="14381" width="12.42578125" style="1" customWidth="1"/>
    <col min="14382" max="14383" width="10.7109375" style="1" customWidth="1"/>
    <col min="14384" max="14384" width="7" style="1" customWidth="1"/>
    <col min="14385" max="14388" width="11.42578125" style="1"/>
    <col min="14389" max="14389" width="4.5703125" style="1" customWidth="1"/>
    <col min="14390" max="14392" width="11.42578125" style="1"/>
    <col min="14393" max="14393" width="12.5703125" style="1" customWidth="1"/>
    <col min="14394" max="14399" width="11.42578125" style="1"/>
    <col min="14400" max="14400" width="21" style="1" customWidth="1"/>
    <col min="14401" max="14401" width="19.85546875" style="1" customWidth="1"/>
    <col min="14402" max="14402" width="18.42578125" style="1" customWidth="1"/>
    <col min="14403" max="14403" width="20.140625" style="1" customWidth="1"/>
    <col min="14404" max="14404" width="20.5703125" style="1" customWidth="1"/>
    <col min="14405" max="14405" width="7.140625" style="1" customWidth="1"/>
    <col min="14406" max="14406" width="20" style="1" customWidth="1"/>
    <col min="14407" max="14407" width="19.28515625" style="1" customWidth="1"/>
    <col min="14408" max="14408" width="16" style="1" customWidth="1"/>
    <col min="14409" max="14409" width="22.28515625" style="1" customWidth="1"/>
    <col min="14410" max="14410" width="22" style="1" customWidth="1"/>
    <col min="14411" max="14594" width="11.42578125" style="1"/>
    <col min="14595" max="14595" width="4.42578125" style="1" customWidth="1"/>
    <col min="14596" max="14596" width="11.42578125" style="1"/>
    <col min="14597" max="14597" width="8.28515625" style="1" customWidth="1"/>
    <col min="14598" max="14598" width="9.7109375" style="1" customWidth="1"/>
    <col min="14599" max="14599" width="11.140625" style="1" customWidth="1"/>
    <col min="14600" max="14600" width="8.42578125" style="1" customWidth="1"/>
    <col min="14601" max="14601" width="10.140625" style="1" customWidth="1"/>
    <col min="14602" max="14602" width="10.5703125" style="1" customWidth="1"/>
    <col min="14603" max="14603" width="7.28515625" style="1" customWidth="1"/>
    <col min="14604" max="14604" width="8.85546875" style="1" customWidth="1"/>
    <col min="14605" max="14605" width="13" style="1" customWidth="1"/>
    <col min="14606" max="14607" width="6.5703125" style="1" customWidth="1"/>
    <col min="14608" max="14608" width="8.5703125" style="1" customWidth="1"/>
    <col min="14609" max="14609" width="8.140625" style="1" customWidth="1"/>
    <col min="14610" max="14610" width="11.85546875" style="1" customWidth="1"/>
    <col min="14611" max="14611" width="6.85546875" style="1" customWidth="1"/>
    <col min="14612" max="14612" width="6.5703125" style="1" customWidth="1"/>
    <col min="14613" max="14613" width="7.140625" style="1" customWidth="1"/>
    <col min="14614" max="14615" width="7.7109375" style="1" customWidth="1"/>
    <col min="14616" max="14616" width="7.140625" style="1" customWidth="1"/>
    <col min="14617" max="14617" width="6.7109375" style="1" customWidth="1"/>
    <col min="14618" max="14618" width="5.42578125" style="1" customWidth="1"/>
    <col min="14619" max="14619" width="22.85546875" style="1" customWidth="1"/>
    <col min="14620" max="14620" width="21.85546875" style="1" customWidth="1"/>
    <col min="14621" max="14621" width="9.42578125" style="1" customWidth="1"/>
    <col min="14622" max="14622" width="11.7109375" style="1" customWidth="1"/>
    <col min="14623" max="14623" width="9.28515625" style="1" customWidth="1"/>
    <col min="14624" max="14624" width="10.5703125" style="1" customWidth="1"/>
    <col min="14625" max="14625" width="18.85546875" style="1" customWidth="1"/>
    <col min="14626" max="14627" width="11.7109375" style="1" customWidth="1"/>
    <col min="14628" max="14628" width="13.85546875" style="1" customWidth="1"/>
    <col min="14629" max="14629" width="19" style="1" customWidth="1"/>
    <col min="14630" max="14630" width="16.7109375" style="1" customWidth="1"/>
    <col min="14631" max="14631" width="11.42578125" style="1"/>
    <col min="14632" max="14632" width="13" style="1" customWidth="1"/>
    <col min="14633" max="14634" width="11.42578125" style="1"/>
    <col min="14635" max="14635" width="9.140625" style="1" customWidth="1"/>
    <col min="14636" max="14636" width="11.42578125" style="1"/>
    <col min="14637" max="14637" width="12.42578125" style="1" customWidth="1"/>
    <col min="14638" max="14639" width="10.7109375" style="1" customWidth="1"/>
    <col min="14640" max="14640" width="7" style="1" customWidth="1"/>
    <col min="14641" max="14644" width="11.42578125" style="1"/>
    <col min="14645" max="14645" width="4.5703125" style="1" customWidth="1"/>
    <col min="14646" max="14648" width="11.42578125" style="1"/>
    <col min="14649" max="14649" width="12.5703125" style="1" customWidth="1"/>
    <col min="14650" max="14655" width="11.42578125" style="1"/>
    <col min="14656" max="14656" width="21" style="1" customWidth="1"/>
    <col min="14657" max="14657" width="19.85546875" style="1" customWidth="1"/>
    <col min="14658" max="14658" width="18.42578125" style="1" customWidth="1"/>
    <col min="14659" max="14659" width="20.140625" style="1" customWidth="1"/>
    <col min="14660" max="14660" width="20.5703125" style="1" customWidth="1"/>
    <col min="14661" max="14661" width="7.140625" style="1" customWidth="1"/>
    <col min="14662" max="14662" width="20" style="1" customWidth="1"/>
    <col min="14663" max="14663" width="19.28515625" style="1" customWidth="1"/>
    <col min="14664" max="14664" width="16" style="1" customWidth="1"/>
    <col min="14665" max="14665" width="22.28515625" style="1" customWidth="1"/>
    <col min="14666" max="14666" width="22" style="1" customWidth="1"/>
    <col min="14667" max="14850" width="11.42578125" style="1"/>
    <col min="14851" max="14851" width="4.42578125" style="1" customWidth="1"/>
    <col min="14852" max="14852" width="11.42578125" style="1"/>
    <col min="14853" max="14853" width="8.28515625" style="1" customWidth="1"/>
    <col min="14854" max="14854" width="9.7109375" style="1" customWidth="1"/>
    <col min="14855" max="14855" width="11.140625" style="1" customWidth="1"/>
    <col min="14856" max="14856" width="8.42578125" style="1" customWidth="1"/>
    <col min="14857" max="14857" width="10.140625" style="1" customWidth="1"/>
    <col min="14858" max="14858" width="10.5703125" style="1" customWidth="1"/>
    <col min="14859" max="14859" width="7.28515625" style="1" customWidth="1"/>
    <col min="14860" max="14860" width="8.85546875" style="1" customWidth="1"/>
    <col min="14861" max="14861" width="13" style="1" customWidth="1"/>
    <col min="14862" max="14863" width="6.5703125" style="1" customWidth="1"/>
    <col min="14864" max="14864" width="8.5703125" style="1" customWidth="1"/>
    <col min="14865" max="14865" width="8.140625" style="1" customWidth="1"/>
    <col min="14866" max="14866" width="11.85546875" style="1" customWidth="1"/>
    <col min="14867" max="14867" width="6.85546875" style="1" customWidth="1"/>
    <col min="14868" max="14868" width="6.5703125" style="1" customWidth="1"/>
    <col min="14869" max="14869" width="7.140625" style="1" customWidth="1"/>
    <col min="14870" max="14871" width="7.7109375" style="1" customWidth="1"/>
    <col min="14872" max="14872" width="7.140625" style="1" customWidth="1"/>
    <col min="14873" max="14873" width="6.7109375" style="1" customWidth="1"/>
    <col min="14874" max="14874" width="5.42578125" style="1" customWidth="1"/>
    <col min="14875" max="14875" width="22.85546875" style="1" customWidth="1"/>
    <col min="14876" max="14876" width="21.85546875" style="1" customWidth="1"/>
    <col min="14877" max="14877" width="9.42578125" style="1" customWidth="1"/>
    <col min="14878" max="14878" width="11.7109375" style="1" customWidth="1"/>
    <col min="14879" max="14879" width="9.28515625" style="1" customWidth="1"/>
    <col min="14880" max="14880" width="10.5703125" style="1" customWidth="1"/>
    <col min="14881" max="14881" width="18.85546875" style="1" customWidth="1"/>
    <col min="14882" max="14883" width="11.7109375" style="1" customWidth="1"/>
    <col min="14884" max="14884" width="13.85546875" style="1" customWidth="1"/>
    <col min="14885" max="14885" width="19" style="1" customWidth="1"/>
    <col min="14886" max="14886" width="16.7109375" style="1" customWidth="1"/>
    <col min="14887" max="14887" width="11.42578125" style="1"/>
    <col min="14888" max="14888" width="13" style="1" customWidth="1"/>
    <col min="14889" max="14890" width="11.42578125" style="1"/>
    <col min="14891" max="14891" width="9.140625" style="1" customWidth="1"/>
    <col min="14892" max="14892" width="11.42578125" style="1"/>
    <col min="14893" max="14893" width="12.42578125" style="1" customWidth="1"/>
    <col min="14894" max="14895" width="10.7109375" style="1" customWidth="1"/>
    <col min="14896" max="14896" width="7" style="1" customWidth="1"/>
    <col min="14897" max="14900" width="11.42578125" style="1"/>
    <col min="14901" max="14901" width="4.5703125" style="1" customWidth="1"/>
    <col min="14902" max="14904" width="11.42578125" style="1"/>
    <col min="14905" max="14905" width="12.5703125" style="1" customWidth="1"/>
    <col min="14906" max="14911" width="11.42578125" style="1"/>
    <col min="14912" max="14912" width="21" style="1" customWidth="1"/>
    <col min="14913" max="14913" width="19.85546875" style="1" customWidth="1"/>
    <col min="14914" max="14914" width="18.42578125" style="1" customWidth="1"/>
    <col min="14915" max="14915" width="20.140625" style="1" customWidth="1"/>
    <col min="14916" max="14916" width="20.5703125" style="1" customWidth="1"/>
    <col min="14917" max="14917" width="7.140625" style="1" customWidth="1"/>
    <col min="14918" max="14918" width="20" style="1" customWidth="1"/>
    <col min="14919" max="14919" width="19.28515625" style="1" customWidth="1"/>
    <col min="14920" max="14920" width="16" style="1" customWidth="1"/>
    <col min="14921" max="14921" width="22.28515625" style="1" customWidth="1"/>
    <col min="14922" max="14922" width="22" style="1" customWidth="1"/>
    <col min="14923" max="15106" width="11.42578125" style="1"/>
    <col min="15107" max="15107" width="4.42578125" style="1" customWidth="1"/>
    <col min="15108" max="15108" width="11.42578125" style="1"/>
    <col min="15109" max="15109" width="8.28515625" style="1" customWidth="1"/>
    <col min="15110" max="15110" width="9.7109375" style="1" customWidth="1"/>
    <col min="15111" max="15111" width="11.140625" style="1" customWidth="1"/>
    <col min="15112" max="15112" width="8.42578125" style="1" customWidth="1"/>
    <col min="15113" max="15113" width="10.140625" style="1" customWidth="1"/>
    <col min="15114" max="15114" width="10.5703125" style="1" customWidth="1"/>
    <col min="15115" max="15115" width="7.28515625" style="1" customWidth="1"/>
    <col min="15116" max="15116" width="8.85546875" style="1" customWidth="1"/>
    <col min="15117" max="15117" width="13" style="1" customWidth="1"/>
    <col min="15118" max="15119" width="6.5703125" style="1" customWidth="1"/>
    <col min="15120" max="15120" width="8.5703125" style="1" customWidth="1"/>
    <col min="15121" max="15121" width="8.140625" style="1" customWidth="1"/>
    <col min="15122" max="15122" width="11.85546875" style="1" customWidth="1"/>
    <col min="15123" max="15123" width="6.85546875" style="1" customWidth="1"/>
    <col min="15124" max="15124" width="6.5703125" style="1" customWidth="1"/>
    <col min="15125" max="15125" width="7.140625" style="1" customWidth="1"/>
    <col min="15126" max="15127" width="7.7109375" style="1" customWidth="1"/>
    <col min="15128" max="15128" width="7.140625" style="1" customWidth="1"/>
    <col min="15129" max="15129" width="6.7109375" style="1" customWidth="1"/>
    <col min="15130" max="15130" width="5.42578125" style="1" customWidth="1"/>
    <col min="15131" max="15131" width="22.85546875" style="1" customWidth="1"/>
    <col min="15132" max="15132" width="21.85546875" style="1" customWidth="1"/>
    <col min="15133" max="15133" width="9.42578125" style="1" customWidth="1"/>
    <col min="15134" max="15134" width="11.7109375" style="1" customWidth="1"/>
    <col min="15135" max="15135" width="9.28515625" style="1" customWidth="1"/>
    <col min="15136" max="15136" width="10.5703125" style="1" customWidth="1"/>
    <col min="15137" max="15137" width="18.85546875" style="1" customWidth="1"/>
    <col min="15138" max="15139" width="11.7109375" style="1" customWidth="1"/>
    <col min="15140" max="15140" width="13.85546875" style="1" customWidth="1"/>
    <col min="15141" max="15141" width="19" style="1" customWidth="1"/>
    <col min="15142" max="15142" width="16.7109375" style="1" customWidth="1"/>
    <col min="15143" max="15143" width="11.42578125" style="1"/>
    <col min="15144" max="15144" width="13" style="1" customWidth="1"/>
    <col min="15145" max="15146" width="11.42578125" style="1"/>
    <col min="15147" max="15147" width="9.140625" style="1" customWidth="1"/>
    <col min="15148" max="15148" width="11.42578125" style="1"/>
    <col min="15149" max="15149" width="12.42578125" style="1" customWidth="1"/>
    <col min="15150" max="15151" width="10.7109375" style="1" customWidth="1"/>
    <col min="15152" max="15152" width="7" style="1" customWidth="1"/>
    <col min="15153" max="15156" width="11.42578125" style="1"/>
    <col min="15157" max="15157" width="4.5703125" style="1" customWidth="1"/>
    <col min="15158" max="15160" width="11.42578125" style="1"/>
    <col min="15161" max="15161" width="12.5703125" style="1" customWidth="1"/>
    <col min="15162" max="15167" width="11.42578125" style="1"/>
    <col min="15168" max="15168" width="21" style="1" customWidth="1"/>
    <col min="15169" max="15169" width="19.85546875" style="1" customWidth="1"/>
    <col min="15170" max="15170" width="18.42578125" style="1" customWidth="1"/>
    <col min="15171" max="15171" width="20.140625" style="1" customWidth="1"/>
    <col min="15172" max="15172" width="20.5703125" style="1" customWidth="1"/>
    <col min="15173" max="15173" width="7.140625" style="1" customWidth="1"/>
    <col min="15174" max="15174" width="20" style="1" customWidth="1"/>
    <col min="15175" max="15175" width="19.28515625" style="1" customWidth="1"/>
    <col min="15176" max="15176" width="16" style="1" customWidth="1"/>
    <col min="15177" max="15177" width="22.28515625" style="1" customWidth="1"/>
    <col min="15178" max="15178" width="22" style="1" customWidth="1"/>
    <col min="15179" max="15362" width="11.42578125" style="1"/>
    <col min="15363" max="15363" width="4.42578125" style="1" customWidth="1"/>
    <col min="15364" max="15364" width="11.42578125" style="1"/>
    <col min="15365" max="15365" width="8.28515625" style="1" customWidth="1"/>
    <col min="15366" max="15366" width="9.7109375" style="1" customWidth="1"/>
    <col min="15367" max="15367" width="11.140625" style="1" customWidth="1"/>
    <col min="15368" max="15368" width="8.42578125" style="1" customWidth="1"/>
    <col min="15369" max="15369" width="10.140625" style="1" customWidth="1"/>
    <col min="15370" max="15370" width="10.5703125" style="1" customWidth="1"/>
    <col min="15371" max="15371" width="7.28515625" style="1" customWidth="1"/>
    <col min="15372" max="15372" width="8.85546875" style="1" customWidth="1"/>
    <col min="15373" max="15373" width="13" style="1" customWidth="1"/>
    <col min="15374" max="15375" width="6.5703125" style="1" customWidth="1"/>
    <col min="15376" max="15376" width="8.5703125" style="1" customWidth="1"/>
    <col min="15377" max="15377" width="8.140625" style="1" customWidth="1"/>
    <col min="15378" max="15378" width="11.85546875" style="1" customWidth="1"/>
    <col min="15379" max="15379" width="6.85546875" style="1" customWidth="1"/>
    <col min="15380" max="15380" width="6.5703125" style="1" customWidth="1"/>
    <col min="15381" max="15381" width="7.140625" style="1" customWidth="1"/>
    <col min="15382" max="15383" width="7.7109375" style="1" customWidth="1"/>
    <col min="15384" max="15384" width="7.140625" style="1" customWidth="1"/>
    <col min="15385" max="15385" width="6.7109375" style="1" customWidth="1"/>
    <col min="15386" max="15386" width="5.42578125" style="1" customWidth="1"/>
    <col min="15387" max="15387" width="22.85546875" style="1" customWidth="1"/>
    <col min="15388" max="15388" width="21.85546875" style="1" customWidth="1"/>
    <col min="15389" max="15389" width="9.42578125" style="1" customWidth="1"/>
    <col min="15390" max="15390" width="11.7109375" style="1" customWidth="1"/>
    <col min="15391" max="15391" width="9.28515625" style="1" customWidth="1"/>
    <col min="15392" max="15392" width="10.5703125" style="1" customWidth="1"/>
    <col min="15393" max="15393" width="18.85546875" style="1" customWidth="1"/>
    <col min="15394" max="15395" width="11.7109375" style="1" customWidth="1"/>
    <col min="15396" max="15396" width="13.85546875" style="1" customWidth="1"/>
    <col min="15397" max="15397" width="19" style="1" customWidth="1"/>
    <col min="15398" max="15398" width="16.7109375" style="1" customWidth="1"/>
    <col min="15399" max="15399" width="11.42578125" style="1"/>
    <col min="15400" max="15400" width="13" style="1" customWidth="1"/>
    <col min="15401" max="15402" width="11.42578125" style="1"/>
    <col min="15403" max="15403" width="9.140625" style="1" customWidth="1"/>
    <col min="15404" max="15404" width="11.42578125" style="1"/>
    <col min="15405" max="15405" width="12.42578125" style="1" customWidth="1"/>
    <col min="15406" max="15407" width="10.7109375" style="1" customWidth="1"/>
    <col min="15408" max="15408" width="7" style="1" customWidth="1"/>
    <col min="15409" max="15412" width="11.42578125" style="1"/>
    <col min="15413" max="15413" width="4.5703125" style="1" customWidth="1"/>
    <col min="15414" max="15416" width="11.42578125" style="1"/>
    <col min="15417" max="15417" width="12.5703125" style="1" customWidth="1"/>
    <col min="15418" max="15423" width="11.42578125" style="1"/>
    <col min="15424" max="15424" width="21" style="1" customWidth="1"/>
    <col min="15425" max="15425" width="19.85546875" style="1" customWidth="1"/>
    <col min="15426" max="15426" width="18.42578125" style="1" customWidth="1"/>
    <col min="15427" max="15427" width="20.140625" style="1" customWidth="1"/>
    <col min="15428" max="15428" width="20.5703125" style="1" customWidth="1"/>
    <col min="15429" max="15429" width="7.140625" style="1" customWidth="1"/>
    <col min="15430" max="15430" width="20" style="1" customWidth="1"/>
    <col min="15431" max="15431" width="19.28515625" style="1" customWidth="1"/>
    <col min="15432" max="15432" width="16" style="1" customWidth="1"/>
    <col min="15433" max="15433" width="22.28515625" style="1" customWidth="1"/>
    <col min="15434" max="15434" width="22" style="1" customWidth="1"/>
    <col min="15435" max="15618" width="11.42578125" style="1"/>
    <col min="15619" max="15619" width="4.42578125" style="1" customWidth="1"/>
    <col min="15620" max="15620" width="11.42578125" style="1"/>
    <col min="15621" max="15621" width="8.28515625" style="1" customWidth="1"/>
    <col min="15622" max="15622" width="9.7109375" style="1" customWidth="1"/>
    <col min="15623" max="15623" width="11.140625" style="1" customWidth="1"/>
    <col min="15624" max="15624" width="8.42578125" style="1" customWidth="1"/>
    <col min="15625" max="15625" width="10.140625" style="1" customWidth="1"/>
    <col min="15626" max="15626" width="10.5703125" style="1" customWidth="1"/>
    <col min="15627" max="15627" width="7.28515625" style="1" customWidth="1"/>
    <col min="15628" max="15628" width="8.85546875" style="1" customWidth="1"/>
    <col min="15629" max="15629" width="13" style="1" customWidth="1"/>
    <col min="15630" max="15631" width="6.5703125" style="1" customWidth="1"/>
    <col min="15632" max="15632" width="8.5703125" style="1" customWidth="1"/>
    <col min="15633" max="15633" width="8.140625" style="1" customWidth="1"/>
    <col min="15634" max="15634" width="11.85546875" style="1" customWidth="1"/>
    <col min="15635" max="15635" width="6.85546875" style="1" customWidth="1"/>
    <col min="15636" max="15636" width="6.5703125" style="1" customWidth="1"/>
    <col min="15637" max="15637" width="7.140625" style="1" customWidth="1"/>
    <col min="15638" max="15639" width="7.7109375" style="1" customWidth="1"/>
    <col min="15640" max="15640" width="7.140625" style="1" customWidth="1"/>
    <col min="15641" max="15641" width="6.7109375" style="1" customWidth="1"/>
    <col min="15642" max="15642" width="5.42578125" style="1" customWidth="1"/>
    <col min="15643" max="15643" width="22.85546875" style="1" customWidth="1"/>
    <col min="15644" max="15644" width="21.85546875" style="1" customWidth="1"/>
    <col min="15645" max="15645" width="9.42578125" style="1" customWidth="1"/>
    <col min="15646" max="15646" width="11.7109375" style="1" customWidth="1"/>
    <col min="15647" max="15647" width="9.28515625" style="1" customWidth="1"/>
    <col min="15648" max="15648" width="10.5703125" style="1" customWidth="1"/>
    <col min="15649" max="15649" width="18.85546875" style="1" customWidth="1"/>
    <col min="15650" max="15651" width="11.7109375" style="1" customWidth="1"/>
    <col min="15652" max="15652" width="13.85546875" style="1" customWidth="1"/>
    <col min="15653" max="15653" width="19" style="1" customWidth="1"/>
    <col min="15654" max="15654" width="16.7109375" style="1" customWidth="1"/>
    <col min="15655" max="15655" width="11.42578125" style="1"/>
    <col min="15656" max="15656" width="13" style="1" customWidth="1"/>
    <col min="15657" max="15658" width="11.42578125" style="1"/>
    <col min="15659" max="15659" width="9.140625" style="1" customWidth="1"/>
    <col min="15660" max="15660" width="11.42578125" style="1"/>
    <col min="15661" max="15661" width="12.42578125" style="1" customWidth="1"/>
    <col min="15662" max="15663" width="10.7109375" style="1" customWidth="1"/>
    <col min="15664" max="15664" width="7" style="1" customWidth="1"/>
    <col min="15665" max="15668" width="11.42578125" style="1"/>
    <col min="15669" max="15669" width="4.5703125" style="1" customWidth="1"/>
    <col min="15670" max="15672" width="11.42578125" style="1"/>
    <col min="15673" max="15673" width="12.5703125" style="1" customWidth="1"/>
    <col min="15674" max="15679" width="11.42578125" style="1"/>
    <col min="15680" max="15680" width="21" style="1" customWidth="1"/>
    <col min="15681" max="15681" width="19.85546875" style="1" customWidth="1"/>
    <col min="15682" max="15682" width="18.42578125" style="1" customWidth="1"/>
    <col min="15683" max="15683" width="20.140625" style="1" customWidth="1"/>
    <col min="15684" max="15684" width="20.5703125" style="1" customWidth="1"/>
    <col min="15685" max="15685" width="7.140625" style="1" customWidth="1"/>
    <col min="15686" max="15686" width="20" style="1" customWidth="1"/>
    <col min="15687" max="15687" width="19.28515625" style="1" customWidth="1"/>
    <col min="15688" max="15688" width="16" style="1" customWidth="1"/>
    <col min="15689" max="15689" width="22.28515625" style="1" customWidth="1"/>
    <col min="15690" max="15690" width="22" style="1" customWidth="1"/>
    <col min="15691" max="15874" width="11.42578125" style="1"/>
    <col min="15875" max="15875" width="4.42578125" style="1" customWidth="1"/>
    <col min="15876" max="15876" width="11.42578125" style="1"/>
    <col min="15877" max="15877" width="8.28515625" style="1" customWidth="1"/>
    <col min="15878" max="15878" width="9.7109375" style="1" customWidth="1"/>
    <col min="15879" max="15879" width="11.140625" style="1" customWidth="1"/>
    <col min="15880" max="15880" width="8.42578125" style="1" customWidth="1"/>
    <col min="15881" max="15881" width="10.140625" style="1" customWidth="1"/>
    <col min="15882" max="15882" width="10.5703125" style="1" customWidth="1"/>
    <col min="15883" max="15883" width="7.28515625" style="1" customWidth="1"/>
    <col min="15884" max="15884" width="8.85546875" style="1" customWidth="1"/>
    <col min="15885" max="15885" width="13" style="1" customWidth="1"/>
    <col min="15886" max="15887" width="6.5703125" style="1" customWidth="1"/>
    <col min="15888" max="15888" width="8.5703125" style="1" customWidth="1"/>
    <col min="15889" max="15889" width="8.140625" style="1" customWidth="1"/>
    <col min="15890" max="15890" width="11.85546875" style="1" customWidth="1"/>
    <col min="15891" max="15891" width="6.85546875" style="1" customWidth="1"/>
    <col min="15892" max="15892" width="6.5703125" style="1" customWidth="1"/>
    <col min="15893" max="15893" width="7.140625" style="1" customWidth="1"/>
    <col min="15894" max="15895" width="7.7109375" style="1" customWidth="1"/>
    <col min="15896" max="15896" width="7.140625" style="1" customWidth="1"/>
    <col min="15897" max="15897" width="6.7109375" style="1" customWidth="1"/>
    <col min="15898" max="15898" width="5.42578125" style="1" customWidth="1"/>
    <col min="15899" max="15899" width="22.85546875" style="1" customWidth="1"/>
    <col min="15900" max="15900" width="21.85546875" style="1" customWidth="1"/>
    <col min="15901" max="15901" width="9.42578125" style="1" customWidth="1"/>
    <col min="15902" max="15902" width="11.7109375" style="1" customWidth="1"/>
    <col min="15903" max="15903" width="9.28515625" style="1" customWidth="1"/>
    <col min="15904" max="15904" width="10.5703125" style="1" customWidth="1"/>
    <col min="15905" max="15905" width="18.85546875" style="1" customWidth="1"/>
    <col min="15906" max="15907" width="11.7109375" style="1" customWidth="1"/>
    <col min="15908" max="15908" width="13.85546875" style="1" customWidth="1"/>
    <col min="15909" max="15909" width="19" style="1" customWidth="1"/>
    <col min="15910" max="15910" width="16.7109375" style="1" customWidth="1"/>
    <col min="15911" max="15911" width="11.42578125" style="1"/>
    <col min="15912" max="15912" width="13" style="1" customWidth="1"/>
    <col min="15913" max="15914" width="11.42578125" style="1"/>
    <col min="15915" max="15915" width="9.140625" style="1" customWidth="1"/>
    <col min="15916" max="15916" width="11.42578125" style="1"/>
    <col min="15917" max="15917" width="12.42578125" style="1" customWidth="1"/>
    <col min="15918" max="15919" width="10.7109375" style="1" customWidth="1"/>
    <col min="15920" max="15920" width="7" style="1" customWidth="1"/>
    <col min="15921" max="15924" width="11.42578125" style="1"/>
    <col min="15925" max="15925" width="4.5703125" style="1" customWidth="1"/>
    <col min="15926" max="15928" width="11.42578125" style="1"/>
    <col min="15929" max="15929" width="12.5703125" style="1" customWidth="1"/>
    <col min="15930" max="15935" width="11.42578125" style="1"/>
    <col min="15936" max="15936" width="21" style="1" customWidth="1"/>
    <col min="15937" max="15937" width="19.85546875" style="1" customWidth="1"/>
    <col min="15938" max="15938" width="18.42578125" style="1" customWidth="1"/>
    <col min="15939" max="15939" width="20.140625" style="1" customWidth="1"/>
    <col min="15940" max="15940" width="20.5703125" style="1" customWidth="1"/>
    <col min="15941" max="15941" width="7.140625" style="1" customWidth="1"/>
    <col min="15942" max="15942" width="20" style="1" customWidth="1"/>
    <col min="15943" max="15943" width="19.28515625" style="1" customWidth="1"/>
    <col min="15944" max="15944" width="16" style="1" customWidth="1"/>
    <col min="15945" max="15945" width="22.28515625" style="1" customWidth="1"/>
    <col min="15946" max="15946" width="22" style="1" customWidth="1"/>
    <col min="15947" max="16130" width="11.42578125" style="1"/>
    <col min="16131" max="16131" width="4.42578125" style="1" customWidth="1"/>
    <col min="16132" max="16132" width="11.42578125" style="1"/>
    <col min="16133" max="16133" width="8.28515625" style="1" customWidth="1"/>
    <col min="16134" max="16134" width="9.7109375" style="1" customWidth="1"/>
    <col min="16135" max="16135" width="11.140625" style="1" customWidth="1"/>
    <col min="16136" max="16136" width="8.42578125" style="1" customWidth="1"/>
    <col min="16137" max="16137" width="10.140625" style="1" customWidth="1"/>
    <col min="16138" max="16138" width="10.5703125" style="1" customWidth="1"/>
    <col min="16139" max="16139" width="7.28515625" style="1" customWidth="1"/>
    <col min="16140" max="16140" width="8.85546875" style="1" customWidth="1"/>
    <col min="16141" max="16141" width="13" style="1" customWidth="1"/>
    <col min="16142" max="16143" width="6.5703125" style="1" customWidth="1"/>
    <col min="16144" max="16144" width="8.5703125" style="1" customWidth="1"/>
    <col min="16145" max="16145" width="8.140625" style="1" customWidth="1"/>
    <col min="16146" max="16146" width="11.85546875" style="1" customWidth="1"/>
    <col min="16147" max="16147" width="6.85546875" style="1" customWidth="1"/>
    <col min="16148" max="16148" width="6.5703125" style="1" customWidth="1"/>
    <col min="16149" max="16149" width="7.140625" style="1" customWidth="1"/>
    <col min="16150" max="16151" width="7.7109375" style="1" customWidth="1"/>
    <col min="16152" max="16152" width="7.140625" style="1" customWidth="1"/>
    <col min="16153" max="16153" width="6.7109375" style="1" customWidth="1"/>
    <col min="16154" max="16154" width="5.42578125" style="1" customWidth="1"/>
    <col min="16155" max="16155" width="22.85546875" style="1" customWidth="1"/>
    <col min="16156" max="16156" width="21.85546875" style="1" customWidth="1"/>
    <col min="16157" max="16157" width="9.42578125" style="1" customWidth="1"/>
    <col min="16158" max="16158" width="11.7109375" style="1" customWidth="1"/>
    <col min="16159" max="16159" width="9.28515625" style="1" customWidth="1"/>
    <col min="16160" max="16160" width="10.5703125" style="1" customWidth="1"/>
    <col min="16161" max="16161" width="18.85546875" style="1" customWidth="1"/>
    <col min="16162" max="16163" width="11.7109375" style="1" customWidth="1"/>
    <col min="16164" max="16164" width="13.85546875" style="1" customWidth="1"/>
    <col min="16165" max="16165" width="19" style="1" customWidth="1"/>
    <col min="16166" max="16166" width="16.7109375" style="1" customWidth="1"/>
    <col min="16167" max="16167" width="11.42578125" style="1"/>
    <col min="16168" max="16168" width="13" style="1" customWidth="1"/>
    <col min="16169" max="16170" width="11.42578125" style="1"/>
    <col min="16171" max="16171" width="9.140625" style="1" customWidth="1"/>
    <col min="16172" max="16172" width="11.42578125" style="1"/>
    <col min="16173" max="16173" width="12.42578125" style="1" customWidth="1"/>
    <col min="16174" max="16175" width="10.7109375" style="1" customWidth="1"/>
    <col min="16176" max="16176" width="7" style="1" customWidth="1"/>
    <col min="16177" max="16180" width="11.42578125" style="1"/>
    <col min="16181" max="16181" width="4.5703125" style="1" customWidth="1"/>
    <col min="16182" max="16184" width="11.42578125" style="1"/>
    <col min="16185" max="16185" width="12.5703125" style="1" customWidth="1"/>
    <col min="16186" max="16191" width="11.42578125" style="1"/>
    <col min="16192" max="16192" width="21" style="1" customWidth="1"/>
    <col min="16193" max="16193" width="19.85546875" style="1" customWidth="1"/>
    <col min="16194" max="16194" width="18.42578125" style="1" customWidth="1"/>
    <col min="16195" max="16195" width="20.140625" style="1" customWidth="1"/>
    <col min="16196" max="16196" width="20.5703125" style="1" customWidth="1"/>
    <col min="16197" max="16197" width="7.140625" style="1" customWidth="1"/>
    <col min="16198" max="16198" width="20" style="1" customWidth="1"/>
    <col min="16199" max="16199" width="19.28515625" style="1" customWidth="1"/>
    <col min="16200" max="16200" width="16" style="1" customWidth="1"/>
    <col min="16201" max="16201" width="22.28515625" style="1" customWidth="1"/>
    <col min="16202" max="16202" width="22" style="1" customWidth="1"/>
    <col min="16203" max="16384" width="11.42578125" style="1"/>
  </cols>
  <sheetData>
    <row r="1" spans="1:90">
      <c r="B1" s="1" t="s">
        <v>102</v>
      </c>
      <c r="Y1" s="1"/>
      <c r="AF1" s="1"/>
      <c r="BS1" s="1"/>
      <c r="BT1" s="1"/>
    </row>
    <row r="2" spans="1:90">
      <c r="A2" s="6"/>
      <c r="B2" s="9"/>
      <c r="C2" s="191"/>
      <c r="D2" s="191"/>
      <c r="E2" s="192"/>
      <c r="F2" s="178"/>
      <c r="G2" s="193"/>
      <c r="H2" s="193"/>
      <c r="I2" s="12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126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126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</row>
    <row r="3" spans="1:90" ht="15">
      <c r="A3" s="6"/>
      <c r="B3" s="134" t="s">
        <v>65</v>
      </c>
      <c r="C3" s="191"/>
      <c r="D3" s="191"/>
      <c r="E3" s="192"/>
      <c r="F3" s="178"/>
      <c r="G3" s="193"/>
      <c r="H3" s="193"/>
      <c r="I3" s="126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126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126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</row>
    <row r="4" spans="1:90" ht="40.5" customHeight="1">
      <c r="A4" s="4"/>
      <c r="B4" s="4"/>
      <c r="C4" s="189"/>
      <c r="D4" s="189"/>
      <c r="E4" s="189"/>
      <c r="F4" s="189"/>
      <c r="G4" s="189"/>
      <c r="H4" s="189"/>
      <c r="I4" s="5"/>
      <c r="J4" s="196" t="s">
        <v>62</v>
      </c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8"/>
      <c r="X4" s="133"/>
      <c r="Y4" s="199" t="s">
        <v>63</v>
      </c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1"/>
      <c r="AV4" s="133"/>
      <c r="AW4" s="196" t="s">
        <v>64</v>
      </c>
      <c r="AX4" s="197"/>
      <c r="AY4" s="197"/>
      <c r="AZ4" s="197"/>
      <c r="BA4" s="197"/>
      <c r="BB4" s="197"/>
      <c r="BC4" s="197"/>
      <c r="BD4" s="197"/>
      <c r="BE4" s="197"/>
      <c r="BF4" s="197"/>
      <c r="BG4" s="197"/>
      <c r="BH4" s="197"/>
      <c r="BI4" s="197"/>
      <c r="BJ4" s="197"/>
      <c r="BK4" s="197"/>
      <c r="BL4" s="197"/>
      <c r="BM4" s="197"/>
      <c r="BN4" s="197"/>
      <c r="BO4" s="197"/>
      <c r="BP4" s="197"/>
      <c r="BQ4" s="197"/>
      <c r="BR4" s="197"/>
      <c r="BS4" s="197"/>
      <c r="BT4" s="197"/>
      <c r="BU4" s="197"/>
      <c r="BV4" s="197"/>
      <c r="BW4" s="198"/>
    </row>
    <row r="5" spans="1:90">
      <c r="A5" s="136" t="s">
        <v>71</v>
      </c>
      <c r="B5" s="10" t="s">
        <v>61</v>
      </c>
      <c r="C5" s="202" t="s">
        <v>0</v>
      </c>
      <c r="D5" s="202"/>
      <c r="E5" s="202"/>
      <c r="F5" s="202" t="s">
        <v>1</v>
      </c>
      <c r="G5" s="202"/>
      <c r="H5" s="202"/>
      <c r="I5" s="12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63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63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</row>
    <row r="6" spans="1:90" ht="65.25">
      <c r="A6" s="4"/>
      <c r="B6" s="13" t="s">
        <v>74</v>
      </c>
      <c r="C6" s="182" t="s">
        <v>2</v>
      </c>
      <c r="D6" s="182" t="s">
        <v>3</v>
      </c>
      <c r="E6" s="182" t="s">
        <v>4</v>
      </c>
      <c r="F6" s="182" t="s">
        <v>2</v>
      </c>
      <c r="G6" s="182" t="s">
        <v>3</v>
      </c>
      <c r="H6" s="182" t="s">
        <v>4</v>
      </c>
      <c r="I6" s="123"/>
      <c r="K6" s="12" t="s">
        <v>57</v>
      </c>
      <c r="L6" s="12" t="s">
        <v>56</v>
      </c>
      <c r="M6" s="12" t="s">
        <v>55</v>
      </c>
      <c r="N6" s="14" t="s">
        <v>54</v>
      </c>
      <c r="O6" s="14" t="s">
        <v>5</v>
      </c>
      <c r="P6" s="14" t="s">
        <v>53</v>
      </c>
      <c r="Q6" s="64" t="s">
        <v>6</v>
      </c>
      <c r="R6" s="12" t="s">
        <v>7</v>
      </c>
      <c r="S6" s="15" t="s">
        <v>8</v>
      </c>
      <c r="T6" s="15" t="s">
        <v>9</v>
      </c>
      <c r="U6" s="15" t="s">
        <v>10</v>
      </c>
      <c r="V6" s="66" t="s">
        <v>11</v>
      </c>
      <c r="W6" s="67" t="s">
        <v>12</v>
      </c>
      <c r="X6" s="131"/>
      <c r="Y6" s="16"/>
      <c r="Z6" s="114" t="s">
        <v>13</v>
      </c>
      <c r="AA6" s="14" t="s">
        <v>52</v>
      </c>
      <c r="AB6" s="17" t="s">
        <v>14</v>
      </c>
      <c r="AC6" s="17" t="s">
        <v>15</v>
      </c>
      <c r="AD6" s="17" t="s">
        <v>51</v>
      </c>
      <c r="AE6" s="14" t="s">
        <v>50</v>
      </c>
      <c r="AF6" s="14" t="s">
        <v>47</v>
      </c>
      <c r="AG6" s="98" t="s">
        <v>16</v>
      </c>
      <c r="AH6" s="98" t="s">
        <v>17</v>
      </c>
      <c r="AI6" s="17" t="s">
        <v>48</v>
      </c>
      <c r="AJ6" s="14" t="s">
        <v>49</v>
      </c>
      <c r="AK6" s="14" t="s">
        <v>60</v>
      </c>
      <c r="AL6" s="14" t="s">
        <v>46</v>
      </c>
      <c r="AM6" s="17" t="s">
        <v>18</v>
      </c>
      <c r="AN6" s="68" t="s">
        <v>19</v>
      </c>
      <c r="AO6" s="14" t="s">
        <v>45</v>
      </c>
      <c r="AP6" s="14" t="s">
        <v>20</v>
      </c>
      <c r="AQ6" s="65" t="s">
        <v>8</v>
      </c>
      <c r="AR6" s="15" t="s">
        <v>21</v>
      </c>
      <c r="AS6" s="15" t="s">
        <v>22</v>
      </c>
      <c r="AT6" s="66" t="s">
        <v>11</v>
      </c>
      <c r="AU6" s="67" t="s">
        <v>12</v>
      </c>
      <c r="AV6" s="131"/>
      <c r="AX6" s="113" t="s">
        <v>25</v>
      </c>
      <c r="AY6" s="113" t="s">
        <v>14</v>
      </c>
      <c r="AZ6" s="103" t="s">
        <v>58</v>
      </c>
      <c r="BA6" s="99" t="s">
        <v>59</v>
      </c>
      <c r="BC6" s="17" t="s">
        <v>26</v>
      </c>
      <c r="BD6" s="17" t="s">
        <v>27</v>
      </c>
      <c r="BE6" s="17" t="s">
        <v>28</v>
      </c>
      <c r="BF6" s="17" t="s">
        <v>29</v>
      </c>
      <c r="BG6" s="17" t="s">
        <v>30</v>
      </c>
      <c r="BH6" s="17" t="s">
        <v>31</v>
      </c>
      <c r="BI6" s="17" t="s">
        <v>32</v>
      </c>
      <c r="BJ6" s="17" t="s">
        <v>33</v>
      </c>
      <c r="BK6" s="17" t="s">
        <v>34</v>
      </c>
      <c r="BL6" s="17" t="s">
        <v>35</v>
      </c>
      <c r="BM6" s="69" t="s">
        <v>36</v>
      </c>
      <c r="BN6" s="69" t="s">
        <v>37</v>
      </c>
      <c r="BO6" s="69" t="s">
        <v>38</v>
      </c>
      <c r="BP6" s="69" t="s">
        <v>39</v>
      </c>
      <c r="BQ6" s="69" t="s">
        <v>40</v>
      </c>
      <c r="BR6" s="18"/>
      <c r="BS6" s="15" t="s">
        <v>41</v>
      </c>
      <c r="BT6" s="15" t="s">
        <v>42</v>
      </c>
      <c r="BU6" s="64" t="s">
        <v>105</v>
      </c>
      <c r="BV6" s="66" t="s">
        <v>11</v>
      </c>
      <c r="BW6" s="67" t="s">
        <v>12</v>
      </c>
    </row>
    <row r="7" spans="1:90">
      <c r="A7" s="141"/>
      <c r="B7" s="162" t="s">
        <v>118</v>
      </c>
      <c r="C7" s="183">
        <v>19</v>
      </c>
      <c r="D7" s="184">
        <f t="shared" ref="D7:D15" si="0">E7-C7</f>
        <v>6243</v>
      </c>
      <c r="E7" s="185">
        <v>6262</v>
      </c>
      <c r="F7" s="183">
        <v>35</v>
      </c>
      <c r="G7" s="184">
        <f t="shared" ref="G7:G15" si="1">H7-F7</f>
        <v>12493</v>
      </c>
      <c r="H7" s="185">
        <v>12528</v>
      </c>
      <c r="I7" s="127"/>
      <c r="K7" s="19">
        <f t="shared" ref="K7:K15" si="2">(C7/E7)/(F7/H7)</f>
        <v>1.0860610485011635</v>
      </c>
      <c r="L7" s="20">
        <f t="shared" ref="L7:L14" si="3">(D7/(C7*E7)+(G7/(F7*H7)))</f>
        <v>8.0963492929592429E-2</v>
      </c>
      <c r="M7" s="21">
        <f t="shared" ref="M7:M15" si="4">1/L7</f>
        <v>12.351245775298025</v>
      </c>
      <c r="N7" s="22">
        <f t="shared" ref="N7:N15" si="5">LN(K7)</f>
        <v>8.2557434021260104E-2</v>
      </c>
      <c r="O7" s="22">
        <f t="shared" ref="O7:O15" si="6">M7*N7</f>
        <v>1.0196871581745344</v>
      </c>
      <c r="P7" s="22">
        <f t="shared" ref="P7:P15" si="7">LN(K7)</f>
        <v>8.2557434021260104E-2</v>
      </c>
      <c r="Q7" s="116">
        <f t="shared" ref="Q7:Q15" si="8">K7</f>
        <v>1.0860610485011635</v>
      </c>
      <c r="R7" s="23">
        <f t="shared" ref="R7:R15" si="9">SQRT(1/M7)</f>
        <v>0.28454084580178013</v>
      </c>
      <c r="S7" s="135">
        <f t="shared" ref="S7:S15" si="10">-NORMSINV(2.5/100)</f>
        <v>1.9599639845400538</v>
      </c>
      <c r="T7" s="24">
        <f t="shared" ref="T7:T15" si="11">P7-(R7*S7)</f>
        <v>-0.47513237588079399</v>
      </c>
      <c r="U7" s="24">
        <f t="shared" ref="U7:U15" si="12">P7+(R7*S7)</f>
        <v>0.64024724392331422</v>
      </c>
      <c r="V7" s="25">
        <f t="shared" ref="V7:W15" si="13">EXP(T7)</f>
        <v>0.62180273933143959</v>
      </c>
      <c r="W7" s="26">
        <f t="shared" si="13"/>
        <v>1.8969498306483372</v>
      </c>
      <c r="X7" s="93"/>
      <c r="Z7" s="115">
        <f>(N7-P16)^2</f>
        <v>5.5828591450312944E-2</v>
      </c>
      <c r="AA7" s="27">
        <f t="shared" ref="AA7:AA15" si="14">M7*Z7</f>
        <v>0.68955265429151724</v>
      </c>
      <c r="AB7" s="28">
        <v>1</v>
      </c>
      <c r="AC7" s="18"/>
      <c r="AD7" s="18"/>
      <c r="AE7" s="21">
        <f t="shared" ref="AE7:AE15" si="15">M7^2</f>
        <v>152.55327220181732</v>
      </c>
      <c r="AF7" s="29"/>
      <c r="AG7" s="96">
        <f>AG16</f>
        <v>3.8613158837503244E-3</v>
      </c>
      <c r="AH7" s="96">
        <f>AH16</f>
        <v>3.8613158837503244E-3</v>
      </c>
      <c r="AI7" s="27">
        <f t="shared" ref="AI7:AI15" si="16">1/M7</f>
        <v>8.0963492929592429E-2</v>
      </c>
      <c r="AJ7" s="30">
        <f t="shared" ref="AJ7:AJ15" si="17">1/(AH7+AI7)</f>
        <v>11.789003877397507</v>
      </c>
      <c r="AK7" s="108">
        <f>AJ7/AJ16</f>
        <v>0.10480027513784539</v>
      </c>
      <c r="AL7" s="31">
        <f t="shared" ref="AL7:AL15" si="18">AJ7*N7</f>
        <v>0.97326990978462424</v>
      </c>
      <c r="AM7" s="59">
        <f t="shared" ref="AM7:AM15" si="19">AL7/AJ7</f>
        <v>8.2557434021260104E-2</v>
      </c>
      <c r="AN7" s="26">
        <f t="shared" ref="AN7:AN15" si="20">EXP(AM7)</f>
        <v>1.0860610485011635</v>
      </c>
      <c r="AO7" s="60">
        <f t="shared" ref="AO7:AO15" si="21">1/AJ7</f>
        <v>8.4824808813342756E-2</v>
      </c>
      <c r="AP7" s="26">
        <f t="shared" ref="AP7:AP15" si="22">SQRT(AO7)</f>
        <v>0.2912469893635688</v>
      </c>
      <c r="AQ7" s="70">
        <f t="shared" ref="AQ7:AQ15" si="23">-NORMSINV(2.5/100)</f>
        <v>1.9599639845400538</v>
      </c>
      <c r="AR7" s="24">
        <f t="shared" ref="AR7:AR15" si="24">AM7-(AQ7*AP7)</f>
        <v>-0.4882761757370549</v>
      </c>
      <c r="AS7" s="24">
        <f t="shared" ref="AS7:AS16" si="25">AM7+(AQ7*AP7)</f>
        <v>0.65339104377957513</v>
      </c>
      <c r="AT7" s="61">
        <f t="shared" ref="AT7:AU15" si="26">EXP(AR7)</f>
        <v>0.61368336518121791</v>
      </c>
      <c r="AU7" s="61">
        <f t="shared" si="26"/>
        <v>1.9220475378587738</v>
      </c>
      <c r="AV7" s="123"/>
      <c r="AX7" s="71"/>
      <c r="AY7" s="71">
        <v>1</v>
      </c>
      <c r="AZ7" s="100"/>
      <c r="BA7" s="100"/>
      <c r="BC7" s="18"/>
      <c r="BD7" s="18"/>
      <c r="BE7" s="28"/>
      <c r="BF7" s="28"/>
      <c r="BG7" s="28"/>
      <c r="BH7" s="28"/>
      <c r="BI7" s="28"/>
      <c r="BJ7" s="28"/>
      <c r="BK7" s="28"/>
      <c r="BL7" s="28"/>
      <c r="BM7" s="18"/>
      <c r="BN7" s="18"/>
      <c r="BO7" s="18"/>
      <c r="BP7" s="18"/>
      <c r="BQ7" s="18"/>
      <c r="BR7" s="18"/>
      <c r="BS7" s="72"/>
      <c r="BT7" s="72"/>
      <c r="BU7" s="72"/>
      <c r="BV7" s="18"/>
      <c r="BW7" s="18"/>
    </row>
    <row r="8" spans="1:90">
      <c r="A8" s="141"/>
      <c r="B8" s="162" t="s">
        <v>120</v>
      </c>
      <c r="C8" s="183">
        <v>9</v>
      </c>
      <c r="D8" s="184">
        <f t="shared" si="0"/>
        <v>228</v>
      </c>
      <c r="E8" s="185">
        <v>237</v>
      </c>
      <c r="F8" s="183">
        <v>9</v>
      </c>
      <c r="G8" s="184">
        <f t="shared" si="1"/>
        <v>224</v>
      </c>
      <c r="H8" s="185">
        <v>233</v>
      </c>
      <c r="I8" s="127"/>
      <c r="K8" s="19">
        <f t="shared" si="2"/>
        <v>0.9831223628691983</v>
      </c>
      <c r="L8" s="20">
        <f t="shared" si="3"/>
        <v>0.21371096744595958</v>
      </c>
      <c r="M8" s="21">
        <f t="shared" si="4"/>
        <v>4.679217037622867</v>
      </c>
      <c r="N8" s="22">
        <f t="shared" si="5"/>
        <v>-1.7021687569430635E-2</v>
      </c>
      <c r="O8" s="22">
        <f t="shared" si="6"/>
        <v>-7.9648170483973199E-2</v>
      </c>
      <c r="P8" s="22">
        <f t="shared" si="7"/>
        <v>-1.7021687569430635E-2</v>
      </c>
      <c r="Q8" s="116">
        <f t="shared" si="8"/>
        <v>0.9831223628691983</v>
      </c>
      <c r="R8" s="23">
        <f t="shared" si="9"/>
        <v>0.46228883551948297</v>
      </c>
      <c r="S8" s="135">
        <f t="shared" si="10"/>
        <v>1.9599639845400538</v>
      </c>
      <c r="T8" s="24">
        <f t="shared" si="11"/>
        <v>-0.92309115564257804</v>
      </c>
      <c r="U8" s="24">
        <f t="shared" si="12"/>
        <v>0.88904778050371669</v>
      </c>
      <c r="V8" s="25">
        <f t="shared" si="13"/>
        <v>0.39728905871486031</v>
      </c>
      <c r="W8" s="26">
        <f t="shared" si="13"/>
        <v>2.4328119770023839</v>
      </c>
      <c r="X8" s="93"/>
      <c r="Z8" s="115">
        <f>(N8-P16)^2</f>
        <v>1.8687334416990876E-2</v>
      </c>
      <c r="AA8" s="27">
        <f t="shared" si="14"/>
        <v>8.7442093591739892E-2</v>
      </c>
      <c r="AB8" s="28">
        <v>1</v>
      </c>
      <c r="AC8" s="18"/>
      <c r="AD8" s="18"/>
      <c r="AE8" s="21">
        <f t="shared" si="15"/>
        <v>21.895072085180118</v>
      </c>
      <c r="AF8" s="29"/>
      <c r="AG8" s="96">
        <f>AG16</f>
        <v>3.8613158837503244E-3</v>
      </c>
      <c r="AH8" s="96">
        <f>AH16</f>
        <v>3.8613158837503244E-3</v>
      </c>
      <c r="AI8" s="27">
        <f t="shared" si="16"/>
        <v>0.21371096744595958</v>
      </c>
      <c r="AJ8" s="30">
        <f t="shared" si="17"/>
        <v>4.5961736701756077</v>
      </c>
      <c r="AK8" s="108">
        <f>AJ8/AJ16</f>
        <v>4.0858436406084053E-2</v>
      </c>
      <c r="AL8" s="31">
        <f t="shared" si="18"/>
        <v>-7.823463222857252E-2</v>
      </c>
      <c r="AM8" s="59">
        <f t="shared" si="19"/>
        <v>-1.7021687569430635E-2</v>
      </c>
      <c r="AN8" s="26">
        <f t="shared" si="20"/>
        <v>0.9831223628691983</v>
      </c>
      <c r="AO8" s="60">
        <f t="shared" si="21"/>
        <v>0.2175722833297099</v>
      </c>
      <c r="AP8" s="26">
        <f t="shared" si="22"/>
        <v>0.46644644208066366</v>
      </c>
      <c r="AQ8" s="70">
        <f t="shared" si="23"/>
        <v>1.9599639845400538</v>
      </c>
      <c r="AR8" s="24">
        <f t="shared" si="24"/>
        <v>-0.93123991476437962</v>
      </c>
      <c r="AS8" s="24">
        <f t="shared" si="25"/>
        <v>0.89719653962551826</v>
      </c>
      <c r="AT8" s="61">
        <f t="shared" si="26"/>
        <v>0.39406480056665044</v>
      </c>
      <c r="AU8" s="61">
        <f t="shared" si="26"/>
        <v>2.4527173677620588</v>
      </c>
      <c r="AV8" s="123"/>
      <c r="AX8" s="71"/>
      <c r="AY8" s="71">
        <v>1</v>
      </c>
      <c r="AZ8" s="100"/>
      <c r="BA8" s="100"/>
      <c r="BC8" s="18"/>
      <c r="BD8" s="18"/>
      <c r="BE8" s="28"/>
      <c r="BF8" s="28"/>
      <c r="BG8" s="28"/>
      <c r="BH8" s="28"/>
      <c r="BI8" s="28"/>
      <c r="BJ8" s="28"/>
      <c r="BK8" s="28"/>
      <c r="BL8" s="28"/>
      <c r="BM8" s="18"/>
      <c r="BN8" s="18"/>
      <c r="BO8" s="18"/>
      <c r="BP8" s="18"/>
      <c r="BQ8" s="18"/>
      <c r="BR8" s="18"/>
      <c r="BS8" s="72"/>
      <c r="BT8" s="72"/>
      <c r="BU8" s="72"/>
      <c r="BV8" s="18"/>
      <c r="BW8" s="18"/>
    </row>
    <row r="9" spans="1:90">
      <c r="A9" s="141"/>
      <c r="B9" s="163" t="s">
        <v>121</v>
      </c>
      <c r="C9" s="183">
        <v>12</v>
      </c>
      <c r="D9" s="184">
        <f t="shared" si="0"/>
        <v>225</v>
      </c>
      <c r="E9" s="185">
        <v>237</v>
      </c>
      <c r="F9" s="183">
        <v>11</v>
      </c>
      <c r="G9" s="184">
        <f t="shared" si="1"/>
        <v>232</v>
      </c>
      <c r="H9" s="185">
        <v>243</v>
      </c>
      <c r="I9" s="127"/>
      <c r="K9" s="19">
        <f t="shared" si="2"/>
        <v>1.1185270425776754</v>
      </c>
      <c r="L9" s="20">
        <f t="shared" si="3"/>
        <v>0.16590778862227526</v>
      </c>
      <c r="M9" s="21">
        <f t="shared" si="4"/>
        <v>6.0274445720973047</v>
      </c>
      <c r="N9" s="22">
        <f t="shared" si="5"/>
        <v>0.11201267919504698</v>
      </c>
      <c r="O9" s="22">
        <f t="shared" si="6"/>
        <v>0.67515021522026264</v>
      </c>
      <c r="P9" s="22">
        <f t="shared" si="7"/>
        <v>0.11201267919504698</v>
      </c>
      <c r="Q9" s="116">
        <f t="shared" si="8"/>
        <v>1.1185270425776754</v>
      </c>
      <c r="R9" s="23">
        <f t="shared" si="9"/>
        <v>0.40731779806715451</v>
      </c>
      <c r="S9" s="135">
        <f t="shared" si="10"/>
        <v>1.9599639845400538</v>
      </c>
      <c r="T9" s="24">
        <f t="shared" si="11"/>
        <v>-0.68631553527873423</v>
      </c>
      <c r="U9" s="24">
        <f t="shared" si="12"/>
        <v>0.9103408936688282</v>
      </c>
      <c r="V9" s="25">
        <f t="shared" si="13"/>
        <v>0.50342751710055045</v>
      </c>
      <c r="W9" s="26">
        <f t="shared" si="13"/>
        <v>2.4851695675738683</v>
      </c>
      <c r="X9" s="93"/>
      <c r="Z9" s="115">
        <f>(N9-P16)^2</f>
        <v>7.0615617589935203E-2</v>
      </c>
      <c r="AA9" s="27">
        <f t="shared" si="14"/>
        <v>0.42563172094775387</v>
      </c>
      <c r="AB9" s="28">
        <v>1</v>
      </c>
      <c r="AC9" s="18"/>
      <c r="AD9" s="18"/>
      <c r="AE9" s="21">
        <f t="shared" si="15"/>
        <v>36.330088069705262</v>
      </c>
      <c r="AF9" s="29"/>
      <c r="AG9" s="96">
        <f>AG16</f>
        <v>3.8613158837503244E-3</v>
      </c>
      <c r="AH9" s="96">
        <f>AH16</f>
        <v>3.8613158837503244E-3</v>
      </c>
      <c r="AI9" s="27">
        <f t="shared" si="16"/>
        <v>0.16590778862227526</v>
      </c>
      <c r="AJ9" s="30">
        <f t="shared" si="17"/>
        <v>5.8903532707537325</v>
      </c>
      <c r="AK9" s="108">
        <f>AJ9/AJ16</f>
        <v>5.2363257307739025E-2</v>
      </c>
      <c r="AL9" s="31">
        <f t="shared" si="18"/>
        <v>0.65979425126243352</v>
      </c>
      <c r="AM9" s="59">
        <f t="shared" si="19"/>
        <v>0.11201267919504698</v>
      </c>
      <c r="AN9" s="26">
        <f t="shared" si="20"/>
        <v>1.1185270425776754</v>
      </c>
      <c r="AO9" s="60">
        <f t="shared" si="21"/>
        <v>0.16976910450602559</v>
      </c>
      <c r="AP9" s="26">
        <f t="shared" si="22"/>
        <v>0.41203046550713407</v>
      </c>
      <c r="AQ9" s="70">
        <f t="shared" si="23"/>
        <v>1.9599639845400538</v>
      </c>
      <c r="AR9" s="24">
        <f t="shared" si="24"/>
        <v>-0.69555219373220867</v>
      </c>
      <c r="AS9" s="24">
        <f t="shared" si="25"/>
        <v>0.91957755212230263</v>
      </c>
      <c r="AT9" s="61">
        <f t="shared" si="26"/>
        <v>0.49879893827742061</v>
      </c>
      <c r="AU9" s="61">
        <f t="shared" si="26"/>
        <v>2.5082305694117699</v>
      </c>
      <c r="AV9" s="123"/>
      <c r="AX9" s="71"/>
      <c r="AY9" s="71">
        <v>1</v>
      </c>
      <c r="AZ9" s="100"/>
      <c r="BA9" s="100"/>
      <c r="BC9" s="18"/>
      <c r="BD9" s="18"/>
      <c r="BE9" s="28"/>
      <c r="BF9" s="28"/>
      <c r="BG9" s="28"/>
      <c r="BH9" s="28"/>
      <c r="BI9" s="28"/>
      <c r="BJ9" s="28"/>
      <c r="BK9" s="28"/>
      <c r="BL9" s="28"/>
      <c r="BM9" s="18"/>
      <c r="BN9" s="18"/>
      <c r="BO9" s="18"/>
      <c r="BP9" s="18"/>
      <c r="BQ9" s="18"/>
      <c r="BR9" s="18"/>
      <c r="BS9" s="72"/>
      <c r="BT9" s="72"/>
      <c r="BU9" s="72"/>
      <c r="BV9" s="18"/>
      <c r="BW9" s="18"/>
    </row>
    <row r="10" spans="1:90">
      <c r="A10" s="141"/>
      <c r="B10" s="162" t="s">
        <v>125</v>
      </c>
      <c r="C10" s="183">
        <v>8</v>
      </c>
      <c r="D10" s="184">
        <f t="shared" si="0"/>
        <v>2214</v>
      </c>
      <c r="E10" s="185">
        <v>2222</v>
      </c>
      <c r="F10" s="183">
        <v>7</v>
      </c>
      <c r="G10" s="184">
        <f t="shared" si="1"/>
        <v>2199</v>
      </c>
      <c r="H10" s="185">
        <v>2206</v>
      </c>
      <c r="I10" s="127"/>
      <c r="K10" s="19">
        <f t="shared" si="2"/>
        <v>1.1346277484891345</v>
      </c>
      <c r="L10" s="20">
        <f t="shared" si="3"/>
        <v>0.26695378869579744</v>
      </c>
      <c r="M10" s="21">
        <f t="shared" si="4"/>
        <v>3.7459666891618184</v>
      </c>
      <c r="N10" s="22">
        <f t="shared" si="5"/>
        <v>0.12630462223839498</v>
      </c>
      <c r="O10" s="22">
        <f t="shared" si="6"/>
        <v>0.47313290759219462</v>
      </c>
      <c r="P10" s="22">
        <f t="shared" si="7"/>
        <v>0.12630462223839498</v>
      </c>
      <c r="Q10" s="116">
        <f t="shared" si="8"/>
        <v>1.1346277484891345</v>
      </c>
      <c r="R10" s="23">
        <f t="shared" si="9"/>
        <v>0.51667570941142327</v>
      </c>
      <c r="S10" s="135">
        <f t="shared" si="10"/>
        <v>1.9599639845400538</v>
      </c>
      <c r="T10" s="24">
        <f t="shared" si="11"/>
        <v>-0.88636115989467723</v>
      </c>
      <c r="U10" s="24">
        <f t="shared" si="12"/>
        <v>1.1389704043714672</v>
      </c>
      <c r="V10" s="25">
        <f t="shared" si="13"/>
        <v>0.41215278545438971</v>
      </c>
      <c r="W10" s="26">
        <f t="shared" si="13"/>
        <v>3.1235507148695194</v>
      </c>
      <c r="X10" s="93"/>
      <c r="Z10" s="115">
        <f>(N10-P16)^2</f>
        <v>7.8415644558189376E-2</v>
      </c>
      <c r="AA10" s="27">
        <f t="shared" si="14"/>
        <v>0.29374239242413064</v>
      </c>
      <c r="AB10" s="28">
        <v>1</v>
      </c>
      <c r="AC10" s="18"/>
      <c r="AD10" s="18"/>
      <c r="AE10" s="21">
        <f t="shared" si="15"/>
        <v>14.032266436309955</v>
      </c>
      <c r="AF10" s="29"/>
      <c r="AG10" s="96">
        <f>AG16</f>
        <v>3.8613158837503244E-3</v>
      </c>
      <c r="AH10" s="96">
        <f>AH16</f>
        <v>3.8613158837503244E-3</v>
      </c>
      <c r="AI10" s="27">
        <f t="shared" si="16"/>
        <v>0.26695378869579744</v>
      </c>
      <c r="AJ10" s="30">
        <f t="shared" si="17"/>
        <v>3.6925562241166108</v>
      </c>
      <c r="AK10" s="108">
        <f>AJ10/AJ16</f>
        <v>3.282558155666776E-2</v>
      </c>
      <c r="AL10" s="31">
        <f t="shared" si="18"/>
        <v>0.46638691898108264</v>
      </c>
      <c r="AM10" s="59">
        <f t="shared" si="19"/>
        <v>0.12630462223839498</v>
      </c>
      <c r="AN10" s="26">
        <f t="shared" si="20"/>
        <v>1.1346277484891345</v>
      </c>
      <c r="AO10" s="60">
        <f t="shared" si="21"/>
        <v>0.27081510457954777</v>
      </c>
      <c r="AP10" s="26">
        <f t="shared" si="22"/>
        <v>0.52039898595169054</v>
      </c>
      <c r="AQ10" s="70">
        <f t="shared" si="23"/>
        <v>1.9599639845400538</v>
      </c>
      <c r="AR10" s="24">
        <f t="shared" si="24"/>
        <v>-0.89365864781808391</v>
      </c>
      <c r="AS10" s="24">
        <f t="shared" si="25"/>
        <v>1.1462678922948739</v>
      </c>
      <c r="AT10" s="61">
        <f t="shared" si="26"/>
        <v>0.40915605308788466</v>
      </c>
      <c r="AU10" s="61">
        <f t="shared" si="26"/>
        <v>3.1464281609075937</v>
      </c>
      <c r="AV10" s="123"/>
      <c r="AX10" s="71"/>
      <c r="AY10" s="71">
        <v>1</v>
      </c>
      <c r="AZ10" s="100"/>
      <c r="BA10" s="100"/>
      <c r="BC10" s="18"/>
      <c r="BD10" s="18"/>
      <c r="BE10" s="28"/>
      <c r="BF10" s="28"/>
      <c r="BG10" s="28"/>
      <c r="BH10" s="28"/>
      <c r="BI10" s="28"/>
      <c r="BJ10" s="28"/>
      <c r="BK10" s="28"/>
      <c r="BL10" s="28"/>
      <c r="BM10" s="18"/>
      <c r="BN10" s="18"/>
      <c r="BO10" s="18"/>
      <c r="BP10" s="18"/>
      <c r="BQ10" s="18"/>
      <c r="BR10" s="18"/>
      <c r="BS10" s="72"/>
      <c r="BT10" s="72"/>
      <c r="BU10" s="72"/>
      <c r="BV10" s="18"/>
      <c r="BW10" s="18"/>
    </row>
    <row r="11" spans="1:90">
      <c r="A11" s="141"/>
      <c r="B11" s="162" t="s">
        <v>126</v>
      </c>
      <c r="C11" s="183">
        <v>3</v>
      </c>
      <c r="D11" s="184">
        <f t="shared" si="0"/>
        <v>554</v>
      </c>
      <c r="E11" s="185">
        <v>557</v>
      </c>
      <c r="F11" s="183">
        <v>7</v>
      </c>
      <c r="G11" s="184">
        <f t="shared" si="1"/>
        <v>546</v>
      </c>
      <c r="H11" s="185">
        <v>553</v>
      </c>
      <c r="I11" s="127"/>
      <c r="K11" s="19">
        <f t="shared" si="2"/>
        <v>0.42549371633752248</v>
      </c>
      <c r="L11" s="20">
        <f t="shared" si="3"/>
        <v>0.47258682579001648</v>
      </c>
      <c r="M11" s="21">
        <f t="shared" si="4"/>
        <v>2.1160132814288986</v>
      </c>
      <c r="N11" s="22">
        <f t="shared" si="5"/>
        <v>-0.85450509879215275</v>
      </c>
      <c r="O11" s="22">
        <f t="shared" si="6"/>
        <v>-1.8081441380929082</v>
      </c>
      <c r="P11" s="22">
        <f t="shared" si="7"/>
        <v>-0.85450509879215275</v>
      </c>
      <c r="Q11" s="116">
        <f t="shared" si="8"/>
        <v>0.42549371633752248</v>
      </c>
      <c r="R11" s="23">
        <f t="shared" si="9"/>
        <v>0.68744950781131298</v>
      </c>
      <c r="S11" s="135">
        <f t="shared" si="10"/>
        <v>1.9599639845400538</v>
      </c>
      <c r="T11" s="24">
        <f t="shared" si="11"/>
        <v>-2.2018813752921127</v>
      </c>
      <c r="U11" s="24">
        <f t="shared" si="12"/>
        <v>0.4928711777078072</v>
      </c>
      <c r="V11" s="25">
        <f t="shared" si="13"/>
        <v>0.11059489201291609</v>
      </c>
      <c r="W11" s="26">
        <f t="shared" si="13"/>
        <v>1.6370096244731835</v>
      </c>
      <c r="X11" s="93"/>
      <c r="Z11" s="115">
        <f>(N11-P16)^2</f>
        <v>0.49109511118714944</v>
      </c>
      <c r="AA11" s="27">
        <f t="shared" si="14"/>
        <v>1.0391637777168099</v>
      </c>
      <c r="AB11" s="28">
        <v>1</v>
      </c>
      <c r="AC11" s="18"/>
      <c r="AD11" s="18"/>
      <c r="AE11" s="21">
        <f t="shared" si="15"/>
        <v>4.4775122071834952</v>
      </c>
      <c r="AF11" s="29"/>
      <c r="AG11" s="96">
        <f>AG16</f>
        <v>3.8613158837503244E-3</v>
      </c>
      <c r="AH11" s="96">
        <f>AH16</f>
        <v>3.8613158837503244E-3</v>
      </c>
      <c r="AI11" s="27">
        <f t="shared" si="16"/>
        <v>0.47258682579001648</v>
      </c>
      <c r="AJ11" s="30">
        <f t="shared" si="17"/>
        <v>2.0988643097378668</v>
      </c>
      <c r="AK11" s="108">
        <f>AJ11/AJ16</f>
        <v>1.8658197030476355E-2</v>
      </c>
      <c r="AL11" s="31">
        <f t="shared" si="18"/>
        <v>-1.7934902543438793</v>
      </c>
      <c r="AM11" s="59">
        <f t="shared" si="19"/>
        <v>-0.85450509879215275</v>
      </c>
      <c r="AN11" s="26">
        <f t="shared" si="20"/>
        <v>0.42549371633752248</v>
      </c>
      <c r="AO11" s="60">
        <f t="shared" si="21"/>
        <v>0.47644814167376687</v>
      </c>
      <c r="AP11" s="26">
        <f t="shared" si="22"/>
        <v>0.69025223047359063</v>
      </c>
      <c r="AQ11" s="70">
        <f t="shared" si="23"/>
        <v>1.9599639845400538</v>
      </c>
      <c r="AR11" s="24">
        <f t="shared" si="24"/>
        <v>-2.2073746107688308</v>
      </c>
      <c r="AS11" s="24">
        <f t="shared" si="25"/>
        <v>0.49836441318452551</v>
      </c>
      <c r="AT11" s="61">
        <f t="shared" si="26"/>
        <v>0.10998903381295813</v>
      </c>
      <c r="AU11" s="61">
        <f t="shared" si="26"/>
        <v>1.6460268480091571</v>
      </c>
      <c r="AV11" s="123"/>
      <c r="AX11" s="71"/>
      <c r="AY11" s="71">
        <v>1</v>
      </c>
      <c r="AZ11" s="100"/>
      <c r="BA11" s="100"/>
      <c r="BC11" s="18"/>
      <c r="BD11" s="18"/>
      <c r="BE11" s="28"/>
      <c r="BF11" s="28"/>
      <c r="BG11" s="28"/>
      <c r="BH11" s="28"/>
      <c r="BI11" s="28"/>
      <c r="BJ11" s="28"/>
      <c r="BK11" s="28"/>
      <c r="BL11" s="28"/>
      <c r="BM11" s="18"/>
      <c r="BN11" s="18"/>
      <c r="BO11" s="18"/>
      <c r="BP11" s="18"/>
      <c r="BQ11" s="18"/>
      <c r="BR11" s="18"/>
      <c r="BS11" s="72"/>
      <c r="BT11" s="72"/>
      <c r="BU11" s="72"/>
      <c r="BV11" s="18"/>
      <c r="BW11" s="18"/>
    </row>
    <row r="12" spans="1:90">
      <c r="A12" s="141"/>
      <c r="B12" s="162" t="s">
        <v>127</v>
      </c>
      <c r="C12" s="183">
        <v>83</v>
      </c>
      <c r="D12" s="184">
        <f t="shared" si="0"/>
        <v>2279</v>
      </c>
      <c r="E12" s="185">
        <v>2362</v>
      </c>
      <c r="F12" s="183">
        <v>90</v>
      </c>
      <c r="G12" s="184">
        <f t="shared" si="1"/>
        <v>2281</v>
      </c>
      <c r="H12" s="185">
        <v>2371</v>
      </c>
      <c r="I12" s="127"/>
      <c r="K12" s="19">
        <f t="shared" si="2"/>
        <v>0.92573619343306057</v>
      </c>
      <c r="L12" s="20">
        <f t="shared" si="3"/>
        <v>2.2314170887581943E-2</v>
      </c>
      <c r="M12" s="21">
        <f t="shared" si="4"/>
        <v>44.814571199529077</v>
      </c>
      <c r="N12" s="22">
        <f t="shared" si="5"/>
        <v>-7.7165973225569187E-2</v>
      </c>
      <c r="O12" s="22">
        <f t="shared" si="6"/>
        <v>-3.4581600012982245</v>
      </c>
      <c r="P12" s="22">
        <f t="shared" si="7"/>
        <v>-7.7165973225569187E-2</v>
      </c>
      <c r="Q12" s="116">
        <f t="shared" si="8"/>
        <v>0.92573619343306057</v>
      </c>
      <c r="R12" s="23">
        <f t="shared" si="9"/>
        <v>0.14937928533629402</v>
      </c>
      <c r="S12" s="135">
        <f t="shared" si="10"/>
        <v>1.9599639845400538</v>
      </c>
      <c r="T12" s="24">
        <f t="shared" si="11"/>
        <v>-0.36994399252103766</v>
      </c>
      <c r="U12" s="24">
        <f t="shared" si="12"/>
        <v>0.21561204606989931</v>
      </c>
      <c r="V12" s="25">
        <f t="shared" si="13"/>
        <v>0.69077301800922741</v>
      </c>
      <c r="W12" s="26">
        <f t="shared" si="13"/>
        <v>1.2406209818410789</v>
      </c>
      <c r="X12" s="93"/>
      <c r="Z12" s="115">
        <f>(N12-P16)^2</f>
        <v>5.8610262854518098E-3</v>
      </c>
      <c r="AA12" s="27">
        <f t="shared" si="14"/>
        <v>0.26265937977169157</v>
      </c>
      <c r="AB12" s="28">
        <v>1</v>
      </c>
      <c r="AC12" s="18"/>
      <c r="AD12" s="18"/>
      <c r="AE12" s="21">
        <f t="shared" si="15"/>
        <v>2008.3457917976609</v>
      </c>
      <c r="AF12" s="29"/>
      <c r="AG12" s="96">
        <f>AG16</f>
        <v>3.8613158837503244E-3</v>
      </c>
      <c r="AH12" s="96">
        <f>AH16</f>
        <v>3.8613158837503244E-3</v>
      </c>
      <c r="AI12" s="27">
        <f t="shared" si="16"/>
        <v>2.2314170887581943E-2</v>
      </c>
      <c r="AJ12" s="30">
        <f t="shared" si="17"/>
        <v>38.203683038865698</v>
      </c>
      <c r="AK12" s="108">
        <f>AJ12/AJ16</f>
        <v>0.33961787911770674</v>
      </c>
      <c r="AL12" s="31">
        <f t="shared" si="18"/>
        <v>-2.9480243824952423</v>
      </c>
      <c r="AM12" s="59">
        <f t="shared" si="19"/>
        <v>-7.7165973225569187E-2</v>
      </c>
      <c r="AN12" s="26">
        <f t="shared" si="20"/>
        <v>0.92573619343306057</v>
      </c>
      <c r="AO12" s="60">
        <f t="shared" si="21"/>
        <v>2.6175486771332267E-2</v>
      </c>
      <c r="AP12" s="26">
        <f t="shared" si="22"/>
        <v>0.16178840122620738</v>
      </c>
      <c r="AQ12" s="70">
        <f t="shared" si="23"/>
        <v>1.9599639845400538</v>
      </c>
      <c r="AR12" s="24">
        <f t="shared" si="24"/>
        <v>-0.39426541274525151</v>
      </c>
      <c r="AS12" s="24">
        <f t="shared" si="25"/>
        <v>0.23993346629411316</v>
      </c>
      <c r="AT12" s="61">
        <f t="shared" si="26"/>
        <v>0.67417509782907814</v>
      </c>
      <c r="AU12" s="61">
        <f t="shared" si="26"/>
        <v>1.2711645722180069</v>
      </c>
      <c r="AV12" s="123"/>
      <c r="AX12" s="71"/>
      <c r="AY12" s="71">
        <v>1</v>
      </c>
      <c r="AZ12" s="100"/>
      <c r="BA12" s="100"/>
      <c r="BC12" s="18"/>
      <c r="BD12" s="18"/>
      <c r="BE12" s="28"/>
      <c r="BF12" s="28"/>
      <c r="BG12" s="28"/>
      <c r="BH12" s="28"/>
      <c r="BI12" s="28"/>
      <c r="BJ12" s="28"/>
      <c r="BK12" s="28"/>
      <c r="BL12" s="28"/>
      <c r="BM12" s="18"/>
      <c r="BN12" s="18"/>
      <c r="BO12" s="18"/>
      <c r="BP12" s="18"/>
      <c r="BQ12" s="18"/>
      <c r="BR12" s="18"/>
      <c r="BS12" s="72"/>
      <c r="BT12" s="72"/>
      <c r="BU12" s="72"/>
      <c r="BV12" s="18"/>
      <c r="BW12" s="18"/>
    </row>
    <row r="13" spans="1:90">
      <c r="A13" s="140"/>
      <c r="B13" s="162" t="s">
        <v>129</v>
      </c>
      <c r="C13" s="183">
        <v>27</v>
      </c>
      <c r="D13" s="184">
        <f t="shared" si="0"/>
        <v>513</v>
      </c>
      <c r="E13" s="185">
        <v>540</v>
      </c>
      <c r="F13" s="183">
        <v>23</v>
      </c>
      <c r="G13" s="184">
        <f t="shared" si="1"/>
        <v>531</v>
      </c>
      <c r="H13" s="185">
        <v>554</v>
      </c>
      <c r="I13" s="127"/>
      <c r="K13" s="19">
        <f t="shared" si="2"/>
        <v>1.2043478260869567</v>
      </c>
      <c r="L13" s="20">
        <f t="shared" si="3"/>
        <v>7.685839190312585E-2</v>
      </c>
      <c r="M13" s="21">
        <f t="shared" si="4"/>
        <v>13.010940968689845</v>
      </c>
      <c r="N13" s="22">
        <f t="shared" si="5"/>
        <v>0.18593819726414326</v>
      </c>
      <c r="O13" s="22">
        <f t="shared" si="6"/>
        <v>2.4192309084283754</v>
      </c>
      <c r="P13" s="22">
        <f t="shared" si="7"/>
        <v>0.18593819726414326</v>
      </c>
      <c r="Q13" s="116">
        <f t="shared" si="8"/>
        <v>1.2043478260869567</v>
      </c>
      <c r="R13" s="23">
        <f t="shared" si="9"/>
        <v>0.27723346100917517</v>
      </c>
      <c r="S13" s="135">
        <f t="shared" si="10"/>
        <v>1.9599639845400538</v>
      </c>
      <c r="T13" s="24">
        <f t="shared" si="11"/>
        <v>-0.35742940162322934</v>
      </c>
      <c r="U13" s="24">
        <f t="shared" si="12"/>
        <v>0.72930579615151592</v>
      </c>
      <c r="V13" s="25">
        <f t="shared" si="13"/>
        <v>0.69947207879299922</v>
      </c>
      <c r="W13" s="26">
        <f t="shared" si="13"/>
        <v>2.0736405786250458</v>
      </c>
      <c r="X13" s="93"/>
      <c r="Z13" s="115">
        <f>(N13-P16)^2</f>
        <v>0.11536994160866557</v>
      </c>
      <c r="AA13" s="27">
        <f t="shared" si="14"/>
        <v>1.501071499831542</v>
      </c>
      <c r="AB13" s="28">
        <v>1</v>
      </c>
      <c r="AC13" s="18"/>
      <c r="AD13" s="18"/>
      <c r="AE13" s="21">
        <f t="shared" si="15"/>
        <v>169.28458489073182</v>
      </c>
      <c r="AF13" s="29"/>
      <c r="AG13" s="96">
        <f>AG16</f>
        <v>3.8613158837503244E-3</v>
      </c>
      <c r="AH13" s="96">
        <f>AH16</f>
        <v>3.8613158837503244E-3</v>
      </c>
      <c r="AI13" s="27">
        <f t="shared" si="16"/>
        <v>7.685839190312585E-2</v>
      </c>
      <c r="AJ13" s="30">
        <f t="shared" si="17"/>
        <v>12.388548316357818</v>
      </c>
      <c r="AK13" s="108">
        <f>AJ13/AJ16</f>
        <v>0.11013002333488105</v>
      </c>
      <c r="AL13" s="31">
        <f t="shared" si="18"/>
        <v>2.3035043406633098</v>
      </c>
      <c r="AM13" s="59">
        <f t="shared" si="19"/>
        <v>0.18593819726414326</v>
      </c>
      <c r="AN13" s="26">
        <f t="shared" si="20"/>
        <v>1.2043478260869567</v>
      </c>
      <c r="AO13" s="60">
        <f t="shared" si="21"/>
        <v>8.0719707786876177E-2</v>
      </c>
      <c r="AP13" s="26">
        <f t="shared" si="22"/>
        <v>0.28411213945707453</v>
      </c>
      <c r="AQ13" s="70">
        <f t="shared" si="23"/>
        <v>1.9599639845400538</v>
      </c>
      <c r="AR13" s="24">
        <f t="shared" si="24"/>
        <v>-0.37091136364234401</v>
      </c>
      <c r="AS13" s="24">
        <f t="shared" si="25"/>
        <v>0.74278775817063059</v>
      </c>
      <c r="AT13" s="61">
        <f t="shared" si="26"/>
        <v>0.69010510725110341</v>
      </c>
      <c r="AU13" s="61">
        <f t="shared" si="26"/>
        <v>2.1017866278051072</v>
      </c>
      <c r="AV13" s="123"/>
      <c r="AX13" s="71"/>
      <c r="AY13" s="71">
        <v>1</v>
      </c>
      <c r="AZ13" s="100"/>
      <c r="BA13" s="100"/>
      <c r="BC13" s="18"/>
      <c r="BD13" s="18"/>
      <c r="BE13" s="28"/>
      <c r="BF13" s="28"/>
      <c r="BG13" s="28"/>
      <c r="BH13" s="28"/>
      <c r="BI13" s="28"/>
      <c r="BJ13" s="28"/>
      <c r="BK13" s="28"/>
      <c r="BL13" s="28"/>
      <c r="BM13" s="18"/>
      <c r="BN13" s="18"/>
      <c r="BO13" s="18"/>
      <c r="BP13" s="18"/>
      <c r="BQ13" s="18"/>
      <c r="BR13" s="18"/>
      <c r="BS13" s="72"/>
      <c r="BT13" s="72"/>
      <c r="BU13" s="72"/>
      <c r="BV13" s="18"/>
      <c r="BW13" s="18"/>
    </row>
    <row r="14" spans="1:90">
      <c r="A14" s="140"/>
      <c r="B14" s="162" t="s">
        <v>133</v>
      </c>
      <c r="C14" s="183">
        <v>62</v>
      </c>
      <c r="D14" s="184">
        <f t="shared" si="0"/>
        <v>4616</v>
      </c>
      <c r="E14" s="185">
        <v>4678</v>
      </c>
      <c r="F14" s="183">
        <v>100</v>
      </c>
      <c r="G14" s="184">
        <f t="shared" si="1"/>
        <v>4583</v>
      </c>
      <c r="H14" s="185">
        <v>4683</v>
      </c>
      <c r="I14" s="127"/>
      <c r="K14" s="19">
        <f t="shared" si="2"/>
        <v>0.62066267635741768</v>
      </c>
      <c r="L14" s="20">
        <f t="shared" si="3"/>
        <v>2.5701727361025321E-2</v>
      </c>
      <c r="M14" s="21">
        <f t="shared" si="4"/>
        <v>38.907890740309639</v>
      </c>
      <c r="N14" s="22">
        <f t="shared" si="5"/>
        <v>-0.47696753890358246</v>
      </c>
      <c r="O14" s="22">
        <f t="shared" si="6"/>
        <v>-18.557800890334974</v>
      </c>
      <c r="P14" s="22">
        <f t="shared" si="7"/>
        <v>-0.47696753890358246</v>
      </c>
      <c r="Q14" s="116">
        <f t="shared" si="8"/>
        <v>0.62066267635741768</v>
      </c>
      <c r="R14" s="23">
        <f t="shared" si="9"/>
        <v>0.16031758281930689</v>
      </c>
      <c r="S14" s="135">
        <f t="shared" si="10"/>
        <v>1.9599639845400538</v>
      </c>
      <c r="T14" s="24">
        <f t="shared" si="11"/>
        <v>-0.79118422731794125</v>
      </c>
      <c r="U14" s="24">
        <f t="shared" si="12"/>
        <v>-0.16275085048922366</v>
      </c>
      <c r="V14" s="25">
        <f t="shared" si="13"/>
        <v>0.45330765798677963</v>
      </c>
      <c r="W14" s="26">
        <f t="shared" si="13"/>
        <v>0.84980289001512366</v>
      </c>
      <c r="X14" s="93"/>
      <c r="Z14" s="115">
        <f>(N14-P16)^2</f>
        <v>0.10448682952885723</v>
      </c>
      <c r="AA14" s="27">
        <f t="shared" si="14"/>
        <v>4.065362147110136</v>
      </c>
      <c r="AB14" s="28">
        <v>1</v>
      </c>
      <c r="AC14" s="18"/>
      <c r="AD14" s="18"/>
      <c r="AE14" s="21">
        <f t="shared" si="15"/>
        <v>1513.8239618598725</v>
      </c>
      <c r="AF14" s="29"/>
      <c r="AG14" s="96">
        <f>AG16</f>
        <v>3.8613158837503244E-3</v>
      </c>
      <c r="AH14" s="96">
        <f>AH16</f>
        <v>3.8613158837503244E-3</v>
      </c>
      <c r="AI14" s="27">
        <f t="shared" si="16"/>
        <v>2.5701727361025321E-2</v>
      </c>
      <c r="AJ14" s="30">
        <f t="shared" si="17"/>
        <v>33.826016886022693</v>
      </c>
      <c r="AK14" s="108">
        <f>AJ14/AJ16</f>
        <v>0.30070190096969895</v>
      </c>
      <c r="AL14" s="31">
        <f t="shared" si="18"/>
        <v>-16.133912025037265</v>
      </c>
      <c r="AM14" s="59">
        <f t="shared" si="19"/>
        <v>-0.47696753890358246</v>
      </c>
      <c r="AN14" s="26">
        <f t="shared" si="20"/>
        <v>0.62066267635741768</v>
      </c>
      <c r="AO14" s="60">
        <f t="shared" si="21"/>
        <v>2.9563043244775645E-2</v>
      </c>
      <c r="AP14" s="26">
        <f t="shared" si="22"/>
        <v>0.17193906840731588</v>
      </c>
      <c r="AQ14" s="70">
        <f t="shared" si="23"/>
        <v>1.9599639845400538</v>
      </c>
      <c r="AR14" s="24">
        <f t="shared" si="24"/>
        <v>-0.81396192051729011</v>
      </c>
      <c r="AS14" s="24">
        <f t="shared" si="25"/>
        <v>-0.13997315728987475</v>
      </c>
      <c r="AT14" s="61">
        <f t="shared" si="26"/>
        <v>0.44309906074393701</v>
      </c>
      <c r="AU14" s="61">
        <f t="shared" si="26"/>
        <v>0.86938157164311625</v>
      </c>
      <c r="AV14" s="123"/>
      <c r="AX14" s="71"/>
      <c r="AY14" s="71">
        <v>1</v>
      </c>
      <c r="AZ14" s="100"/>
      <c r="BA14" s="100"/>
      <c r="BC14" s="18"/>
      <c r="BD14" s="18"/>
      <c r="BE14" s="28"/>
      <c r="BF14" s="28"/>
      <c r="BG14" s="28"/>
      <c r="BH14" s="28"/>
      <c r="BI14" s="28"/>
      <c r="BJ14" s="28"/>
      <c r="BK14" s="28"/>
      <c r="BL14" s="28"/>
      <c r="BM14" s="18"/>
      <c r="BN14" s="18"/>
      <c r="BO14" s="18"/>
      <c r="BP14" s="18"/>
      <c r="BQ14" s="18"/>
      <c r="BR14" s="18"/>
      <c r="BS14" s="72"/>
      <c r="BT14" s="72"/>
      <c r="BU14" s="72"/>
      <c r="BV14" s="18"/>
      <c r="BW14" s="18"/>
    </row>
    <row r="15" spans="1:90">
      <c r="A15" s="141"/>
      <c r="B15" s="162" t="s">
        <v>134</v>
      </c>
      <c r="C15" s="183">
        <v>0.01</v>
      </c>
      <c r="D15" s="184">
        <f t="shared" si="0"/>
        <v>265.99</v>
      </c>
      <c r="E15" s="185">
        <v>266</v>
      </c>
      <c r="F15" s="183">
        <v>0.01</v>
      </c>
      <c r="G15" s="184">
        <f t="shared" si="1"/>
        <v>262.99</v>
      </c>
      <c r="H15" s="185">
        <v>263</v>
      </c>
      <c r="I15" s="127"/>
      <c r="K15" s="19">
        <f t="shared" si="2"/>
        <v>0.98872180451127811</v>
      </c>
      <c r="L15" s="20">
        <f>(D15/(C15*E15)+(G15/(F15*H15)))</f>
        <v>199.99243832013494</v>
      </c>
      <c r="M15" s="21">
        <f t="shared" si="4"/>
        <v>5.0001890491442724E-3</v>
      </c>
      <c r="N15" s="22">
        <f t="shared" si="5"/>
        <v>-1.1342276603934607E-2</v>
      </c>
      <c r="O15" s="22">
        <f t="shared" si="6"/>
        <v>-5.6713527267359111E-5</v>
      </c>
      <c r="P15" s="22">
        <f t="shared" si="7"/>
        <v>-1.1342276603934607E-2</v>
      </c>
      <c r="Q15" s="116">
        <f t="shared" si="8"/>
        <v>0.98872180451127811</v>
      </c>
      <c r="R15" s="23">
        <f t="shared" si="9"/>
        <v>14.141868275448436</v>
      </c>
      <c r="S15" s="135">
        <f t="shared" si="10"/>
        <v>1.9599639845400538</v>
      </c>
      <c r="T15" s="24">
        <f t="shared" si="11"/>
        <v>-27.728894770592429</v>
      </c>
      <c r="U15" s="24">
        <f t="shared" si="12"/>
        <v>27.706210217384562</v>
      </c>
      <c r="V15" s="25">
        <f t="shared" si="13"/>
        <v>9.067634618511958E-13</v>
      </c>
      <c r="W15" s="138">
        <f t="shared" si="13"/>
        <v>1078087999620.4174</v>
      </c>
      <c r="X15" s="93"/>
      <c r="Z15" s="115">
        <f>(N15-P16)^2</f>
        <v>2.0272359547747573E-2</v>
      </c>
      <c r="AA15" s="27">
        <f t="shared" si="14"/>
        <v>1.0136563021096275E-4</v>
      </c>
      <c r="AB15" s="28">
        <v>1</v>
      </c>
      <c r="AC15" s="18"/>
      <c r="AD15" s="18"/>
      <c r="AE15" s="21">
        <f t="shared" si="15"/>
        <v>2.5001890527182303E-5</v>
      </c>
      <c r="AF15" s="29"/>
      <c r="AG15" s="96">
        <f>AG16</f>
        <v>3.8613158837503244E-3</v>
      </c>
      <c r="AH15" s="96">
        <f>AH16</f>
        <v>3.8613158837503244E-3</v>
      </c>
      <c r="AI15" s="27">
        <f t="shared" si="16"/>
        <v>199.99243832013494</v>
      </c>
      <c r="AJ15" s="30">
        <f t="shared" si="17"/>
        <v>5.0000925108111514E-3</v>
      </c>
      <c r="AK15" s="108">
        <f>AJ15/AJ16</f>
        <v>4.4449138900730213E-5</v>
      </c>
      <c r="AL15" s="31">
        <f t="shared" si="18"/>
        <v>-5.671243230288197E-5</v>
      </c>
      <c r="AM15" s="59">
        <f t="shared" si="19"/>
        <v>-1.1342276603934607E-2</v>
      </c>
      <c r="AN15" s="26">
        <f t="shared" si="20"/>
        <v>0.98872180451127811</v>
      </c>
      <c r="AO15" s="60">
        <f t="shared" si="21"/>
        <v>199.99629963601868</v>
      </c>
      <c r="AP15" s="26">
        <f t="shared" si="22"/>
        <v>14.142004795502604</v>
      </c>
      <c r="AQ15" s="70">
        <f t="shared" si="23"/>
        <v>1.9599639845400538</v>
      </c>
      <c r="AR15" s="24">
        <f t="shared" si="24"/>
        <v>-27.729162344981766</v>
      </c>
      <c r="AS15" s="24">
        <f t="shared" si="25"/>
        <v>27.706477791773899</v>
      </c>
      <c r="AT15" s="61">
        <f t="shared" si="26"/>
        <v>9.0652086762906562E-13</v>
      </c>
      <c r="AU15" s="137">
        <f t="shared" si="26"/>
        <v>1078376506955.433</v>
      </c>
      <c r="AV15" s="123"/>
      <c r="AX15" s="71"/>
      <c r="AY15" s="71">
        <v>1</v>
      </c>
      <c r="AZ15" s="100"/>
      <c r="BA15" s="100"/>
      <c r="BC15" s="18"/>
      <c r="BD15" s="18"/>
      <c r="BE15" s="28"/>
      <c r="BF15" s="28"/>
      <c r="BG15" s="28"/>
      <c r="BH15" s="28"/>
      <c r="BI15" s="28"/>
      <c r="BJ15" s="28"/>
      <c r="BK15" s="28"/>
      <c r="BL15" s="28"/>
      <c r="BM15" s="18"/>
      <c r="BN15" s="18"/>
      <c r="BO15" s="18"/>
      <c r="BP15" s="18"/>
      <c r="BQ15" s="18"/>
      <c r="BR15" s="18"/>
      <c r="BS15" s="72"/>
      <c r="BT15" s="72"/>
      <c r="BU15" s="72"/>
      <c r="BV15" s="18"/>
      <c r="BW15" s="18"/>
    </row>
    <row r="16" spans="1:90">
      <c r="A16" s="6"/>
      <c r="B16" s="78">
        <f>COUNT(C7:C15)</f>
        <v>9</v>
      </c>
      <c r="C16" s="186">
        <f t="shared" ref="C16:H16" si="27">SUM(C7:C15)</f>
        <v>223.01</v>
      </c>
      <c r="D16" s="186">
        <f t="shared" si="27"/>
        <v>17137.990000000002</v>
      </c>
      <c r="E16" s="186">
        <f t="shared" si="27"/>
        <v>17361</v>
      </c>
      <c r="F16" s="186">
        <f t="shared" si="27"/>
        <v>282.01</v>
      </c>
      <c r="G16" s="186">
        <f t="shared" si="27"/>
        <v>23351.99</v>
      </c>
      <c r="H16" s="186">
        <f t="shared" si="27"/>
        <v>23634</v>
      </c>
      <c r="I16" s="128"/>
      <c r="K16" s="32"/>
      <c r="L16" s="107"/>
      <c r="M16" s="33">
        <f>SUM(M7:M15)</f>
        <v>125.65829045318662</v>
      </c>
      <c r="N16" s="34"/>
      <c r="O16" s="35">
        <f>SUM(O7:O15)</f>
        <v>-19.316608724321981</v>
      </c>
      <c r="P16" s="36">
        <f>O16/M16</f>
        <v>-0.15372331307911824</v>
      </c>
      <c r="Q16" s="73">
        <f>EXP(P16)</f>
        <v>0.85750924978484522</v>
      </c>
      <c r="R16" s="37">
        <f>SQRT(1/M16)</f>
        <v>8.9208128116090579E-2</v>
      </c>
      <c r="S16" s="135">
        <f>-NORMSINV(2.5/100)</f>
        <v>1.9599639845400538</v>
      </c>
      <c r="T16" s="38">
        <f>P16-(R16*S16)</f>
        <v>-0.32856803131489076</v>
      </c>
      <c r="U16" s="38">
        <f>P16+(R16*S16)</f>
        <v>2.1121405156654255E-2</v>
      </c>
      <c r="V16" s="74">
        <f>EXP(T16)</f>
        <v>0.71995394714603056</v>
      </c>
      <c r="W16" s="75">
        <f>EXP(U16)</f>
        <v>1.0213460407869952</v>
      </c>
      <c r="X16" s="39"/>
      <c r="Y16" s="39"/>
      <c r="Z16" s="40"/>
      <c r="AA16" s="41">
        <f>SUM(AA7:AA15)</f>
        <v>8.3647270313155317</v>
      </c>
      <c r="AB16" s="42">
        <f>SUM(AB7:AB15)</f>
        <v>9</v>
      </c>
      <c r="AC16" s="43">
        <f>AA16-(AB16-1)</f>
        <v>0.36472703131553175</v>
      </c>
      <c r="AD16" s="33">
        <f>M16</f>
        <v>125.65829045318662</v>
      </c>
      <c r="AE16" s="33">
        <f>SUM(AE7:AE15)</f>
        <v>3920.7425745503519</v>
      </c>
      <c r="AF16" s="44">
        <f>AE16/AD16</f>
        <v>31.201622753343166</v>
      </c>
      <c r="AG16" s="97">
        <f>AC16/(AD16-AF16)</f>
        <v>3.8613158837503244E-3</v>
      </c>
      <c r="AH16" s="97">
        <f>IF(AA16&lt;AB16-1,"0",AG16)</f>
        <v>3.8613158837503244E-3</v>
      </c>
      <c r="AI16" s="40"/>
      <c r="AJ16" s="33">
        <f>SUM(AJ7:AJ15)</f>
        <v>112.49019968593834</v>
      </c>
      <c r="AK16" s="109">
        <f>SUM(AK7:AK15)</f>
        <v>1.0000000000000002</v>
      </c>
      <c r="AL16" s="43">
        <f>SUM(AL7:AL15)</f>
        <v>-16.550762585845813</v>
      </c>
      <c r="AM16" s="43">
        <f>AL16/AJ16</f>
        <v>-0.14713070678204793</v>
      </c>
      <c r="AN16" s="110">
        <f>EXP(AM16)</f>
        <v>0.86318114641261934</v>
      </c>
      <c r="AO16" s="45">
        <f>1/AJ16</f>
        <v>8.8896633021534541E-3</v>
      </c>
      <c r="AP16" s="46">
        <f>SQRT(AO16)</f>
        <v>9.4285011015290521E-2</v>
      </c>
      <c r="AQ16" s="76">
        <f>-NORMSINV(2.5/100)</f>
        <v>1.9599639845400538</v>
      </c>
      <c r="AR16" s="38">
        <f>AM16-(AQ16*AP16)</f>
        <v>-0.33192593265397963</v>
      </c>
      <c r="AS16" s="38">
        <f t="shared" si="25"/>
        <v>3.7664519089883747E-2</v>
      </c>
      <c r="AT16" s="111">
        <f>EXP(AR16)</f>
        <v>0.7175404672043566</v>
      </c>
      <c r="AU16" s="112">
        <f>EXP(AS16)</f>
        <v>1.0383828168258604</v>
      </c>
      <c r="AV16" s="132"/>
      <c r="AW16" s="8"/>
      <c r="AX16" s="77">
        <f>AA16</f>
        <v>8.3647270313155317</v>
      </c>
      <c r="AY16" s="78">
        <f>SUM(AY7:AY15)</f>
        <v>9</v>
      </c>
      <c r="AZ16" s="101">
        <f>(AX16-(AY16-1))/AX16</f>
        <v>4.3602980700993735E-2</v>
      </c>
      <c r="BA16" s="102">
        <f>IF(AA16&lt;AB16-1,"0%",AZ16)</f>
        <v>4.3602980700993735E-2</v>
      </c>
      <c r="BB16" s="47"/>
      <c r="BC16" s="35">
        <f>AX16/(AY16-1)</f>
        <v>1.0455908789144415</v>
      </c>
      <c r="BD16" s="79">
        <f>LN(BC16)</f>
        <v>4.4582159986882641E-2</v>
      </c>
      <c r="BE16" s="35">
        <f>LN(AX16)</f>
        <v>2.1240237016667187</v>
      </c>
      <c r="BF16" s="35">
        <f>LN(AY16-1)</f>
        <v>2.0794415416798357</v>
      </c>
      <c r="BG16" s="35">
        <f>SQRT(2*AX16)</f>
        <v>4.090165529979326</v>
      </c>
      <c r="BH16" s="35">
        <f>SQRT(2*AY16-3)</f>
        <v>3.872983346207417</v>
      </c>
      <c r="BI16" s="35">
        <f>2*(AY16-2)</f>
        <v>14</v>
      </c>
      <c r="BJ16" s="35">
        <f>3*(AY16-2)^2</f>
        <v>147</v>
      </c>
      <c r="BK16" s="35">
        <f>1/BI16</f>
        <v>7.1428571428571425E-2</v>
      </c>
      <c r="BL16" s="80">
        <f>1/BJ16</f>
        <v>6.8027210884353739E-3</v>
      </c>
      <c r="BM16" s="80">
        <f>SQRT(BK16*(1-BL16))</f>
        <v>0.26635063878165838</v>
      </c>
      <c r="BN16" s="81">
        <f>0.5*(BE16-BF16)/(BG16-BH16)</f>
        <v>0.10263770078328442</v>
      </c>
      <c r="BO16" s="81">
        <f>IF(AA16&lt;=AB16,BM16,BN16)</f>
        <v>0.26635063878165838</v>
      </c>
      <c r="BP16" s="82">
        <f>BD16-(1.96*BO16)</f>
        <v>-0.47746509202516774</v>
      </c>
      <c r="BQ16" s="82">
        <f>BD16+(1.96*BO16)</f>
        <v>0.56662941199893302</v>
      </c>
      <c r="BR16" s="82"/>
      <c r="BS16" s="79">
        <f>EXP(BP16)</f>
        <v>0.62035394051795412</v>
      </c>
      <c r="BT16" s="79">
        <f>EXP(BQ16)</f>
        <v>1.762316984971958</v>
      </c>
      <c r="BU16" s="83">
        <f>BA16</f>
        <v>4.3602980700993735E-2</v>
      </c>
      <c r="BV16" s="83">
        <f>(BS16-1)/BS16</f>
        <v>-0.61198299017020308</v>
      </c>
      <c r="BW16" s="83">
        <f>(BT16-1)/BT16</f>
        <v>0.43256519200153315</v>
      </c>
    </row>
    <row r="17" spans="1:75" ht="13.5" thickBot="1">
      <c r="A17" s="4"/>
      <c r="B17" s="4"/>
      <c r="C17" s="187"/>
      <c r="D17" s="187"/>
      <c r="E17" s="187"/>
      <c r="F17" s="187"/>
      <c r="G17" s="187"/>
      <c r="H17" s="187"/>
      <c r="I17" s="129"/>
      <c r="J17" s="4"/>
      <c r="K17" s="4"/>
      <c r="L17" s="5"/>
      <c r="M17" s="5"/>
      <c r="N17" s="5"/>
      <c r="O17" s="5"/>
      <c r="P17" s="5"/>
      <c r="Q17" s="5"/>
      <c r="R17" s="48"/>
      <c r="S17" s="48"/>
      <c r="T17" s="48"/>
      <c r="U17" s="48"/>
      <c r="V17" s="48"/>
      <c r="W17" s="48"/>
      <c r="X17" s="48"/>
      <c r="Z17" s="5"/>
      <c r="AA17" s="5"/>
      <c r="AB17" s="49"/>
      <c r="AC17" s="50"/>
      <c r="AD17" s="106"/>
      <c r="AE17" s="50"/>
      <c r="AF17" s="51"/>
      <c r="AG17" s="51"/>
      <c r="AH17" s="51"/>
      <c r="AI17" s="51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2"/>
      <c r="AU17" s="52"/>
      <c r="AV17" s="52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3"/>
      <c r="BH17" s="5"/>
      <c r="BI17" s="5"/>
      <c r="BJ17" s="5"/>
      <c r="BK17" s="5"/>
      <c r="BN17" s="50" t="s">
        <v>43</v>
      </c>
      <c r="BT17" s="84" t="s">
        <v>44</v>
      </c>
      <c r="BU17" s="85">
        <f>BU16</f>
        <v>4.3602980700993735E-2</v>
      </c>
      <c r="BV17" s="86" t="str">
        <f>IF(BV16&lt;0,"0%",BV16)</f>
        <v>0%</v>
      </c>
      <c r="BW17" s="87">
        <f>IF(BW16&lt;0,"0%",BW16)</f>
        <v>0.43256519200153315</v>
      </c>
    </row>
    <row r="18" spans="1:75" ht="15.75" thickBot="1">
      <c r="A18" s="6"/>
      <c r="B18" s="6"/>
      <c r="C18" s="178"/>
      <c r="D18" s="178"/>
      <c r="E18" s="178"/>
      <c r="F18" s="178"/>
      <c r="G18" s="178"/>
      <c r="H18" s="178"/>
      <c r="I18" s="118"/>
      <c r="J18" s="6"/>
      <c r="K18" s="6"/>
      <c r="L18" s="6"/>
      <c r="M18" s="5"/>
      <c r="N18" s="5"/>
      <c r="O18" s="5"/>
      <c r="P18" s="5"/>
      <c r="Q18" s="5"/>
      <c r="R18" s="54"/>
      <c r="S18" s="54"/>
      <c r="T18" s="54"/>
      <c r="U18" s="54"/>
      <c r="V18" s="54"/>
      <c r="W18" s="54"/>
      <c r="X18" s="54"/>
      <c r="Z18" s="5"/>
      <c r="AA18" s="5"/>
      <c r="AB18" s="5"/>
      <c r="AC18" s="5"/>
      <c r="AD18" s="5"/>
      <c r="AE18" s="5"/>
      <c r="AF18" s="5"/>
      <c r="AG18" s="5"/>
      <c r="AH18" s="5"/>
      <c r="AI18" s="53"/>
      <c r="AJ18" s="104"/>
      <c r="AK18" s="104"/>
      <c r="AL18" s="105"/>
      <c r="AM18" s="58"/>
      <c r="AN18" s="55"/>
      <c r="AO18" s="56" t="s">
        <v>23</v>
      </c>
      <c r="AP18" s="57">
        <f>TINV(0.05,(AB16-2))</f>
        <v>2.3646242515927849</v>
      </c>
      <c r="AQ18" s="5"/>
      <c r="AR18" s="88"/>
      <c r="AS18" s="89" t="s">
        <v>24</v>
      </c>
      <c r="AT18" s="90">
        <f>EXP(AM16-AP18*SQRT((1/AD16)+AH16))</f>
        <v>0.66750674883842598</v>
      </c>
      <c r="AU18" s="91">
        <f>EXP(AM16+AP18*SQRT((1/AD16)+AH16))</f>
        <v>1.1162159675820076</v>
      </c>
      <c r="AV18" s="123"/>
      <c r="AW18" s="5"/>
      <c r="AX18" s="5"/>
      <c r="AY18" s="5"/>
      <c r="AZ18" s="5"/>
      <c r="BB18" s="5"/>
      <c r="BC18" s="5"/>
      <c r="BD18" s="5"/>
      <c r="BF18" s="92"/>
      <c r="BG18" s="53"/>
      <c r="BH18" s="53"/>
      <c r="BJ18" s="93"/>
      <c r="BK18" s="5"/>
      <c r="BL18" s="94"/>
      <c r="BM18" s="95"/>
      <c r="BN18" s="5"/>
      <c r="BQ18" s="94"/>
    </row>
    <row r="19" spans="1:75">
      <c r="C19" s="188"/>
      <c r="D19" s="188"/>
      <c r="E19" s="188"/>
      <c r="F19" s="188"/>
      <c r="G19" s="188"/>
      <c r="H19" s="188"/>
      <c r="I19" s="130"/>
    </row>
    <row r="20" spans="1:75">
      <c r="C20" s="188"/>
      <c r="D20" s="188"/>
      <c r="E20" s="188"/>
      <c r="F20" s="188"/>
      <c r="G20" s="188"/>
      <c r="H20" s="188"/>
      <c r="I20" s="130"/>
    </row>
    <row r="21" spans="1:75">
      <c r="C21" s="188"/>
      <c r="D21" s="188"/>
      <c r="E21" s="188"/>
      <c r="F21" s="188"/>
      <c r="G21" s="188"/>
      <c r="H21" s="188"/>
      <c r="I21" s="130"/>
    </row>
    <row r="22" spans="1:75">
      <c r="C22" s="188"/>
      <c r="D22" s="188"/>
      <c r="E22" s="188"/>
      <c r="F22" s="188"/>
      <c r="G22" s="188"/>
      <c r="H22" s="188"/>
      <c r="I22" s="130"/>
    </row>
    <row r="23" spans="1:75" ht="40.5" customHeight="1">
      <c r="A23" s="136" t="s">
        <v>107</v>
      </c>
      <c r="B23" s="4"/>
      <c r="C23" s="189"/>
      <c r="D23" s="189"/>
      <c r="E23" s="189"/>
      <c r="F23" s="189"/>
      <c r="G23" s="189"/>
      <c r="H23" s="189"/>
      <c r="I23" s="5"/>
      <c r="J23" s="196" t="s">
        <v>62</v>
      </c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8"/>
      <c r="X23" s="133"/>
      <c r="Y23" s="199" t="s">
        <v>63</v>
      </c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  <c r="AT23" s="200"/>
      <c r="AU23" s="201"/>
      <c r="AV23" s="133"/>
      <c r="AW23" s="196" t="s">
        <v>64</v>
      </c>
      <c r="AX23" s="197"/>
      <c r="AY23" s="197"/>
      <c r="AZ23" s="197"/>
      <c r="BA23" s="197"/>
      <c r="BB23" s="197"/>
      <c r="BC23" s="197"/>
      <c r="BD23" s="197"/>
      <c r="BE23" s="197"/>
      <c r="BF23" s="197"/>
      <c r="BG23" s="197"/>
      <c r="BH23" s="197"/>
      <c r="BI23" s="197"/>
      <c r="BJ23" s="197"/>
      <c r="BK23" s="197"/>
      <c r="BL23" s="197"/>
      <c r="BM23" s="197"/>
      <c r="BN23" s="197"/>
      <c r="BO23" s="197"/>
      <c r="BP23" s="197"/>
      <c r="BQ23" s="197"/>
      <c r="BR23" s="197"/>
      <c r="BS23" s="197"/>
      <c r="BT23" s="197"/>
      <c r="BU23" s="197"/>
      <c r="BV23" s="197"/>
      <c r="BW23" s="198"/>
    </row>
    <row r="24" spans="1:75">
      <c r="A24" s="159" t="s">
        <v>71</v>
      </c>
      <c r="B24" s="10" t="s">
        <v>61</v>
      </c>
      <c r="C24" s="202" t="s">
        <v>0</v>
      </c>
      <c r="D24" s="202"/>
      <c r="E24" s="202"/>
      <c r="F24" s="202" t="s">
        <v>1</v>
      </c>
      <c r="G24" s="202"/>
      <c r="H24" s="202"/>
      <c r="I24" s="12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63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63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</row>
    <row r="25" spans="1:75" ht="65.25">
      <c r="A25" s="160"/>
      <c r="B25" s="13" t="s">
        <v>74</v>
      </c>
      <c r="C25" s="182" t="s">
        <v>2</v>
      </c>
      <c r="D25" s="182" t="s">
        <v>3</v>
      </c>
      <c r="E25" s="182" t="s">
        <v>4</v>
      </c>
      <c r="F25" s="182" t="s">
        <v>2</v>
      </c>
      <c r="G25" s="182" t="s">
        <v>3</v>
      </c>
      <c r="H25" s="182" t="s">
        <v>4</v>
      </c>
      <c r="I25" s="123"/>
      <c r="K25" s="12" t="s">
        <v>57</v>
      </c>
      <c r="L25" s="12" t="s">
        <v>56</v>
      </c>
      <c r="M25" s="12" t="s">
        <v>55</v>
      </c>
      <c r="N25" s="14" t="s">
        <v>54</v>
      </c>
      <c r="O25" s="14" t="s">
        <v>5</v>
      </c>
      <c r="P25" s="14" t="s">
        <v>53</v>
      </c>
      <c r="Q25" s="64" t="s">
        <v>6</v>
      </c>
      <c r="R25" s="12" t="s">
        <v>7</v>
      </c>
      <c r="S25" s="15" t="s">
        <v>8</v>
      </c>
      <c r="T25" s="15" t="s">
        <v>9</v>
      </c>
      <c r="U25" s="15" t="s">
        <v>10</v>
      </c>
      <c r="V25" s="66" t="s">
        <v>11</v>
      </c>
      <c r="W25" s="67" t="s">
        <v>12</v>
      </c>
      <c r="X25" s="131"/>
      <c r="Y25" s="16"/>
      <c r="Z25" s="114" t="s">
        <v>13</v>
      </c>
      <c r="AA25" s="14" t="s">
        <v>52</v>
      </c>
      <c r="AB25" s="17" t="s">
        <v>14</v>
      </c>
      <c r="AC25" s="17" t="s">
        <v>15</v>
      </c>
      <c r="AD25" s="17" t="s">
        <v>51</v>
      </c>
      <c r="AE25" s="14" t="s">
        <v>50</v>
      </c>
      <c r="AF25" s="14" t="s">
        <v>47</v>
      </c>
      <c r="AG25" s="98" t="s">
        <v>16</v>
      </c>
      <c r="AH25" s="98" t="s">
        <v>17</v>
      </c>
      <c r="AI25" s="17" t="s">
        <v>48</v>
      </c>
      <c r="AJ25" s="14" t="s">
        <v>49</v>
      </c>
      <c r="AK25" s="14" t="s">
        <v>60</v>
      </c>
      <c r="AL25" s="14" t="s">
        <v>46</v>
      </c>
      <c r="AM25" s="17" t="s">
        <v>18</v>
      </c>
      <c r="AN25" s="68" t="s">
        <v>19</v>
      </c>
      <c r="AO25" s="14" t="s">
        <v>45</v>
      </c>
      <c r="AP25" s="14" t="s">
        <v>20</v>
      </c>
      <c r="AQ25" s="65" t="s">
        <v>8</v>
      </c>
      <c r="AR25" s="15" t="s">
        <v>21</v>
      </c>
      <c r="AS25" s="15" t="s">
        <v>22</v>
      </c>
      <c r="AT25" s="66" t="s">
        <v>11</v>
      </c>
      <c r="AU25" s="67" t="s">
        <v>12</v>
      </c>
      <c r="AV25" s="131"/>
      <c r="AX25" s="113" t="s">
        <v>25</v>
      </c>
      <c r="AY25" s="113" t="s">
        <v>14</v>
      </c>
      <c r="AZ25" s="103" t="s">
        <v>58</v>
      </c>
      <c r="BA25" s="99" t="s">
        <v>59</v>
      </c>
      <c r="BC25" s="17" t="s">
        <v>26</v>
      </c>
      <c r="BD25" s="17" t="s">
        <v>27</v>
      </c>
      <c r="BE25" s="17" t="s">
        <v>28</v>
      </c>
      <c r="BF25" s="17" t="s">
        <v>29</v>
      </c>
      <c r="BG25" s="17" t="s">
        <v>30</v>
      </c>
      <c r="BH25" s="17" t="s">
        <v>31</v>
      </c>
      <c r="BI25" s="17" t="s">
        <v>32</v>
      </c>
      <c r="BJ25" s="17" t="s">
        <v>33</v>
      </c>
      <c r="BK25" s="17" t="s">
        <v>34</v>
      </c>
      <c r="BL25" s="17" t="s">
        <v>35</v>
      </c>
      <c r="BM25" s="69" t="s">
        <v>36</v>
      </c>
      <c r="BN25" s="69" t="s">
        <v>37</v>
      </c>
      <c r="BO25" s="69" t="s">
        <v>38</v>
      </c>
      <c r="BP25" s="69" t="s">
        <v>39</v>
      </c>
      <c r="BQ25" s="69" t="s">
        <v>40</v>
      </c>
      <c r="BR25" s="18"/>
      <c r="BS25" s="15" t="s">
        <v>41</v>
      </c>
      <c r="BT25" s="15" t="s">
        <v>42</v>
      </c>
      <c r="BU25" s="64" t="s">
        <v>105</v>
      </c>
      <c r="BV25" s="66" t="s">
        <v>11</v>
      </c>
      <c r="BW25" s="67" t="s">
        <v>12</v>
      </c>
    </row>
    <row r="26" spans="1:75">
      <c r="A26" s="141"/>
      <c r="B26" s="162" t="s">
        <v>120</v>
      </c>
      <c r="C26" s="183">
        <v>9</v>
      </c>
      <c r="D26" s="184">
        <f t="shared" ref="D26:D31" si="28">E26-C26</f>
        <v>228</v>
      </c>
      <c r="E26" s="185">
        <v>237</v>
      </c>
      <c r="F26" s="183">
        <v>9</v>
      </c>
      <c r="G26" s="184">
        <f t="shared" ref="G26:G31" si="29">H26-F26</f>
        <v>224</v>
      </c>
      <c r="H26" s="185">
        <v>233</v>
      </c>
      <c r="I26" s="127"/>
      <c r="K26" s="19">
        <f t="shared" ref="K26:K31" si="30">(C26/E26)/(F26/H26)</f>
        <v>0.9831223628691983</v>
      </c>
      <c r="L26" s="20">
        <f t="shared" ref="L26:L30" si="31">(D26/(C26*E26)+(G26/(F26*H26)))</f>
        <v>0.21371096744595958</v>
      </c>
      <c r="M26" s="21">
        <f t="shared" ref="M26:M31" si="32">1/L26</f>
        <v>4.679217037622867</v>
      </c>
      <c r="N26" s="22">
        <f t="shared" ref="N26:N31" si="33">LN(K26)</f>
        <v>-1.7021687569430635E-2</v>
      </c>
      <c r="O26" s="22">
        <f t="shared" ref="O26:O31" si="34">M26*N26</f>
        <v>-7.9648170483973199E-2</v>
      </c>
      <c r="P26" s="22">
        <f t="shared" ref="P26:P31" si="35">LN(K26)</f>
        <v>-1.7021687569430635E-2</v>
      </c>
      <c r="Q26" s="116">
        <f t="shared" ref="Q26:Q31" si="36">K26</f>
        <v>0.9831223628691983</v>
      </c>
      <c r="R26" s="23">
        <f t="shared" ref="R26:R31" si="37">SQRT(1/M26)</f>
        <v>0.46228883551948297</v>
      </c>
      <c r="S26" s="135">
        <f t="shared" ref="S26:S31" si="38">-NORMSINV(2.5/100)</f>
        <v>1.9599639845400538</v>
      </c>
      <c r="T26" s="24">
        <f t="shared" ref="T26:T31" si="39">P26-(R26*S26)</f>
        <v>-0.92309115564257804</v>
      </c>
      <c r="U26" s="24">
        <f t="shared" ref="U26:U31" si="40">P26+(R26*S26)</f>
        <v>0.88904778050371669</v>
      </c>
      <c r="V26" s="25">
        <f t="shared" ref="V26:V31" si="41">EXP(T26)</f>
        <v>0.39728905871486031</v>
      </c>
      <c r="W26" s="26">
        <f t="shared" ref="W26:W31" si="42">EXP(U26)</f>
        <v>2.4328119770023839</v>
      </c>
      <c r="X26" s="93"/>
      <c r="Z26" s="115">
        <f>(N26-P32)^2</f>
        <v>6.2983949871083078E-2</v>
      </c>
      <c r="AA26" s="27">
        <f t="shared" ref="AA26:AA31" si="43">M26*Z26</f>
        <v>0.29471557133355653</v>
      </c>
      <c r="AB26" s="28">
        <v>1</v>
      </c>
      <c r="AC26" s="18"/>
      <c r="AD26" s="18"/>
      <c r="AE26" s="21">
        <f t="shared" ref="AE26:AE31" si="44">M26^2</f>
        <v>21.895072085180118</v>
      </c>
      <c r="AF26" s="29"/>
      <c r="AG26" s="96">
        <f>AG32</f>
        <v>3.3703750264879491E-2</v>
      </c>
      <c r="AH26" s="96">
        <f>AH32</f>
        <v>3.3703750264879491E-2</v>
      </c>
      <c r="AI26" s="27">
        <f t="shared" ref="AI26:AI31" si="45">1/M26</f>
        <v>0.21371096744595958</v>
      </c>
      <c r="AJ26" s="30">
        <f t="shared" ref="AJ26:AJ31" si="46">1/(AH26+AI26)</f>
        <v>4.0417967421353236</v>
      </c>
      <c r="AK26" s="108">
        <f>AJ26/AJ32</f>
        <v>0.10950461952270998</v>
      </c>
      <c r="AL26" s="31">
        <f t="shared" ref="AL26:AL31" si="47">AJ26*N26</f>
        <v>-6.8798201363770073E-2</v>
      </c>
      <c r="AM26" s="59">
        <f t="shared" ref="AM26:AM31" si="48">AL26/AJ26</f>
        <v>-1.7021687569430635E-2</v>
      </c>
      <c r="AN26" s="26">
        <f t="shared" ref="AN26:AN31" si="49">EXP(AM26)</f>
        <v>0.9831223628691983</v>
      </c>
      <c r="AO26" s="60">
        <f t="shared" ref="AO26:AO31" si="50">1/AJ26</f>
        <v>0.24741471771083903</v>
      </c>
      <c r="AP26" s="26">
        <f t="shared" ref="AP26:AP31" si="51">SQRT(AO26)</f>
        <v>0.49740799924291429</v>
      </c>
      <c r="AQ26" s="70">
        <f t="shared" ref="AQ26:AQ31" si="52">-NORMSINV(2.5/100)</f>
        <v>1.9599639845400538</v>
      </c>
      <c r="AR26" s="24">
        <f t="shared" ref="AR26:AR31" si="53">AM26-(AQ26*AP26)</f>
        <v>-0.99192345170766905</v>
      </c>
      <c r="AS26" s="24">
        <f t="shared" ref="AS26:AS32" si="54">AM26+(AQ26*AP26)</f>
        <v>0.95788007656880769</v>
      </c>
      <c r="AT26" s="61">
        <f t="shared" ref="AT26:AT31" si="55">EXP(AR26)</f>
        <v>0.37086266811559587</v>
      </c>
      <c r="AU26" s="61">
        <f t="shared" ref="AU26:AU31" si="56">EXP(AS26)</f>
        <v>2.6061657413095389</v>
      </c>
      <c r="AV26" s="123"/>
      <c r="AX26" s="71"/>
      <c r="AY26" s="71">
        <v>1</v>
      </c>
      <c r="AZ26" s="100"/>
      <c r="BA26" s="100"/>
      <c r="BC26" s="18"/>
      <c r="BD26" s="18"/>
      <c r="BE26" s="28"/>
      <c r="BF26" s="28"/>
      <c r="BG26" s="28"/>
      <c r="BH26" s="28"/>
      <c r="BI26" s="28"/>
      <c r="BJ26" s="28"/>
      <c r="BK26" s="28"/>
      <c r="BL26" s="28"/>
      <c r="BM26" s="18"/>
      <c r="BN26" s="18"/>
      <c r="BO26" s="18"/>
      <c r="BP26" s="18"/>
      <c r="BQ26" s="18"/>
      <c r="BR26" s="18"/>
      <c r="BS26" s="72"/>
      <c r="BT26" s="72"/>
      <c r="BU26" s="72"/>
      <c r="BV26" s="18"/>
      <c r="BW26" s="18"/>
    </row>
    <row r="27" spans="1:75">
      <c r="A27" s="141"/>
      <c r="B27" s="163" t="s">
        <v>121</v>
      </c>
      <c r="C27" s="183">
        <v>12</v>
      </c>
      <c r="D27" s="184">
        <f t="shared" si="28"/>
        <v>225</v>
      </c>
      <c r="E27" s="185">
        <v>237</v>
      </c>
      <c r="F27" s="183">
        <v>11</v>
      </c>
      <c r="G27" s="184">
        <f t="shared" si="29"/>
        <v>232</v>
      </c>
      <c r="H27" s="185">
        <v>243</v>
      </c>
      <c r="I27" s="127"/>
      <c r="K27" s="19">
        <f t="shared" si="30"/>
        <v>1.1185270425776754</v>
      </c>
      <c r="L27" s="20">
        <f t="shared" si="31"/>
        <v>0.16590778862227526</v>
      </c>
      <c r="M27" s="21">
        <f t="shared" si="32"/>
        <v>6.0274445720973047</v>
      </c>
      <c r="N27" s="22">
        <f t="shared" si="33"/>
        <v>0.11201267919504698</v>
      </c>
      <c r="O27" s="22">
        <f t="shared" si="34"/>
        <v>0.67515021522026264</v>
      </c>
      <c r="P27" s="22">
        <f t="shared" si="35"/>
        <v>0.11201267919504698</v>
      </c>
      <c r="Q27" s="116">
        <f t="shared" si="36"/>
        <v>1.1185270425776754</v>
      </c>
      <c r="R27" s="23">
        <f t="shared" si="37"/>
        <v>0.40731779806715451</v>
      </c>
      <c r="S27" s="135">
        <f t="shared" si="38"/>
        <v>1.9599639845400538</v>
      </c>
      <c r="T27" s="24">
        <f t="shared" si="39"/>
        <v>-0.68631553527873423</v>
      </c>
      <c r="U27" s="24">
        <f t="shared" si="40"/>
        <v>0.9103408936688282</v>
      </c>
      <c r="V27" s="25">
        <f t="shared" si="41"/>
        <v>0.50342751710055045</v>
      </c>
      <c r="W27" s="26">
        <f t="shared" si="42"/>
        <v>2.4851695675738683</v>
      </c>
      <c r="X27" s="93"/>
      <c r="Z27" s="115">
        <f>(N27-P32)^2</f>
        <v>0.14440030405029314</v>
      </c>
      <c r="AA27" s="27">
        <f t="shared" si="43"/>
        <v>0.87036482885713984</v>
      </c>
      <c r="AB27" s="28">
        <v>1</v>
      </c>
      <c r="AC27" s="18"/>
      <c r="AD27" s="18"/>
      <c r="AE27" s="21">
        <f t="shared" si="44"/>
        <v>36.330088069705262</v>
      </c>
      <c r="AF27" s="29"/>
      <c r="AG27" s="96">
        <f>AG32</f>
        <v>3.3703750264879491E-2</v>
      </c>
      <c r="AH27" s="96">
        <f>AH32</f>
        <v>3.3703750264879491E-2</v>
      </c>
      <c r="AI27" s="27">
        <f t="shared" si="45"/>
        <v>0.16590778862227526</v>
      </c>
      <c r="AJ27" s="30">
        <f t="shared" si="46"/>
        <v>5.0097304272841878</v>
      </c>
      <c r="AK27" s="108">
        <f>AJ27/AJ32</f>
        <v>0.1357288996332045</v>
      </c>
      <c r="AL27" s="31">
        <f t="shared" si="47"/>
        <v>0.5611533272050494</v>
      </c>
      <c r="AM27" s="59">
        <f t="shared" si="48"/>
        <v>0.11201267919504698</v>
      </c>
      <c r="AN27" s="26">
        <f t="shared" si="49"/>
        <v>1.1185270425776754</v>
      </c>
      <c r="AO27" s="60">
        <f t="shared" si="50"/>
        <v>0.19961153888715474</v>
      </c>
      <c r="AP27" s="26">
        <f t="shared" si="51"/>
        <v>0.44677907167542524</v>
      </c>
      <c r="AQ27" s="70">
        <f t="shared" si="52"/>
        <v>1.9599639845400538</v>
      </c>
      <c r="AR27" s="24">
        <f t="shared" si="53"/>
        <v>-0.76365821033502579</v>
      </c>
      <c r="AS27" s="24">
        <f t="shared" si="54"/>
        <v>0.98768356872511975</v>
      </c>
      <c r="AT27" s="61">
        <f t="shared" si="55"/>
        <v>0.46595873031456458</v>
      </c>
      <c r="AU27" s="61">
        <f t="shared" si="56"/>
        <v>2.6850076274629573</v>
      </c>
      <c r="AV27" s="123"/>
      <c r="AX27" s="71"/>
      <c r="AY27" s="71">
        <v>1</v>
      </c>
      <c r="AZ27" s="100"/>
      <c r="BA27" s="100"/>
      <c r="BC27" s="18"/>
      <c r="BD27" s="18"/>
      <c r="BE27" s="28"/>
      <c r="BF27" s="28"/>
      <c r="BG27" s="28"/>
      <c r="BH27" s="28"/>
      <c r="BI27" s="28"/>
      <c r="BJ27" s="28"/>
      <c r="BK27" s="28"/>
      <c r="BL27" s="28"/>
      <c r="BM27" s="18"/>
      <c r="BN27" s="18"/>
      <c r="BO27" s="18"/>
      <c r="BP27" s="18"/>
      <c r="BQ27" s="18"/>
      <c r="BR27" s="18"/>
      <c r="BS27" s="72"/>
      <c r="BT27" s="72"/>
      <c r="BU27" s="72"/>
      <c r="BV27" s="18"/>
      <c r="BW27" s="18"/>
    </row>
    <row r="28" spans="1:75">
      <c r="A28" s="141"/>
      <c r="B28" s="162" t="s">
        <v>126</v>
      </c>
      <c r="C28" s="183">
        <v>3</v>
      </c>
      <c r="D28" s="184">
        <f t="shared" si="28"/>
        <v>554</v>
      </c>
      <c r="E28" s="185">
        <v>557</v>
      </c>
      <c r="F28" s="183">
        <v>7</v>
      </c>
      <c r="G28" s="184">
        <f t="shared" si="29"/>
        <v>546</v>
      </c>
      <c r="H28" s="185">
        <v>553</v>
      </c>
      <c r="I28" s="127"/>
      <c r="K28" s="19">
        <f t="shared" si="30"/>
        <v>0.42549371633752248</v>
      </c>
      <c r="L28" s="20">
        <f t="shared" si="31"/>
        <v>0.47258682579001648</v>
      </c>
      <c r="M28" s="21">
        <f t="shared" si="32"/>
        <v>2.1160132814288986</v>
      </c>
      <c r="N28" s="22">
        <f t="shared" si="33"/>
        <v>-0.85450509879215275</v>
      </c>
      <c r="O28" s="22">
        <f t="shared" si="34"/>
        <v>-1.8081441380929082</v>
      </c>
      <c r="P28" s="22">
        <f t="shared" si="35"/>
        <v>-0.85450509879215275</v>
      </c>
      <c r="Q28" s="116">
        <f t="shared" si="36"/>
        <v>0.42549371633752248</v>
      </c>
      <c r="R28" s="23">
        <f t="shared" si="37"/>
        <v>0.68744950781131298</v>
      </c>
      <c r="S28" s="135">
        <f t="shared" si="38"/>
        <v>1.9599639845400538</v>
      </c>
      <c r="T28" s="24">
        <f t="shared" si="39"/>
        <v>-2.2018813752921127</v>
      </c>
      <c r="U28" s="24">
        <f t="shared" si="40"/>
        <v>0.4928711777078072</v>
      </c>
      <c r="V28" s="25">
        <f t="shared" si="41"/>
        <v>0.11059489201291609</v>
      </c>
      <c r="W28" s="26">
        <f t="shared" si="42"/>
        <v>1.6370096244731835</v>
      </c>
      <c r="X28" s="93"/>
      <c r="Z28" s="115">
        <f>(N28-P32)^2</f>
        <v>0.34400263460360098</v>
      </c>
      <c r="AA28" s="27">
        <f t="shared" si="43"/>
        <v>0.72791414366775209</v>
      </c>
      <c r="AB28" s="28">
        <v>1</v>
      </c>
      <c r="AC28" s="18"/>
      <c r="AD28" s="18"/>
      <c r="AE28" s="21">
        <f t="shared" si="44"/>
        <v>4.4775122071834952</v>
      </c>
      <c r="AF28" s="29"/>
      <c r="AG28" s="96">
        <f>AG32</f>
        <v>3.3703750264879491E-2</v>
      </c>
      <c r="AH28" s="96">
        <f>AH32</f>
        <v>3.3703750264879491E-2</v>
      </c>
      <c r="AI28" s="27">
        <f t="shared" si="45"/>
        <v>0.47258682579001648</v>
      </c>
      <c r="AJ28" s="30">
        <f t="shared" si="46"/>
        <v>1.9751503332180769</v>
      </c>
      <c r="AK28" s="108">
        <f>AJ28/AJ32</f>
        <v>5.3512855677381753E-2</v>
      </c>
      <c r="AL28" s="31">
        <f t="shared" si="47"/>
        <v>-1.6877760306158662</v>
      </c>
      <c r="AM28" s="59">
        <f t="shared" si="48"/>
        <v>-0.85450509879215275</v>
      </c>
      <c r="AN28" s="26">
        <f t="shared" si="49"/>
        <v>0.42549371633752248</v>
      </c>
      <c r="AO28" s="60">
        <f t="shared" si="50"/>
        <v>0.50629057605489602</v>
      </c>
      <c r="AP28" s="26">
        <f t="shared" si="51"/>
        <v>0.71154098691143297</v>
      </c>
      <c r="AQ28" s="70">
        <f t="shared" si="52"/>
        <v>1.9599639845400538</v>
      </c>
      <c r="AR28" s="24">
        <f t="shared" si="53"/>
        <v>-2.2490998066626471</v>
      </c>
      <c r="AS28" s="24">
        <f t="shared" si="54"/>
        <v>0.5400896090783418</v>
      </c>
      <c r="AT28" s="61">
        <f t="shared" si="55"/>
        <v>0.105494146959422</v>
      </c>
      <c r="AU28" s="61">
        <f t="shared" si="56"/>
        <v>1.7161606388679975</v>
      </c>
      <c r="AV28" s="123"/>
      <c r="AX28" s="71"/>
      <c r="AY28" s="71">
        <v>1</v>
      </c>
      <c r="AZ28" s="100"/>
      <c r="BA28" s="100"/>
      <c r="BC28" s="18"/>
      <c r="BD28" s="18"/>
      <c r="BE28" s="28"/>
      <c r="BF28" s="28"/>
      <c r="BG28" s="28"/>
      <c r="BH28" s="28"/>
      <c r="BI28" s="28"/>
      <c r="BJ28" s="28"/>
      <c r="BK28" s="28"/>
      <c r="BL28" s="28"/>
      <c r="BM28" s="18"/>
      <c r="BN28" s="18"/>
      <c r="BO28" s="18"/>
      <c r="BP28" s="18"/>
      <c r="BQ28" s="18"/>
      <c r="BR28" s="18"/>
      <c r="BS28" s="72"/>
      <c r="BT28" s="72"/>
      <c r="BU28" s="72"/>
      <c r="BV28" s="18"/>
      <c r="BW28" s="18"/>
    </row>
    <row r="29" spans="1:75">
      <c r="A29" s="140"/>
      <c r="B29" s="162" t="s">
        <v>129</v>
      </c>
      <c r="C29" s="183">
        <v>27</v>
      </c>
      <c r="D29" s="184">
        <f t="shared" si="28"/>
        <v>513</v>
      </c>
      <c r="E29" s="185">
        <v>540</v>
      </c>
      <c r="F29" s="183">
        <v>23</v>
      </c>
      <c r="G29" s="184">
        <f t="shared" si="29"/>
        <v>531</v>
      </c>
      <c r="H29" s="185">
        <v>554</v>
      </c>
      <c r="I29" s="127"/>
      <c r="K29" s="19">
        <f t="shared" si="30"/>
        <v>1.2043478260869567</v>
      </c>
      <c r="L29" s="20">
        <f t="shared" si="31"/>
        <v>7.685839190312585E-2</v>
      </c>
      <c r="M29" s="21">
        <f t="shared" si="32"/>
        <v>13.010940968689845</v>
      </c>
      <c r="N29" s="22">
        <f t="shared" si="33"/>
        <v>0.18593819726414326</v>
      </c>
      <c r="O29" s="22">
        <f t="shared" si="34"/>
        <v>2.4192309084283754</v>
      </c>
      <c r="P29" s="22">
        <f t="shared" si="35"/>
        <v>0.18593819726414326</v>
      </c>
      <c r="Q29" s="116">
        <f t="shared" si="36"/>
        <v>1.2043478260869567</v>
      </c>
      <c r="R29" s="23">
        <f t="shared" si="37"/>
        <v>0.27723346100917517</v>
      </c>
      <c r="S29" s="135">
        <f t="shared" si="38"/>
        <v>1.9599639845400538</v>
      </c>
      <c r="T29" s="24">
        <f t="shared" si="39"/>
        <v>-0.35742940162322934</v>
      </c>
      <c r="U29" s="24">
        <f t="shared" si="40"/>
        <v>0.72930579615151592</v>
      </c>
      <c r="V29" s="25">
        <f t="shared" si="41"/>
        <v>0.69947207879299922</v>
      </c>
      <c r="W29" s="26">
        <f t="shared" si="42"/>
        <v>2.0736405786250458</v>
      </c>
      <c r="X29" s="93"/>
      <c r="Z29" s="115">
        <f>(N29-P32)^2</f>
        <v>0.20604873915475799</v>
      </c>
      <c r="AA29" s="27">
        <f t="shared" si="43"/>
        <v>2.6808879818155282</v>
      </c>
      <c r="AB29" s="28">
        <v>1</v>
      </c>
      <c r="AC29" s="18"/>
      <c r="AD29" s="18"/>
      <c r="AE29" s="21">
        <f t="shared" si="44"/>
        <v>169.28458489073182</v>
      </c>
      <c r="AF29" s="29"/>
      <c r="AG29" s="96">
        <f>AG32</f>
        <v>3.3703750264879491E-2</v>
      </c>
      <c r="AH29" s="96">
        <f>AH32</f>
        <v>3.3703750264879491E-2</v>
      </c>
      <c r="AI29" s="27">
        <f t="shared" si="45"/>
        <v>7.685839190312585E-2</v>
      </c>
      <c r="AJ29" s="30">
        <f t="shared" si="46"/>
        <v>9.0446872717104583</v>
      </c>
      <c r="AK29" s="108">
        <f>AJ29/AJ32</f>
        <v>0.24504820543432232</v>
      </c>
      <c r="AL29" s="31">
        <f t="shared" si="47"/>
        <v>1.6817528461197848</v>
      </c>
      <c r="AM29" s="59">
        <f t="shared" si="48"/>
        <v>0.18593819726414326</v>
      </c>
      <c r="AN29" s="26">
        <f t="shared" si="49"/>
        <v>1.2043478260869567</v>
      </c>
      <c r="AO29" s="60">
        <f t="shared" si="50"/>
        <v>0.11056214216800533</v>
      </c>
      <c r="AP29" s="26">
        <f t="shared" si="51"/>
        <v>0.33250886028496346</v>
      </c>
      <c r="AQ29" s="70">
        <f t="shared" si="52"/>
        <v>1.9599639845400538</v>
      </c>
      <c r="AR29" s="24">
        <f t="shared" si="53"/>
        <v>-0.46576719343484574</v>
      </c>
      <c r="AS29" s="24">
        <f t="shared" si="54"/>
        <v>0.83764358796313232</v>
      </c>
      <c r="AT29" s="61">
        <f t="shared" si="55"/>
        <v>0.6276533888691701</v>
      </c>
      <c r="AU29" s="61">
        <f t="shared" si="56"/>
        <v>2.3109150877264129</v>
      </c>
      <c r="AV29" s="123"/>
      <c r="AX29" s="71"/>
      <c r="AY29" s="71">
        <v>1</v>
      </c>
      <c r="AZ29" s="100"/>
      <c r="BA29" s="100"/>
      <c r="BC29" s="18"/>
      <c r="BD29" s="18"/>
      <c r="BE29" s="28"/>
      <c r="BF29" s="28"/>
      <c r="BG29" s="28"/>
      <c r="BH29" s="28"/>
      <c r="BI29" s="28"/>
      <c r="BJ29" s="28"/>
      <c r="BK29" s="28"/>
      <c r="BL29" s="28"/>
      <c r="BM29" s="18"/>
      <c r="BN29" s="18"/>
      <c r="BO29" s="18"/>
      <c r="BP29" s="18"/>
      <c r="BQ29" s="18"/>
      <c r="BR29" s="18"/>
      <c r="BS29" s="72"/>
      <c r="BT29" s="72"/>
      <c r="BU29" s="72"/>
      <c r="BV29" s="18"/>
      <c r="BW29" s="18"/>
    </row>
    <row r="30" spans="1:75">
      <c r="A30" s="140"/>
      <c r="B30" s="162" t="s">
        <v>133</v>
      </c>
      <c r="C30" s="183">
        <v>62</v>
      </c>
      <c r="D30" s="184">
        <f t="shared" si="28"/>
        <v>4616</v>
      </c>
      <c r="E30" s="185">
        <v>4678</v>
      </c>
      <c r="F30" s="183">
        <v>100</v>
      </c>
      <c r="G30" s="184">
        <f t="shared" si="29"/>
        <v>4583</v>
      </c>
      <c r="H30" s="185">
        <v>4683</v>
      </c>
      <c r="I30" s="127"/>
      <c r="K30" s="19">
        <f t="shared" si="30"/>
        <v>0.62066267635741768</v>
      </c>
      <c r="L30" s="20">
        <f t="shared" si="31"/>
        <v>2.5701727361025321E-2</v>
      </c>
      <c r="M30" s="21">
        <f t="shared" si="32"/>
        <v>38.907890740309639</v>
      </c>
      <c r="N30" s="22">
        <f t="shared" si="33"/>
        <v>-0.47696753890358246</v>
      </c>
      <c r="O30" s="22">
        <f t="shared" si="34"/>
        <v>-18.557800890334974</v>
      </c>
      <c r="P30" s="22">
        <f t="shared" si="35"/>
        <v>-0.47696753890358246</v>
      </c>
      <c r="Q30" s="116">
        <f t="shared" si="36"/>
        <v>0.62066267635741768</v>
      </c>
      <c r="R30" s="23">
        <f t="shared" si="37"/>
        <v>0.16031758281930689</v>
      </c>
      <c r="S30" s="135">
        <f t="shared" si="38"/>
        <v>1.9599639845400538</v>
      </c>
      <c r="T30" s="24">
        <f t="shared" si="39"/>
        <v>-0.79118422731794125</v>
      </c>
      <c r="U30" s="24">
        <f t="shared" si="40"/>
        <v>-0.16275085048922366</v>
      </c>
      <c r="V30" s="25">
        <f t="shared" si="41"/>
        <v>0.45330765798677963</v>
      </c>
      <c r="W30" s="26">
        <f t="shared" si="42"/>
        <v>0.84980289001512366</v>
      </c>
      <c r="X30" s="93"/>
      <c r="Z30" s="115">
        <f>(N30-P32)^2</f>
        <v>4.3672564344965713E-2</v>
      </c>
      <c r="AA30" s="27">
        <f t="shared" si="43"/>
        <v>1.6992073618830683</v>
      </c>
      <c r="AB30" s="28">
        <v>1</v>
      </c>
      <c r="AC30" s="18"/>
      <c r="AD30" s="18"/>
      <c r="AE30" s="21">
        <f t="shared" si="44"/>
        <v>1513.8239618598725</v>
      </c>
      <c r="AF30" s="29"/>
      <c r="AG30" s="96">
        <f>AG32</f>
        <v>3.3703750264879491E-2</v>
      </c>
      <c r="AH30" s="96">
        <f>AH32</f>
        <v>3.3703750264879491E-2</v>
      </c>
      <c r="AI30" s="27">
        <f t="shared" si="45"/>
        <v>2.5701727361025321E-2</v>
      </c>
      <c r="AJ30" s="30">
        <f t="shared" si="46"/>
        <v>16.833464521526416</v>
      </c>
      <c r="AK30" s="108">
        <f>AJ30/AJ32</f>
        <v>0.45606997216414458</v>
      </c>
      <c r="AL30" s="31">
        <f t="shared" si="47"/>
        <v>-8.0290161440532266</v>
      </c>
      <c r="AM30" s="59">
        <f t="shared" si="48"/>
        <v>-0.47696753890358251</v>
      </c>
      <c r="AN30" s="26">
        <f t="shared" si="49"/>
        <v>0.62066267635741768</v>
      </c>
      <c r="AO30" s="60">
        <f t="shared" si="50"/>
        <v>5.9405477625904812E-2</v>
      </c>
      <c r="AP30" s="26">
        <f t="shared" si="51"/>
        <v>0.24373238936568281</v>
      </c>
      <c r="AQ30" s="70">
        <f t="shared" si="52"/>
        <v>1.9599639845400538</v>
      </c>
      <c r="AR30" s="24">
        <f t="shared" si="53"/>
        <v>-0.95467424392621403</v>
      </c>
      <c r="AS30" s="24">
        <f t="shared" si="54"/>
        <v>7.391661190490062E-4</v>
      </c>
      <c r="AT30" s="61">
        <f t="shared" si="55"/>
        <v>0.38493751986610947</v>
      </c>
      <c r="AU30" s="61">
        <f t="shared" si="56"/>
        <v>1.0007394393696465</v>
      </c>
      <c r="AV30" s="123"/>
      <c r="AX30" s="71"/>
      <c r="AY30" s="71">
        <v>1</v>
      </c>
      <c r="AZ30" s="100"/>
      <c r="BA30" s="100"/>
      <c r="BC30" s="18"/>
      <c r="BD30" s="18"/>
      <c r="BE30" s="28"/>
      <c r="BF30" s="28"/>
      <c r="BG30" s="28"/>
      <c r="BH30" s="28"/>
      <c r="BI30" s="28"/>
      <c r="BJ30" s="28"/>
      <c r="BK30" s="28"/>
      <c r="BL30" s="28"/>
      <c r="BM30" s="18"/>
      <c r="BN30" s="18"/>
      <c r="BO30" s="18"/>
      <c r="BP30" s="18"/>
      <c r="BQ30" s="18"/>
      <c r="BR30" s="18"/>
      <c r="BS30" s="72"/>
      <c r="BT30" s="72"/>
      <c r="BU30" s="72"/>
      <c r="BV30" s="18"/>
      <c r="BW30" s="18"/>
    </row>
    <row r="31" spans="1:75">
      <c r="A31" s="141"/>
      <c r="B31" s="162" t="s">
        <v>134</v>
      </c>
      <c r="C31" s="183">
        <v>0.01</v>
      </c>
      <c r="D31" s="184">
        <f t="shared" si="28"/>
        <v>265.99</v>
      </c>
      <c r="E31" s="185">
        <v>266</v>
      </c>
      <c r="F31" s="183">
        <v>0.01</v>
      </c>
      <c r="G31" s="184">
        <f t="shared" si="29"/>
        <v>262.99</v>
      </c>
      <c r="H31" s="185">
        <v>263</v>
      </c>
      <c r="I31" s="127"/>
      <c r="K31" s="19">
        <f t="shared" si="30"/>
        <v>0.98872180451127811</v>
      </c>
      <c r="L31" s="20">
        <f>(D31/(C31*E31)+(G31/(F31*H31)))</f>
        <v>199.99243832013494</v>
      </c>
      <c r="M31" s="21">
        <f t="shared" si="32"/>
        <v>5.0001890491442724E-3</v>
      </c>
      <c r="N31" s="22">
        <f t="shared" si="33"/>
        <v>-1.1342276603934607E-2</v>
      </c>
      <c r="O31" s="22">
        <f t="shared" si="34"/>
        <v>-5.6713527267359111E-5</v>
      </c>
      <c r="P31" s="22">
        <f t="shared" si="35"/>
        <v>-1.1342276603934607E-2</v>
      </c>
      <c r="Q31" s="116">
        <f t="shared" si="36"/>
        <v>0.98872180451127811</v>
      </c>
      <c r="R31" s="23">
        <f t="shared" si="37"/>
        <v>14.141868275448436</v>
      </c>
      <c r="S31" s="135">
        <f t="shared" si="38"/>
        <v>1.9599639845400538</v>
      </c>
      <c r="T31" s="24">
        <f t="shared" si="39"/>
        <v>-27.728894770592429</v>
      </c>
      <c r="U31" s="24">
        <f t="shared" si="40"/>
        <v>27.706210217384562</v>
      </c>
      <c r="V31" s="25">
        <f t="shared" si="41"/>
        <v>9.067634618511958E-13</v>
      </c>
      <c r="W31" s="138">
        <f t="shared" si="42"/>
        <v>1078087999620.4174</v>
      </c>
      <c r="X31" s="93"/>
      <c r="Z31" s="115">
        <f>(N31-P32)^2</f>
        <v>6.5866884062997066E-2</v>
      </c>
      <c r="AA31" s="27">
        <f t="shared" si="43"/>
        <v>3.2934687239305331E-4</v>
      </c>
      <c r="AB31" s="28">
        <v>1</v>
      </c>
      <c r="AC31" s="18"/>
      <c r="AD31" s="18"/>
      <c r="AE31" s="21">
        <f t="shared" si="44"/>
        <v>2.5001890527182303E-5</v>
      </c>
      <c r="AF31" s="29"/>
      <c r="AG31" s="96">
        <f>AG32</f>
        <v>3.3703750264879491E-2</v>
      </c>
      <c r="AH31" s="96">
        <f>AH32</f>
        <v>3.3703750264879491E-2</v>
      </c>
      <c r="AI31" s="27">
        <f t="shared" si="45"/>
        <v>199.99243832013494</v>
      </c>
      <c r="AJ31" s="30">
        <f t="shared" si="46"/>
        <v>4.99934653365482E-3</v>
      </c>
      <c r="AK31" s="108">
        <f>AJ31/AJ32</f>
        <v>1.3544756823689893E-4</v>
      </c>
      <c r="AL31" s="31">
        <f t="shared" si="47"/>
        <v>-5.670397122363464E-5</v>
      </c>
      <c r="AM31" s="59">
        <f t="shared" si="48"/>
        <v>-1.1342276603934607E-2</v>
      </c>
      <c r="AN31" s="26">
        <f t="shared" si="49"/>
        <v>0.98872180451127811</v>
      </c>
      <c r="AO31" s="60">
        <f t="shared" si="50"/>
        <v>200.02614207039983</v>
      </c>
      <c r="AP31" s="26">
        <f t="shared" si="51"/>
        <v>14.143059855292979</v>
      </c>
      <c r="AQ31" s="70">
        <f t="shared" si="52"/>
        <v>1.9599639845400538</v>
      </c>
      <c r="AR31" s="24">
        <f t="shared" si="53"/>
        <v>-27.731230224172439</v>
      </c>
      <c r="AS31" s="24">
        <f t="shared" si="54"/>
        <v>27.708545670964572</v>
      </c>
      <c r="AT31" s="61">
        <f t="shared" si="55"/>
        <v>9.0464822885366572E-13</v>
      </c>
      <c r="AU31" s="137">
        <f t="shared" si="56"/>
        <v>1080608766519.9755</v>
      </c>
      <c r="AV31" s="123"/>
      <c r="AX31" s="71"/>
      <c r="AY31" s="71">
        <v>1</v>
      </c>
      <c r="AZ31" s="100"/>
      <c r="BA31" s="100"/>
      <c r="BC31" s="18"/>
      <c r="BD31" s="18"/>
      <c r="BE31" s="28"/>
      <c r="BF31" s="28"/>
      <c r="BG31" s="28"/>
      <c r="BH31" s="28"/>
      <c r="BI31" s="28"/>
      <c r="BJ31" s="28"/>
      <c r="BK31" s="28"/>
      <c r="BL31" s="28"/>
      <c r="BM31" s="18"/>
      <c r="BN31" s="18"/>
      <c r="BO31" s="18"/>
      <c r="BP31" s="18"/>
      <c r="BQ31" s="18"/>
      <c r="BR31" s="18"/>
      <c r="BS31" s="72"/>
      <c r="BT31" s="72"/>
      <c r="BU31" s="72"/>
      <c r="BV31" s="18"/>
      <c r="BW31" s="18"/>
    </row>
    <row r="32" spans="1:75">
      <c r="A32" s="6"/>
      <c r="B32" s="78">
        <f>COUNT(C26:C31)</f>
        <v>6</v>
      </c>
      <c r="C32" s="186">
        <f t="shared" ref="C32:H32" si="57">SUM(C26:C31)</f>
        <v>113.01</v>
      </c>
      <c r="D32" s="186">
        <f t="shared" si="57"/>
        <v>6401.99</v>
      </c>
      <c r="E32" s="186">
        <f t="shared" si="57"/>
        <v>6515</v>
      </c>
      <c r="F32" s="186">
        <f t="shared" si="57"/>
        <v>150.01</v>
      </c>
      <c r="G32" s="186">
        <f t="shared" si="57"/>
        <v>6378.99</v>
      </c>
      <c r="H32" s="186">
        <f t="shared" si="57"/>
        <v>6529</v>
      </c>
      <c r="I32" s="128"/>
      <c r="K32" s="32"/>
      <c r="L32" s="107"/>
      <c r="M32" s="33">
        <f>SUM(M26:M31)</f>
        <v>64.746506789197696</v>
      </c>
      <c r="N32" s="34"/>
      <c r="O32" s="35">
        <f>SUM(O26:O31)</f>
        <v>-17.351268788790485</v>
      </c>
      <c r="P32" s="36">
        <f>O32/M32</f>
        <v>-0.2679877208709176</v>
      </c>
      <c r="Q32" s="73">
        <f>EXP(P32)</f>
        <v>0.7649171735619098</v>
      </c>
      <c r="R32" s="37">
        <f>SQRT(1/M32)</f>
        <v>0.12427730557616029</v>
      </c>
      <c r="S32" s="135">
        <f>-NORMSINV(2.5/100)</f>
        <v>1.9599639845400538</v>
      </c>
      <c r="T32" s="38">
        <f>P32-(R32*S32)</f>
        <v>-0.51156676389587052</v>
      </c>
      <c r="U32" s="38">
        <f>P32+(R32*S32)</f>
        <v>-2.4408677845964621E-2</v>
      </c>
      <c r="V32" s="74">
        <f>EXP(T32)</f>
        <v>0.59955548066797726</v>
      </c>
      <c r="W32" s="75">
        <f>EXP(U32)</f>
        <v>0.97588680493433344</v>
      </c>
      <c r="X32" s="39"/>
      <c r="Y32" s="39"/>
      <c r="Z32" s="40"/>
      <c r="AA32" s="41">
        <f>SUM(AA26:AA31)</f>
        <v>6.2734192344294382</v>
      </c>
      <c r="AB32" s="42">
        <f>SUM(AB26:AB31)</f>
        <v>6</v>
      </c>
      <c r="AC32" s="43">
        <f>AA32-(AB32-1)</f>
        <v>1.2734192344294382</v>
      </c>
      <c r="AD32" s="33">
        <f>M32</f>
        <v>64.746506789197696</v>
      </c>
      <c r="AE32" s="33">
        <f>SUM(AE26:AE31)</f>
        <v>1745.8112441145636</v>
      </c>
      <c r="AF32" s="44">
        <f>AE32/AD32</f>
        <v>26.963790491409718</v>
      </c>
      <c r="AG32" s="97">
        <f>AC32/(AD32-AF32)</f>
        <v>3.3703750264879491E-2</v>
      </c>
      <c r="AH32" s="97">
        <f>IF(AA32&lt;AB32-1,"0",AG32)</f>
        <v>3.3703750264879491E-2</v>
      </c>
      <c r="AI32" s="40"/>
      <c r="AJ32" s="33">
        <f>SUM(AJ26:AJ31)</f>
        <v>36.909828642408115</v>
      </c>
      <c r="AK32" s="109">
        <f>SUM(AK26:AK31)</f>
        <v>1</v>
      </c>
      <c r="AL32" s="43">
        <f>SUM(AL26:AL31)</f>
        <v>-7.5427409066792519</v>
      </c>
      <c r="AM32" s="43">
        <f>AL32/AJ32</f>
        <v>-0.20435589066953574</v>
      </c>
      <c r="AN32" s="149">
        <f>EXP(AM32)</f>
        <v>0.81517220737438911</v>
      </c>
      <c r="AO32" s="45">
        <f>1/AJ32</f>
        <v>2.7093054527244122E-2</v>
      </c>
      <c r="AP32" s="46">
        <f>SQRT(AO32)</f>
        <v>0.16459967960857069</v>
      </c>
      <c r="AQ32" s="76">
        <f>-NORMSINV(2.5/100)</f>
        <v>1.9599639845400538</v>
      </c>
      <c r="AR32" s="38">
        <f>AM32-(AQ32*AP32)</f>
        <v>-0.52696533456916628</v>
      </c>
      <c r="AS32" s="38">
        <f t="shared" si="54"/>
        <v>0.11825355323009473</v>
      </c>
      <c r="AT32" s="150">
        <f>EXP(AR32)</f>
        <v>0.59039390186470186</v>
      </c>
      <c r="AU32" s="161">
        <f>EXP(AS32)</f>
        <v>1.1255294568200265</v>
      </c>
      <c r="AV32" s="132"/>
      <c r="AW32" s="8"/>
      <c r="AX32" s="77">
        <f>AA32</f>
        <v>6.2734192344294382</v>
      </c>
      <c r="AY32" s="78">
        <f>SUM(AY26:AY31)</f>
        <v>6</v>
      </c>
      <c r="AZ32" s="101">
        <f>(AX32-(AY32-1))/AX32</f>
        <v>0.20298647146690404</v>
      </c>
      <c r="BA32" s="102">
        <f>IF(AA32&lt;AB32-1,"0%",AZ32)</f>
        <v>0.20298647146690404</v>
      </c>
      <c r="BB32" s="47"/>
      <c r="BC32" s="35">
        <f>AX32/(AY32-1)</f>
        <v>1.2546838468858876</v>
      </c>
      <c r="BD32" s="79">
        <f>LN(BC32)</f>
        <v>0.22688362601591394</v>
      </c>
      <c r="BE32" s="35">
        <f>LN(AX32)</f>
        <v>1.8363215384500142</v>
      </c>
      <c r="BF32" s="35">
        <f>LN(AY32-1)</f>
        <v>1.6094379124341003</v>
      </c>
      <c r="BG32" s="35">
        <f>SQRT(2*AX32)</f>
        <v>3.5421516721985347</v>
      </c>
      <c r="BH32" s="35">
        <f>SQRT(2*AY32-3)</f>
        <v>3</v>
      </c>
      <c r="BI32" s="35">
        <f>2*(AY32-2)</f>
        <v>8</v>
      </c>
      <c r="BJ32" s="35">
        <f>3*(AY32-2)^2</f>
        <v>48</v>
      </c>
      <c r="BK32" s="35">
        <f>1/BI32</f>
        <v>0.125</v>
      </c>
      <c r="BL32" s="80">
        <f>1/BJ32</f>
        <v>2.0833333333333332E-2</v>
      </c>
      <c r="BM32" s="80">
        <f>SQRT(BK32*(1-BL32))</f>
        <v>0.34985115882805551</v>
      </c>
      <c r="BN32" s="81">
        <f>0.5*(BE32-BF32)/(BG32-BH32)</f>
        <v>0.20924368368712667</v>
      </c>
      <c r="BO32" s="81">
        <f>IF(AA32&lt;=AB32,BM32,BN32)</f>
        <v>0.20924368368712667</v>
      </c>
      <c r="BP32" s="82">
        <f>BD32-(1.96*BO32)</f>
        <v>-0.18323399401085433</v>
      </c>
      <c r="BQ32" s="82">
        <f>BD32+(1.96*BO32)</f>
        <v>0.63700124604268216</v>
      </c>
      <c r="BR32" s="82"/>
      <c r="BS32" s="79">
        <f>EXP(BP32)</f>
        <v>0.83257331577279958</v>
      </c>
      <c r="BT32" s="79">
        <f>EXP(BQ32)</f>
        <v>1.8908023183221505</v>
      </c>
      <c r="BU32" s="83">
        <f>BA32</f>
        <v>0.20298647146690404</v>
      </c>
      <c r="BV32" s="83">
        <f>(BS32-1)/BS32</f>
        <v>-0.20109542433724764</v>
      </c>
      <c r="BW32" s="83">
        <f>(BT32-1)/BT32</f>
        <v>0.47112398249681947</v>
      </c>
    </row>
    <row r="33" spans="1:75" ht="13.5" thickBot="1">
      <c r="A33" s="4"/>
      <c r="B33" s="4"/>
      <c r="C33" s="187"/>
      <c r="D33" s="187"/>
      <c r="E33" s="187"/>
      <c r="F33" s="187"/>
      <c r="G33" s="187"/>
      <c r="H33" s="187"/>
      <c r="I33" s="129"/>
      <c r="J33" s="4"/>
      <c r="K33" s="4"/>
      <c r="L33" s="5"/>
      <c r="M33" s="5"/>
      <c r="N33" s="5"/>
      <c r="O33" s="5"/>
      <c r="P33" s="5"/>
      <c r="Q33" s="5"/>
      <c r="R33" s="48"/>
      <c r="S33" s="48"/>
      <c r="T33" s="48"/>
      <c r="U33" s="48"/>
      <c r="V33" s="48"/>
      <c r="W33" s="48"/>
      <c r="X33" s="48"/>
      <c r="Z33" s="5"/>
      <c r="AA33" s="5"/>
      <c r="AB33" s="49"/>
      <c r="AC33" s="50"/>
      <c r="AD33" s="106"/>
      <c r="AE33" s="50"/>
      <c r="AF33" s="51"/>
      <c r="AG33" s="51"/>
      <c r="AH33" s="51"/>
      <c r="AI33" s="51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2"/>
      <c r="AU33" s="52"/>
      <c r="AV33" s="52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3"/>
      <c r="BH33" s="5"/>
      <c r="BI33" s="5"/>
      <c r="BJ33" s="5"/>
      <c r="BK33" s="5"/>
      <c r="BN33" s="50" t="s">
        <v>43</v>
      </c>
      <c r="BT33" s="84" t="s">
        <v>44</v>
      </c>
      <c r="BU33" s="85">
        <f>BU32</f>
        <v>0.20298647146690404</v>
      </c>
      <c r="BV33" s="86" t="str">
        <f>IF(BV32&lt;0,"0%",BV32)</f>
        <v>0%</v>
      </c>
      <c r="BW33" s="87">
        <f>IF(BW32&lt;0,"0%",BW32)</f>
        <v>0.47112398249681947</v>
      </c>
    </row>
    <row r="34" spans="1:75" ht="15.75" thickBot="1">
      <c r="A34" s="207"/>
      <c r="B34" s="6"/>
      <c r="C34" s="178"/>
      <c r="D34" s="178"/>
      <c r="E34" s="178"/>
      <c r="F34" s="178"/>
      <c r="G34" s="178"/>
      <c r="H34" s="178"/>
      <c r="I34" s="118"/>
      <c r="J34" s="6"/>
      <c r="K34" s="6"/>
      <c r="L34" s="6"/>
      <c r="M34" s="5"/>
      <c r="N34" s="5"/>
      <c r="O34" s="5"/>
      <c r="P34" s="5"/>
      <c r="Q34" s="5"/>
      <c r="R34" s="54"/>
      <c r="S34" s="54"/>
      <c r="T34" s="54"/>
      <c r="U34" s="54"/>
      <c r="V34" s="54"/>
      <c r="W34" s="54"/>
      <c r="X34" s="54"/>
      <c r="Z34" s="5"/>
      <c r="AA34" s="5"/>
      <c r="AB34" s="5"/>
      <c r="AC34" s="5"/>
      <c r="AD34" s="5"/>
      <c r="AE34" s="5"/>
      <c r="AF34" s="5"/>
      <c r="AG34" s="5"/>
      <c r="AH34" s="5"/>
      <c r="AI34" s="53"/>
      <c r="AJ34" s="104"/>
      <c r="AK34" s="104"/>
      <c r="AL34" s="105"/>
      <c r="AM34" s="58"/>
      <c r="AN34" s="55"/>
      <c r="AO34" s="56" t="s">
        <v>23</v>
      </c>
      <c r="AP34" s="57">
        <f>TINV(0.05,(AB32-2))</f>
        <v>2.7764451051977934</v>
      </c>
      <c r="AQ34" s="5"/>
      <c r="AR34" s="88"/>
      <c r="AS34" s="89" t="s">
        <v>24</v>
      </c>
      <c r="AT34" s="90">
        <f>EXP(AM32-AP34*SQRT((1/AD32)+AH32))</f>
        <v>0.44048476302094963</v>
      </c>
      <c r="AU34" s="91">
        <f>EXP(AM32+AP34*SQRT((1/AD32)+AH32))</f>
        <v>1.5085782380264303</v>
      </c>
      <c r="AV34" s="123"/>
      <c r="AW34" s="5"/>
      <c r="AX34" s="5"/>
      <c r="AY34" s="5"/>
      <c r="AZ34" s="5"/>
      <c r="BB34" s="5"/>
      <c r="BC34" s="5"/>
      <c r="BD34" s="5"/>
      <c r="BF34" s="92"/>
      <c r="BG34" s="53"/>
      <c r="BH34" s="53"/>
      <c r="BJ34" s="93"/>
      <c r="BK34" s="5"/>
      <c r="BL34" s="94"/>
      <c r="BM34" s="95"/>
      <c r="BN34" s="5"/>
      <c r="BQ34" s="94"/>
    </row>
    <row r="35" spans="1:75">
      <c r="C35" s="188"/>
      <c r="D35" s="188"/>
      <c r="E35" s="188"/>
      <c r="F35" s="188"/>
      <c r="G35" s="188"/>
      <c r="H35" s="188"/>
      <c r="I35" s="130"/>
    </row>
    <row r="36" spans="1:75">
      <c r="C36" s="188"/>
      <c r="D36" s="188"/>
      <c r="E36" s="188"/>
      <c r="F36" s="188"/>
      <c r="G36" s="188"/>
      <c r="H36" s="188"/>
      <c r="I36" s="130"/>
    </row>
    <row r="37" spans="1:75">
      <c r="C37" s="188"/>
      <c r="D37" s="188"/>
      <c r="E37" s="188"/>
      <c r="F37" s="188"/>
      <c r="G37" s="188"/>
      <c r="H37" s="188"/>
      <c r="I37" s="130"/>
    </row>
    <row r="38" spans="1:75">
      <c r="C38" s="188"/>
      <c r="D38" s="188"/>
      <c r="E38" s="188"/>
      <c r="F38" s="188"/>
      <c r="G38" s="188"/>
      <c r="H38" s="188"/>
      <c r="I38" s="130"/>
    </row>
    <row r="39" spans="1:75" ht="40.5" customHeight="1">
      <c r="A39" s="136" t="s">
        <v>146</v>
      </c>
      <c r="B39" s="4"/>
      <c r="C39" s="189"/>
      <c r="D39" s="189"/>
      <c r="E39" s="189"/>
      <c r="F39" s="189"/>
      <c r="G39" s="189"/>
      <c r="H39" s="189"/>
      <c r="I39" s="5"/>
      <c r="J39" s="196" t="s">
        <v>62</v>
      </c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8"/>
      <c r="X39" s="133"/>
      <c r="Y39" s="199" t="s">
        <v>63</v>
      </c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0"/>
      <c r="AO39" s="200"/>
      <c r="AP39" s="200"/>
      <c r="AQ39" s="200"/>
      <c r="AR39" s="200"/>
      <c r="AS39" s="200"/>
      <c r="AT39" s="200"/>
      <c r="AU39" s="201"/>
      <c r="AV39" s="133"/>
      <c r="AW39" s="196" t="s">
        <v>64</v>
      </c>
      <c r="AX39" s="197"/>
      <c r="AY39" s="197"/>
      <c r="AZ39" s="197"/>
      <c r="BA39" s="197"/>
      <c r="BB39" s="197"/>
      <c r="BC39" s="197"/>
      <c r="BD39" s="197"/>
      <c r="BE39" s="197"/>
      <c r="BF39" s="197"/>
      <c r="BG39" s="197"/>
      <c r="BH39" s="197"/>
      <c r="BI39" s="197"/>
      <c r="BJ39" s="197"/>
      <c r="BK39" s="197"/>
      <c r="BL39" s="197"/>
      <c r="BM39" s="197"/>
      <c r="BN39" s="197"/>
      <c r="BO39" s="197"/>
      <c r="BP39" s="197"/>
      <c r="BQ39" s="197"/>
      <c r="BR39" s="197"/>
      <c r="BS39" s="197"/>
      <c r="BT39" s="197"/>
      <c r="BU39" s="197"/>
      <c r="BV39" s="197"/>
      <c r="BW39" s="198"/>
    </row>
    <row r="40" spans="1:75">
      <c r="A40" s="159" t="s">
        <v>145</v>
      </c>
      <c r="B40" s="10" t="s">
        <v>61</v>
      </c>
      <c r="C40" s="202" t="s">
        <v>0</v>
      </c>
      <c r="D40" s="202"/>
      <c r="E40" s="202"/>
      <c r="F40" s="202" t="s">
        <v>1</v>
      </c>
      <c r="G40" s="202"/>
      <c r="H40" s="202"/>
      <c r="I40" s="12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63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63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</row>
    <row r="41" spans="1:75" ht="65.25">
      <c r="A41" s="4"/>
      <c r="B41" s="13" t="s">
        <v>74</v>
      </c>
      <c r="C41" s="182" t="s">
        <v>2</v>
      </c>
      <c r="D41" s="182" t="s">
        <v>3</v>
      </c>
      <c r="E41" s="182" t="s">
        <v>4</v>
      </c>
      <c r="F41" s="182" t="s">
        <v>2</v>
      </c>
      <c r="G41" s="182" t="s">
        <v>3</v>
      </c>
      <c r="H41" s="182" t="s">
        <v>4</v>
      </c>
      <c r="I41" s="123"/>
      <c r="K41" s="12" t="s">
        <v>57</v>
      </c>
      <c r="L41" s="12" t="s">
        <v>56</v>
      </c>
      <c r="M41" s="12" t="s">
        <v>55</v>
      </c>
      <c r="N41" s="14" t="s">
        <v>54</v>
      </c>
      <c r="O41" s="14" t="s">
        <v>5</v>
      </c>
      <c r="P41" s="14" t="s">
        <v>53</v>
      </c>
      <c r="Q41" s="64" t="s">
        <v>6</v>
      </c>
      <c r="R41" s="12" t="s">
        <v>7</v>
      </c>
      <c r="S41" s="15" t="s">
        <v>8</v>
      </c>
      <c r="T41" s="15" t="s">
        <v>9</v>
      </c>
      <c r="U41" s="15" t="s">
        <v>10</v>
      </c>
      <c r="V41" s="66" t="s">
        <v>11</v>
      </c>
      <c r="W41" s="67" t="s">
        <v>12</v>
      </c>
      <c r="X41" s="131"/>
      <c r="Y41" s="16"/>
      <c r="Z41" s="114" t="s">
        <v>13</v>
      </c>
      <c r="AA41" s="14" t="s">
        <v>52</v>
      </c>
      <c r="AB41" s="17" t="s">
        <v>14</v>
      </c>
      <c r="AC41" s="17" t="s">
        <v>15</v>
      </c>
      <c r="AD41" s="17" t="s">
        <v>51</v>
      </c>
      <c r="AE41" s="14" t="s">
        <v>50</v>
      </c>
      <c r="AF41" s="14" t="s">
        <v>47</v>
      </c>
      <c r="AG41" s="98" t="s">
        <v>16</v>
      </c>
      <c r="AH41" s="98" t="s">
        <v>17</v>
      </c>
      <c r="AI41" s="17" t="s">
        <v>48</v>
      </c>
      <c r="AJ41" s="14" t="s">
        <v>49</v>
      </c>
      <c r="AK41" s="14" t="s">
        <v>60</v>
      </c>
      <c r="AL41" s="14" t="s">
        <v>46</v>
      </c>
      <c r="AM41" s="17" t="s">
        <v>18</v>
      </c>
      <c r="AN41" s="68" t="s">
        <v>19</v>
      </c>
      <c r="AO41" s="14" t="s">
        <v>45</v>
      </c>
      <c r="AP41" s="14" t="s">
        <v>20</v>
      </c>
      <c r="AQ41" s="65" t="s">
        <v>8</v>
      </c>
      <c r="AR41" s="15" t="s">
        <v>21</v>
      </c>
      <c r="AS41" s="15" t="s">
        <v>22</v>
      </c>
      <c r="AT41" s="66" t="s">
        <v>11</v>
      </c>
      <c r="AU41" s="67" t="s">
        <v>12</v>
      </c>
      <c r="AV41" s="131"/>
      <c r="AX41" s="113" t="s">
        <v>25</v>
      </c>
      <c r="AY41" s="113" t="s">
        <v>14</v>
      </c>
      <c r="AZ41" s="103" t="s">
        <v>58</v>
      </c>
      <c r="BA41" s="99" t="s">
        <v>59</v>
      </c>
      <c r="BC41" s="17" t="s">
        <v>26</v>
      </c>
      <c r="BD41" s="17" t="s">
        <v>27</v>
      </c>
      <c r="BE41" s="17" t="s">
        <v>28</v>
      </c>
      <c r="BF41" s="17" t="s">
        <v>29</v>
      </c>
      <c r="BG41" s="17" t="s">
        <v>30</v>
      </c>
      <c r="BH41" s="17" t="s">
        <v>31</v>
      </c>
      <c r="BI41" s="17" t="s">
        <v>32</v>
      </c>
      <c r="BJ41" s="17" t="s">
        <v>33</v>
      </c>
      <c r="BK41" s="17" t="s">
        <v>34</v>
      </c>
      <c r="BL41" s="17" t="s">
        <v>35</v>
      </c>
      <c r="BM41" s="69" t="s">
        <v>36</v>
      </c>
      <c r="BN41" s="69" t="s">
        <v>37</v>
      </c>
      <c r="BO41" s="69" t="s">
        <v>38</v>
      </c>
      <c r="BP41" s="69" t="s">
        <v>39</v>
      </c>
      <c r="BQ41" s="69" t="s">
        <v>40</v>
      </c>
      <c r="BR41" s="18"/>
      <c r="BS41" s="15" t="s">
        <v>41</v>
      </c>
      <c r="BT41" s="15" t="s">
        <v>42</v>
      </c>
      <c r="BU41" s="64" t="s">
        <v>105</v>
      </c>
      <c r="BV41" s="66" t="s">
        <v>11</v>
      </c>
      <c r="BW41" s="67" t="s">
        <v>12</v>
      </c>
    </row>
    <row r="42" spans="1:75">
      <c r="B42" s="162" t="s">
        <v>118</v>
      </c>
      <c r="C42" s="183">
        <v>19</v>
      </c>
      <c r="D42" s="184">
        <f t="shared" ref="D42:D43" si="58">E42-C42</f>
        <v>6243</v>
      </c>
      <c r="E42" s="185">
        <v>6262</v>
      </c>
      <c r="F42" s="183">
        <v>35</v>
      </c>
      <c r="G42" s="184">
        <f t="shared" ref="G42:G43" si="59">H42-F42</f>
        <v>12493</v>
      </c>
      <c r="H42" s="185">
        <v>12528</v>
      </c>
      <c r="I42" s="127"/>
      <c r="K42" s="19">
        <f t="shared" ref="K42:K43" si="60">(C42/E42)/(F42/H42)</f>
        <v>1.0860610485011635</v>
      </c>
      <c r="L42" s="20">
        <f t="shared" ref="L42:L43" si="61">(D42/(C42*E42)+(G42/(F42*H42)))</f>
        <v>8.0963492929592429E-2</v>
      </c>
      <c r="M42" s="21">
        <f t="shared" ref="M42:M43" si="62">1/L42</f>
        <v>12.351245775298025</v>
      </c>
      <c r="N42" s="22">
        <f t="shared" ref="N42:N43" si="63">LN(K42)</f>
        <v>8.2557434021260104E-2</v>
      </c>
      <c r="O42" s="22">
        <f t="shared" ref="O42:O43" si="64">M42*N42</f>
        <v>1.0196871581745344</v>
      </c>
      <c r="P42" s="22">
        <f t="shared" ref="P42:P43" si="65">LN(K42)</f>
        <v>8.2557434021260104E-2</v>
      </c>
      <c r="Q42" s="116">
        <f t="shared" ref="Q42:Q43" si="66">K42</f>
        <v>1.0860610485011635</v>
      </c>
      <c r="R42" s="23">
        <f t="shared" ref="R42:R43" si="67">SQRT(1/M42)</f>
        <v>0.28454084580178013</v>
      </c>
      <c r="S42" s="135">
        <f t="shared" ref="S42:S43" si="68">-NORMSINV(2.5/100)</f>
        <v>1.9599639845400538</v>
      </c>
      <c r="T42" s="24">
        <f t="shared" ref="T42:T43" si="69">P42-(R42*S42)</f>
        <v>-0.47513237588079399</v>
      </c>
      <c r="U42" s="24">
        <f t="shared" ref="U42:U43" si="70">P42+(R42*S42)</f>
        <v>0.64024724392331422</v>
      </c>
      <c r="V42" s="25">
        <f t="shared" ref="V42:V43" si="71">EXP(T42)</f>
        <v>0.62180273933143959</v>
      </c>
      <c r="W42" s="26">
        <f t="shared" ref="W42:W43" si="72">EXP(U42)</f>
        <v>1.8969498306483372</v>
      </c>
      <c r="X42" s="93"/>
      <c r="Z42" s="115">
        <f>(N42-P44)^2</f>
        <v>1.0363984599706961E-4</v>
      </c>
      <c r="AA42" s="27">
        <f t="shared" ref="AA42:AA43" si="73">M42*Z42</f>
        <v>1.280081210023844E-3</v>
      </c>
      <c r="AB42" s="28">
        <v>1</v>
      </c>
      <c r="AC42" s="18"/>
      <c r="AD42" s="18"/>
      <c r="AE42" s="21">
        <f t="shared" ref="AE42:AE43" si="74">M42^2</f>
        <v>152.55327220181732</v>
      </c>
      <c r="AF42" s="29"/>
      <c r="AG42" s="96">
        <f>AG44</f>
        <v>-0.17300173257424226</v>
      </c>
      <c r="AH42" s="96" t="str">
        <f>AH44</f>
        <v>0</v>
      </c>
      <c r="AI42" s="27">
        <f t="shared" ref="AI42:AI43" si="75">1/M42</f>
        <v>8.0963492929592429E-2</v>
      </c>
      <c r="AJ42" s="30">
        <f t="shared" ref="AJ42:AJ43" si="76">1/(AH42+AI42)</f>
        <v>12.351245775298025</v>
      </c>
      <c r="AK42" s="108">
        <f>AJ42/AJ44</f>
        <v>0.7672909705682065</v>
      </c>
      <c r="AL42" s="31">
        <f t="shared" ref="AL42:AL43" si="77">AJ42*N42</f>
        <v>1.0196871581745344</v>
      </c>
      <c r="AM42" s="59">
        <f t="shared" ref="AM42:AM43" si="78">AL42/AJ42</f>
        <v>8.2557434021260104E-2</v>
      </c>
      <c r="AN42" s="169">
        <f t="shared" ref="AN42:AN43" si="79">EXP(AM42)</f>
        <v>1.0860610485011635</v>
      </c>
      <c r="AO42" s="171">
        <f t="shared" ref="AO42:AO43" si="80">1/AJ42</f>
        <v>8.0963492929592429E-2</v>
      </c>
      <c r="AP42" s="169">
        <f t="shared" ref="AP42:AP43" si="81">SQRT(AO42)</f>
        <v>0.28454084580178013</v>
      </c>
      <c r="AQ42" s="168">
        <f t="shared" ref="AQ42:AQ43" si="82">-NORMSINV(2.5/100)</f>
        <v>1.9599639845400538</v>
      </c>
      <c r="AR42" s="195">
        <f t="shared" ref="AR42:AR43" si="83">AM42-(AQ42*AP42)</f>
        <v>-0.47513237588079399</v>
      </c>
      <c r="AS42" s="195">
        <f t="shared" ref="AS42:AS44" si="84">AM42+(AQ42*AP42)</f>
        <v>0.64024724392331422</v>
      </c>
      <c r="AT42" s="61">
        <f t="shared" ref="AT42:AT43" si="85">EXP(AR42)</f>
        <v>0.62180273933143959</v>
      </c>
      <c r="AU42" s="61">
        <f t="shared" ref="AU42:AU43" si="86">EXP(AS42)</f>
        <v>1.8969498306483372</v>
      </c>
      <c r="AV42" s="123"/>
      <c r="AX42" s="71"/>
      <c r="AY42" s="71">
        <v>1</v>
      </c>
      <c r="AZ42" s="100"/>
      <c r="BA42" s="100"/>
      <c r="BC42" s="18"/>
      <c r="BD42" s="18"/>
      <c r="BE42" s="28"/>
      <c r="BF42" s="28"/>
      <c r="BG42" s="28"/>
      <c r="BH42" s="28"/>
      <c r="BI42" s="28"/>
      <c r="BJ42" s="28"/>
      <c r="BK42" s="28"/>
      <c r="BL42" s="28"/>
      <c r="BM42" s="18"/>
      <c r="BN42" s="18"/>
      <c r="BO42" s="18"/>
      <c r="BP42" s="18"/>
      <c r="BQ42" s="18"/>
      <c r="BR42" s="18"/>
      <c r="BS42" s="72"/>
      <c r="BT42" s="72"/>
      <c r="BU42" s="72"/>
      <c r="BV42" s="18"/>
      <c r="BW42" s="18"/>
    </row>
    <row r="43" spans="1:75">
      <c r="B43" s="162" t="s">
        <v>125</v>
      </c>
      <c r="C43" s="183">
        <v>8</v>
      </c>
      <c r="D43" s="184">
        <f t="shared" si="58"/>
        <v>2214</v>
      </c>
      <c r="E43" s="185">
        <v>2222</v>
      </c>
      <c r="F43" s="183">
        <v>7</v>
      </c>
      <c r="G43" s="184">
        <f t="shared" si="59"/>
        <v>2199</v>
      </c>
      <c r="H43" s="185">
        <v>2206</v>
      </c>
      <c r="I43" s="127"/>
      <c r="K43" s="19">
        <f t="shared" si="60"/>
        <v>1.1346277484891345</v>
      </c>
      <c r="L43" s="20">
        <f t="shared" si="61"/>
        <v>0.26695378869579744</v>
      </c>
      <c r="M43" s="21">
        <f t="shared" si="62"/>
        <v>3.7459666891618184</v>
      </c>
      <c r="N43" s="22">
        <f t="shared" si="63"/>
        <v>0.12630462223839498</v>
      </c>
      <c r="O43" s="22">
        <f t="shared" si="64"/>
        <v>0.47313290759219462</v>
      </c>
      <c r="P43" s="22">
        <f t="shared" si="65"/>
        <v>0.12630462223839498</v>
      </c>
      <c r="Q43" s="116">
        <f t="shared" si="66"/>
        <v>1.1346277484891345</v>
      </c>
      <c r="R43" s="23">
        <f t="shared" si="67"/>
        <v>0.51667570941142327</v>
      </c>
      <c r="S43" s="135">
        <f t="shared" si="68"/>
        <v>1.9599639845400538</v>
      </c>
      <c r="T43" s="24">
        <f t="shared" si="69"/>
        <v>-0.88636115989467723</v>
      </c>
      <c r="U43" s="24">
        <f t="shared" si="70"/>
        <v>1.1389704043714672</v>
      </c>
      <c r="V43" s="25">
        <f t="shared" si="71"/>
        <v>0.41215278545438971</v>
      </c>
      <c r="W43" s="26">
        <f t="shared" si="72"/>
        <v>3.1235507148695194</v>
      </c>
      <c r="X43" s="93"/>
      <c r="Z43" s="115">
        <f>(N43-P44)^2</f>
        <v>1.1267315732000226E-3</v>
      </c>
      <c r="AA43" s="27">
        <f t="shared" si="73"/>
        <v>4.2206989408341755E-3</v>
      </c>
      <c r="AB43" s="28">
        <v>1</v>
      </c>
      <c r="AC43" s="18"/>
      <c r="AD43" s="18"/>
      <c r="AE43" s="21">
        <f t="shared" si="74"/>
        <v>14.032266436309955</v>
      </c>
      <c r="AF43" s="29"/>
      <c r="AG43" s="96">
        <f>AG44</f>
        <v>-0.17300173257424226</v>
      </c>
      <c r="AH43" s="96" t="str">
        <f>AH44</f>
        <v>0</v>
      </c>
      <c r="AI43" s="27">
        <f t="shared" si="75"/>
        <v>0.26695378869579744</v>
      </c>
      <c r="AJ43" s="30">
        <f t="shared" si="76"/>
        <v>3.7459666891618184</v>
      </c>
      <c r="AK43" s="108">
        <f>AJ43/AJ44</f>
        <v>0.23270902943179347</v>
      </c>
      <c r="AL43" s="31">
        <f t="shared" si="77"/>
        <v>0.47313290759219462</v>
      </c>
      <c r="AM43" s="59">
        <f t="shared" si="78"/>
        <v>0.12630462223839498</v>
      </c>
      <c r="AN43" s="169">
        <f t="shared" si="79"/>
        <v>1.1346277484891345</v>
      </c>
      <c r="AO43" s="171">
        <f t="shared" si="80"/>
        <v>0.26695378869579744</v>
      </c>
      <c r="AP43" s="169">
        <f t="shared" si="81"/>
        <v>0.51667570941142327</v>
      </c>
      <c r="AQ43" s="168">
        <f t="shared" si="82"/>
        <v>1.9599639845400538</v>
      </c>
      <c r="AR43" s="195">
        <f t="shared" si="83"/>
        <v>-0.88636115989467723</v>
      </c>
      <c r="AS43" s="195">
        <f t="shared" si="84"/>
        <v>1.1389704043714672</v>
      </c>
      <c r="AT43" s="61">
        <f t="shared" si="85"/>
        <v>0.41215278545438971</v>
      </c>
      <c r="AU43" s="61">
        <f t="shared" si="86"/>
        <v>3.1235507148695194</v>
      </c>
      <c r="AV43" s="123"/>
      <c r="AX43" s="71"/>
      <c r="AY43" s="71">
        <v>1</v>
      </c>
      <c r="AZ43" s="100"/>
      <c r="BA43" s="100"/>
      <c r="BC43" s="18"/>
      <c r="BD43" s="18"/>
      <c r="BE43" s="28"/>
      <c r="BF43" s="28"/>
      <c r="BG43" s="28"/>
      <c r="BH43" s="28"/>
      <c r="BI43" s="28"/>
      <c r="BJ43" s="28"/>
      <c r="BK43" s="28"/>
      <c r="BL43" s="28"/>
      <c r="BM43" s="18"/>
      <c r="BN43" s="18"/>
      <c r="BO43" s="18"/>
      <c r="BP43" s="18"/>
      <c r="BQ43" s="18"/>
      <c r="BR43" s="18"/>
      <c r="BS43" s="72"/>
      <c r="BT43" s="72"/>
      <c r="BU43" s="72"/>
      <c r="BV43" s="18"/>
      <c r="BW43" s="18"/>
    </row>
    <row r="44" spans="1:75">
      <c r="A44" s="6"/>
      <c r="B44" s="78">
        <f>COUNT(C42:C43)</f>
        <v>2</v>
      </c>
      <c r="C44" s="186">
        <f t="shared" ref="C44:H44" si="87">SUM(C42:C43)</f>
        <v>27</v>
      </c>
      <c r="D44" s="186">
        <f t="shared" si="87"/>
        <v>8457</v>
      </c>
      <c r="E44" s="186">
        <f t="shared" si="87"/>
        <v>8484</v>
      </c>
      <c r="F44" s="186">
        <f t="shared" si="87"/>
        <v>42</v>
      </c>
      <c r="G44" s="186">
        <f t="shared" si="87"/>
        <v>14692</v>
      </c>
      <c r="H44" s="186">
        <f t="shared" si="87"/>
        <v>14734</v>
      </c>
      <c r="I44" s="128"/>
      <c r="K44" s="32"/>
      <c r="L44" s="107"/>
      <c r="M44" s="33">
        <f>SUM(M42:M43)</f>
        <v>16.097212464459844</v>
      </c>
      <c r="N44" s="34"/>
      <c r="O44" s="35">
        <f>SUM(O42:O43)</f>
        <v>1.492820065766729</v>
      </c>
      <c r="P44" s="36">
        <f>O44/M44</f>
        <v>9.273779973163955E-2</v>
      </c>
      <c r="Q44" s="73">
        <f>EXP(P44)</f>
        <v>1.0971740182279703</v>
      </c>
      <c r="R44" s="37">
        <f>SQRT(1/M44)</f>
        <v>0.24924397098132403</v>
      </c>
      <c r="S44" s="135">
        <f>-NORMSINV(2.5/100)</f>
        <v>1.9599639845400538</v>
      </c>
      <c r="T44" s="38">
        <f>P44-(R44*S44)</f>
        <v>-0.39577140675550188</v>
      </c>
      <c r="U44" s="38">
        <f>P44+(R44*S44)</f>
        <v>0.581247006218781</v>
      </c>
      <c r="V44" s="74">
        <f>EXP(T44)</f>
        <v>0.67316055830685884</v>
      </c>
      <c r="W44" s="75">
        <f>EXP(U44)</f>
        <v>1.7882670210243734</v>
      </c>
      <c r="X44" s="39"/>
      <c r="Y44" s="39"/>
      <c r="Z44" s="40"/>
      <c r="AA44" s="41">
        <f>SUM(AA42:AA43)</f>
        <v>5.500780150858019E-3</v>
      </c>
      <c r="AB44" s="42">
        <f>SUM(AB42:AB43)</f>
        <v>2</v>
      </c>
      <c r="AC44" s="43">
        <f>AA44-(AB44-1)</f>
        <v>-0.99449921984914202</v>
      </c>
      <c r="AD44" s="33">
        <f>M44</f>
        <v>16.097212464459844</v>
      </c>
      <c r="AE44" s="33">
        <f>SUM(AE42:AE43)</f>
        <v>166.58553863812728</v>
      </c>
      <c r="AF44" s="44">
        <f>AE44/AD44</f>
        <v>10.348719631173559</v>
      </c>
      <c r="AG44" s="97">
        <f>AC44/(AD44-AF44)</f>
        <v>-0.17300173257424226</v>
      </c>
      <c r="AH44" s="97" t="str">
        <f>IF(AA44&lt;AB44-1,"0",AG44)</f>
        <v>0</v>
      </c>
      <c r="AI44" s="40"/>
      <c r="AJ44" s="33">
        <f>SUM(AJ42:AJ43)</f>
        <v>16.097212464459844</v>
      </c>
      <c r="AK44" s="109">
        <f>SUM(AK42:AK43)</f>
        <v>1</v>
      </c>
      <c r="AL44" s="43">
        <f>SUM(AL42:AL43)</f>
        <v>1.492820065766729</v>
      </c>
      <c r="AM44" s="43">
        <f>AL44/AJ44</f>
        <v>9.273779973163955E-2</v>
      </c>
      <c r="AN44" s="73">
        <f>EXP(AM44)</f>
        <v>1.0971740182279703</v>
      </c>
      <c r="AO44" s="36">
        <f>1/AJ44</f>
        <v>6.2122557070539097E-2</v>
      </c>
      <c r="AP44" s="35">
        <f>SQRT(AO44)</f>
        <v>0.24924397098132403</v>
      </c>
      <c r="AQ44" s="164">
        <f>-NORMSINV(2.5/100)</f>
        <v>1.9599639845400538</v>
      </c>
      <c r="AR44" s="38">
        <f>AM44-(AQ44*AP44)</f>
        <v>-0.39577140675550188</v>
      </c>
      <c r="AS44" s="38">
        <f t="shared" si="84"/>
        <v>0.581247006218781</v>
      </c>
      <c r="AT44" s="150">
        <f>EXP(AR44)</f>
        <v>0.67316055830685884</v>
      </c>
      <c r="AU44" s="161">
        <f>EXP(AS44)</f>
        <v>1.7882670210243734</v>
      </c>
      <c r="AV44" s="132"/>
      <c r="AW44" s="8"/>
      <c r="AX44" s="77">
        <f>AA44</f>
        <v>5.500780150858019E-3</v>
      </c>
      <c r="AY44" s="78">
        <f>SUM(AY42:AY43)</f>
        <v>2</v>
      </c>
      <c r="AZ44" s="101">
        <f>(AX44-(AY44-1))/AX44</f>
        <v>-180.79239536486816</v>
      </c>
      <c r="BA44" s="102" t="str">
        <f>IF(AA44&lt;AB44-1,"0%",AZ44)</f>
        <v>0%</v>
      </c>
      <c r="BB44" s="47"/>
      <c r="BC44" s="35">
        <f>AX44/(AY44-1)</f>
        <v>5.500780150858019E-3</v>
      </c>
      <c r="BD44" s="79">
        <f>LN(BC44)</f>
        <v>-5.2028653511923002</v>
      </c>
      <c r="BE44" s="35">
        <f>LN(AX44)</f>
        <v>-5.2028653511923002</v>
      </c>
      <c r="BF44" s="35">
        <f>LN(AY44-1)</f>
        <v>0</v>
      </c>
      <c r="BG44" s="35">
        <f>SQRT(2*AX44)</f>
        <v>0.10488832299982701</v>
      </c>
      <c r="BH44" s="35">
        <f>SQRT(2*AY44-3)</f>
        <v>1</v>
      </c>
      <c r="BI44" s="35">
        <f>2*(AY44-2)</f>
        <v>0</v>
      </c>
      <c r="BJ44" s="35">
        <f>3*(AY44-2)^2</f>
        <v>0</v>
      </c>
      <c r="BK44" s="35" t="e">
        <f>1/BI44</f>
        <v>#DIV/0!</v>
      </c>
      <c r="BL44" s="80" t="e">
        <f>1/BJ44</f>
        <v>#DIV/0!</v>
      </c>
      <c r="BM44" s="80" t="e">
        <f>SQRT(BK44*(1-BL44))</f>
        <v>#DIV/0!</v>
      </c>
      <c r="BN44" s="81">
        <f>0.5*(BE44-BF44)/(BG44-BH44)</f>
        <v>2.9062660475109041</v>
      </c>
      <c r="BO44" s="81" t="e">
        <f>IF(AA44&lt;=AB44,BM44,BN44)</f>
        <v>#DIV/0!</v>
      </c>
      <c r="BP44" s="82" t="e">
        <f>BD44-(1.96*BO44)</f>
        <v>#DIV/0!</v>
      </c>
      <c r="BQ44" s="82" t="e">
        <f>BD44+(1.96*BO44)</f>
        <v>#DIV/0!</v>
      </c>
      <c r="BR44" s="82"/>
      <c r="BS44" s="79" t="e">
        <f>EXP(BP44)</f>
        <v>#DIV/0!</v>
      </c>
      <c r="BT44" s="79" t="e">
        <f>EXP(BQ44)</f>
        <v>#DIV/0!</v>
      </c>
      <c r="BU44" s="83" t="str">
        <f>BA44</f>
        <v>0%</v>
      </c>
      <c r="BV44" s="83" t="e">
        <f>(BS44-1)/BS44</f>
        <v>#DIV/0!</v>
      </c>
      <c r="BW44" s="83" t="e">
        <f>(BT44-1)/BT44</f>
        <v>#DIV/0!</v>
      </c>
    </row>
    <row r="45" spans="1:75" ht="13.5" thickBot="1">
      <c r="A45" s="4"/>
      <c r="B45" s="4"/>
      <c r="C45" s="187"/>
      <c r="D45" s="187"/>
      <c r="E45" s="187"/>
      <c r="F45" s="187"/>
      <c r="G45" s="187"/>
      <c r="H45" s="187"/>
      <c r="I45" s="129"/>
      <c r="J45" s="4"/>
      <c r="K45" s="4"/>
      <c r="L45" s="5"/>
      <c r="M45" s="5"/>
      <c r="N45" s="5"/>
      <c r="O45" s="5"/>
      <c r="P45" s="5"/>
      <c r="Q45" s="5"/>
      <c r="R45" s="48"/>
      <c r="S45" s="48"/>
      <c r="T45" s="48"/>
      <c r="U45" s="48"/>
      <c r="V45" s="48"/>
      <c r="W45" s="48"/>
      <c r="X45" s="48"/>
      <c r="Z45" s="5"/>
      <c r="AA45" s="5"/>
      <c r="AB45" s="49"/>
      <c r="AC45" s="50"/>
      <c r="AD45" s="106"/>
      <c r="AE45" s="50"/>
      <c r="AF45" s="51"/>
      <c r="AG45" s="51"/>
      <c r="AH45" s="51"/>
      <c r="AI45" s="51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2"/>
      <c r="AU45" s="52"/>
      <c r="AV45" s="52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3"/>
      <c r="BH45" s="5"/>
      <c r="BI45" s="5"/>
      <c r="BJ45" s="5"/>
      <c r="BK45" s="5"/>
      <c r="BN45" s="50" t="s">
        <v>43</v>
      </c>
      <c r="BT45" s="84" t="s">
        <v>44</v>
      </c>
      <c r="BU45" s="85" t="str">
        <f>BU44</f>
        <v>0%</v>
      </c>
      <c r="BV45" s="86" t="e">
        <f>IF(BV44&lt;0,"0%",BV44)</f>
        <v>#DIV/0!</v>
      </c>
      <c r="BW45" s="87" t="e">
        <f>IF(BW44&lt;0,"0%",BW44)</f>
        <v>#DIV/0!</v>
      </c>
    </row>
    <row r="46" spans="1:75" ht="15.75" thickBot="1">
      <c r="A46" s="4"/>
      <c r="B46" s="6"/>
      <c r="C46" s="178"/>
      <c r="D46" s="178"/>
      <c r="E46" s="178"/>
      <c r="F46" s="178"/>
      <c r="G46" s="178"/>
      <c r="H46" s="178"/>
      <c r="I46" s="118"/>
      <c r="J46" s="6"/>
      <c r="K46" s="6"/>
      <c r="L46" s="6"/>
      <c r="M46" s="5"/>
      <c r="N46" s="5"/>
      <c r="O46" s="5"/>
      <c r="P46" s="5"/>
      <c r="Q46" s="5"/>
      <c r="R46" s="54"/>
      <c r="S46" s="54"/>
      <c r="T46" s="54"/>
      <c r="U46" s="54"/>
      <c r="V46" s="54"/>
      <c r="W46" s="54"/>
      <c r="X46" s="54"/>
      <c r="Z46" s="5"/>
      <c r="AA46" s="5"/>
      <c r="AB46" s="5"/>
      <c r="AC46" s="5"/>
      <c r="AD46" s="5"/>
      <c r="AE46" s="5"/>
      <c r="AF46" s="5"/>
      <c r="AG46" s="5"/>
      <c r="AH46" s="5"/>
      <c r="AI46" s="53"/>
      <c r="AJ46" s="104"/>
      <c r="AK46" s="104"/>
      <c r="AL46" s="105"/>
      <c r="AM46" s="58"/>
      <c r="AN46" s="55"/>
      <c r="AO46" s="56" t="s">
        <v>23</v>
      </c>
      <c r="AP46" s="57" t="e">
        <f>TINV(0.05,(AB44-2))</f>
        <v>#NUM!</v>
      </c>
      <c r="AQ46" s="5"/>
      <c r="AR46" s="88"/>
      <c r="AS46" s="89" t="s">
        <v>24</v>
      </c>
      <c r="AT46" s="90" t="e">
        <f>EXP(AM44-AP46*SQRT((1/AD44)+AH44))</f>
        <v>#NUM!</v>
      </c>
      <c r="AU46" s="91" t="e">
        <f>EXP(AM44+AP46*SQRT((1/AD44)+AH44))</f>
        <v>#NUM!</v>
      </c>
      <c r="AV46" s="123"/>
      <c r="AW46" s="5"/>
      <c r="AX46" s="5"/>
      <c r="AY46" s="5"/>
      <c r="AZ46" s="5"/>
      <c r="BB46" s="5"/>
      <c r="BC46" s="5"/>
      <c r="BD46" s="5"/>
      <c r="BF46" s="92"/>
      <c r="BG46" s="53"/>
      <c r="BH46" s="53"/>
      <c r="BJ46" s="93"/>
      <c r="BK46" s="5"/>
      <c r="BL46" s="94"/>
      <c r="BM46" s="95"/>
      <c r="BN46" s="5"/>
      <c r="BQ46" s="94"/>
    </row>
    <row r="47" spans="1:75">
      <c r="A47" s="4"/>
      <c r="C47" s="188"/>
      <c r="D47" s="188"/>
      <c r="E47" s="188"/>
      <c r="F47" s="188"/>
      <c r="G47" s="188"/>
      <c r="H47" s="188"/>
      <c r="I47" s="130"/>
    </row>
    <row r="48" spans="1:75">
      <c r="A48" s="4"/>
    </row>
    <row r="49" spans="1:1">
      <c r="A49" s="4"/>
    </row>
  </sheetData>
  <mergeCells count="15">
    <mergeCell ref="J39:W39"/>
    <mergeCell ref="Y39:AU39"/>
    <mergeCell ref="AW39:BW39"/>
    <mergeCell ref="C40:E40"/>
    <mergeCell ref="F40:H40"/>
    <mergeCell ref="C5:E5"/>
    <mergeCell ref="F5:H5"/>
    <mergeCell ref="J4:W4"/>
    <mergeCell ref="Y4:AU4"/>
    <mergeCell ref="AW4:BW4"/>
    <mergeCell ref="J23:W23"/>
    <mergeCell ref="Y23:AU23"/>
    <mergeCell ref="AW23:BW23"/>
    <mergeCell ref="C24:E24"/>
    <mergeCell ref="F24:H24"/>
  </mergeCells>
  <pageMargins left="0.7" right="0.7" top="0.75" bottom="0.75" header="0.3" footer="0.3"/>
  <ignoredErrors>
    <ignoredError sqref="AN7:AS16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67639-AEB3-484B-8445-12EEA55DD889}">
  <dimension ref="A1:CL113"/>
  <sheetViews>
    <sheetView workbookViewId="0"/>
  </sheetViews>
  <sheetFormatPr baseColWidth="10" defaultRowHeight="12.75"/>
  <cols>
    <col min="1" max="1" width="11.140625" style="1" customWidth="1"/>
    <col min="2" max="2" width="43.85546875" style="1" customWidth="1"/>
    <col min="3" max="3" width="8.28515625" style="190" customWidth="1"/>
    <col min="4" max="4" width="9.7109375" style="190" customWidth="1"/>
    <col min="5" max="5" width="11.140625" style="190" customWidth="1"/>
    <col min="6" max="6" width="8.42578125" style="190" customWidth="1"/>
    <col min="7" max="7" width="10.140625" style="190" customWidth="1"/>
    <col min="8" max="8" width="10.5703125" style="190" customWidth="1"/>
    <col min="9" max="9" width="1.42578125" style="3" customWidth="1"/>
    <col min="10" max="10" width="1.7109375" style="1" customWidth="1"/>
    <col min="11" max="11" width="9.5703125" style="1" hidden="1" customWidth="1"/>
    <col min="12" max="12" width="10" style="1" hidden="1" customWidth="1"/>
    <col min="13" max="13" width="10.7109375" style="1" hidden="1" customWidth="1"/>
    <col min="14" max="14" width="8.5703125" style="1" hidden="1" customWidth="1"/>
    <col min="15" max="15" width="8.140625" style="1" hidden="1" customWidth="1"/>
    <col min="16" max="16" width="0" style="1" hidden="1" customWidth="1"/>
    <col min="17" max="17" width="10.140625" style="1" customWidth="1"/>
    <col min="18" max="18" width="6.5703125" style="1" hidden="1" customWidth="1"/>
    <col min="19" max="19" width="7.140625" style="1" hidden="1" customWidth="1"/>
    <col min="20" max="21" width="7.7109375" style="1" hidden="1" customWidth="1"/>
    <col min="22" max="22" width="9.140625" style="1" customWidth="1"/>
    <col min="23" max="23" width="9.42578125" style="1" customWidth="1"/>
    <col min="24" max="24" width="1.42578125" style="3" customWidth="1"/>
    <col min="25" max="25" width="1.7109375" style="5" customWidth="1"/>
    <col min="26" max="26" width="18.28515625" style="1" hidden="1" customWidth="1"/>
    <col min="27" max="27" width="21.85546875" style="1" hidden="1" customWidth="1"/>
    <col min="28" max="28" width="9.42578125" style="1" hidden="1" customWidth="1"/>
    <col min="29" max="29" width="11.7109375" style="1" hidden="1" customWidth="1"/>
    <col min="30" max="30" width="8.85546875" style="1" hidden="1" customWidth="1"/>
    <col min="31" max="31" width="10.5703125" style="1" hidden="1" customWidth="1"/>
    <col min="32" max="32" width="14.7109375" style="2" hidden="1" customWidth="1"/>
    <col min="33" max="34" width="11.7109375" style="1" hidden="1" customWidth="1"/>
    <col min="35" max="35" width="13.85546875" style="1" hidden="1" customWidth="1"/>
    <col min="36" max="37" width="11.140625" style="1" hidden="1" customWidth="1"/>
    <col min="38" max="38" width="16.7109375" style="1" hidden="1" customWidth="1"/>
    <col min="39" max="39" width="11.42578125" style="1" hidden="1" customWidth="1"/>
    <col min="40" max="40" width="13" style="1" customWidth="1"/>
    <col min="41" max="42" width="11.42578125" style="1" hidden="1" customWidth="1"/>
    <col min="43" max="43" width="9.140625" style="1" hidden="1" customWidth="1"/>
    <col min="44" max="44" width="11.42578125" style="1"/>
    <col min="45" max="45" width="12.42578125" style="1" customWidth="1"/>
    <col min="46" max="46" width="10.7109375" style="1" customWidth="1"/>
    <col min="47" max="47" width="11.7109375" style="1" customWidth="1"/>
    <col min="48" max="48" width="1.85546875" style="3" customWidth="1"/>
    <col min="49" max="49" width="2" style="1" customWidth="1"/>
    <col min="50" max="53" width="0" style="1" hidden="1" customWidth="1"/>
    <col min="54" max="54" width="4.5703125" style="1" hidden="1" customWidth="1"/>
    <col min="55" max="57" width="0" style="1" hidden="1" customWidth="1"/>
    <col min="58" max="58" width="12.5703125" style="1" hidden="1" customWidth="1"/>
    <col min="59" max="64" width="0" style="1" hidden="1" customWidth="1"/>
    <col min="65" max="65" width="21" style="1" hidden="1" customWidth="1"/>
    <col min="66" max="66" width="19.85546875" style="1" hidden="1" customWidth="1"/>
    <col min="67" max="67" width="18.42578125" style="1" hidden="1" customWidth="1"/>
    <col min="68" max="68" width="20.140625" style="1" hidden="1" customWidth="1"/>
    <col min="69" max="69" width="20.5703125" style="1" hidden="1" customWidth="1"/>
    <col min="70" max="70" width="7.140625" style="1" hidden="1" customWidth="1"/>
    <col min="71" max="71" width="20" style="3" hidden="1" customWidth="1"/>
    <col min="72" max="72" width="19.28515625" style="3" hidden="1" customWidth="1"/>
    <col min="73" max="73" width="13" style="1" customWidth="1"/>
    <col min="74" max="75" width="12.28515625" style="1" customWidth="1"/>
    <col min="76" max="258" width="11.42578125" style="1"/>
    <col min="259" max="259" width="4.42578125" style="1" customWidth="1"/>
    <col min="260" max="260" width="11.42578125" style="1"/>
    <col min="261" max="261" width="8.28515625" style="1" customWidth="1"/>
    <col min="262" max="262" width="9.7109375" style="1" customWidth="1"/>
    <col min="263" max="263" width="11.140625" style="1" customWidth="1"/>
    <col min="264" max="264" width="8.42578125" style="1" customWidth="1"/>
    <col min="265" max="265" width="10.140625" style="1" customWidth="1"/>
    <col min="266" max="266" width="10.5703125" style="1" customWidth="1"/>
    <col min="267" max="267" width="7.28515625" style="1" customWidth="1"/>
    <col min="268" max="268" width="8.85546875" style="1" customWidth="1"/>
    <col min="269" max="269" width="13" style="1" customWidth="1"/>
    <col min="270" max="271" width="6.5703125" style="1" customWidth="1"/>
    <col min="272" max="272" width="8.5703125" style="1" customWidth="1"/>
    <col min="273" max="273" width="8.140625" style="1" customWidth="1"/>
    <col min="274" max="274" width="11.85546875" style="1" customWidth="1"/>
    <col min="275" max="275" width="6.85546875" style="1" customWidth="1"/>
    <col min="276" max="276" width="6.5703125" style="1" customWidth="1"/>
    <col min="277" max="277" width="7.140625" style="1" customWidth="1"/>
    <col min="278" max="279" width="7.7109375" style="1" customWidth="1"/>
    <col min="280" max="280" width="7.140625" style="1" customWidth="1"/>
    <col min="281" max="281" width="6.7109375" style="1" customWidth="1"/>
    <col min="282" max="282" width="5.42578125" style="1" customWidth="1"/>
    <col min="283" max="283" width="22.85546875" style="1" customWidth="1"/>
    <col min="284" max="284" width="21.85546875" style="1" customWidth="1"/>
    <col min="285" max="285" width="9.42578125" style="1" customWidth="1"/>
    <col min="286" max="286" width="11.7109375" style="1" customWidth="1"/>
    <col min="287" max="287" width="9.28515625" style="1" customWidth="1"/>
    <col min="288" max="288" width="10.5703125" style="1" customWidth="1"/>
    <col min="289" max="289" width="18.85546875" style="1" customWidth="1"/>
    <col min="290" max="291" width="11.7109375" style="1" customWidth="1"/>
    <col min="292" max="292" width="13.85546875" style="1" customWidth="1"/>
    <col min="293" max="293" width="19" style="1" customWidth="1"/>
    <col min="294" max="294" width="16.7109375" style="1" customWidth="1"/>
    <col min="295" max="295" width="11.42578125" style="1"/>
    <col min="296" max="296" width="13" style="1" customWidth="1"/>
    <col min="297" max="298" width="11.42578125" style="1"/>
    <col min="299" max="299" width="9.140625" style="1" customWidth="1"/>
    <col min="300" max="300" width="11.42578125" style="1"/>
    <col min="301" max="301" width="12.42578125" style="1" customWidth="1"/>
    <col min="302" max="303" width="10.7109375" style="1" customWidth="1"/>
    <col min="304" max="304" width="7" style="1" customWidth="1"/>
    <col min="305" max="308" width="11.42578125" style="1"/>
    <col min="309" max="309" width="4.5703125" style="1" customWidth="1"/>
    <col min="310" max="312" width="11.42578125" style="1"/>
    <col min="313" max="313" width="12.5703125" style="1" customWidth="1"/>
    <col min="314" max="319" width="11.42578125" style="1"/>
    <col min="320" max="320" width="21" style="1" customWidth="1"/>
    <col min="321" max="321" width="19.85546875" style="1" customWidth="1"/>
    <col min="322" max="322" width="18.42578125" style="1" customWidth="1"/>
    <col min="323" max="323" width="20.140625" style="1" customWidth="1"/>
    <col min="324" max="324" width="20.5703125" style="1" customWidth="1"/>
    <col min="325" max="325" width="7.140625" style="1" customWidth="1"/>
    <col min="326" max="326" width="20" style="1" customWidth="1"/>
    <col min="327" max="327" width="19.28515625" style="1" customWidth="1"/>
    <col min="328" max="328" width="16" style="1" customWidth="1"/>
    <col min="329" max="329" width="22.28515625" style="1" customWidth="1"/>
    <col min="330" max="330" width="22" style="1" customWidth="1"/>
    <col min="331" max="514" width="11.42578125" style="1"/>
    <col min="515" max="515" width="4.42578125" style="1" customWidth="1"/>
    <col min="516" max="516" width="11.42578125" style="1"/>
    <col min="517" max="517" width="8.28515625" style="1" customWidth="1"/>
    <col min="518" max="518" width="9.7109375" style="1" customWidth="1"/>
    <col min="519" max="519" width="11.140625" style="1" customWidth="1"/>
    <col min="520" max="520" width="8.42578125" style="1" customWidth="1"/>
    <col min="521" max="521" width="10.140625" style="1" customWidth="1"/>
    <col min="522" max="522" width="10.5703125" style="1" customWidth="1"/>
    <col min="523" max="523" width="7.28515625" style="1" customWidth="1"/>
    <col min="524" max="524" width="8.85546875" style="1" customWidth="1"/>
    <col min="525" max="525" width="13" style="1" customWidth="1"/>
    <col min="526" max="527" width="6.5703125" style="1" customWidth="1"/>
    <col min="528" max="528" width="8.5703125" style="1" customWidth="1"/>
    <col min="529" max="529" width="8.140625" style="1" customWidth="1"/>
    <col min="530" max="530" width="11.85546875" style="1" customWidth="1"/>
    <col min="531" max="531" width="6.85546875" style="1" customWidth="1"/>
    <col min="532" max="532" width="6.5703125" style="1" customWidth="1"/>
    <col min="533" max="533" width="7.140625" style="1" customWidth="1"/>
    <col min="534" max="535" width="7.7109375" style="1" customWidth="1"/>
    <col min="536" max="536" width="7.140625" style="1" customWidth="1"/>
    <col min="537" max="537" width="6.7109375" style="1" customWidth="1"/>
    <col min="538" max="538" width="5.42578125" style="1" customWidth="1"/>
    <col min="539" max="539" width="22.85546875" style="1" customWidth="1"/>
    <col min="540" max="540" width="21.85546875" style="1" customWidth="1"/>
    <col min="541" max="541" width="9.42578125" style="1" customWidth="1"/>
    <col min="542" max="542" width="11.7109375" style="1" customWidth="1"/>
    <col min="543" max="543" width="9.28515625" style="1" customWidth="1"/>
    <col min="544" max="544" width="10.5703125" style="1" customWidth="1"/>
    <col min="545" max="545" width="18.85546875" style="1" customWidth="1"/>
    <col min="546" max="547" width="11.7109375" style="1" customWidth="1"/>
    <col min="548" max="548" width="13.85546875" style="1" customWidth="1"/>
    <col min="549" max="549" width="19" style="1" customWidth="1"/>
    <col min="550" max="550" width="16.7109375" style="1" customWidth="1"/>
    <col min="551" max="551" width="11.42578125" style="1"/>
    <col min="552" max="552" width="13" style="1" customWidth="1"/>
    <col min="553" max="554" width="11.42578125" style="1"/>
    <col min="555" max="555" width="9.140625" style="1" customWidth="1"/>
    <col min="556" max="556" width="11.42578125" style="1"/>
    <col min="557" max="557" width="12.42578125" style="1" customWidth="1"/>
    <col min="558" max="559" width="10.7109375" style="1" customWidth="1"/>
    <col min="560" max="560" width="7" style="1" customWidth="1"/>
    <col min="561" max="564" width="11.42578125" style="1"/>
    <col min="565" max="565" width="4.5703125" style="1" customWidth="1"/>
    <col min="566" max="568" width="11.42578125" style="1"/>
    <col min="569" max="569" width="12.5703125" style="1" customWidth="1"/>
    <col min="570" max="575" width="11.42578125" style="1"/>
    <col min="576" max="576" width="21" style="1" customWidth="1"/>
    <col min="577" max="577" width="19.85546875" style="1" customWidth="1"/>
    <col min="578" max="578" width="18.42578125" style="1" customWidth="1"/>
    <col min="579" max="579" width="20.140625" style="1" customWidth="1"/>
    <col min="580" max="580" width="20.5703125" style="1" customWidth="1"/>
    <col min="581" max="581" width="7.140625" style="1" customWidth="1"/>
    <col min="582" max="582" width="20" style="1" customWidth="1"/>
    <col min="583" max="583" width="19.28515625" style="1" customWidth="1"/>
    <col min="584" max="584" width="16" style="1" customWidth="1"/>
    <col min="585" max="585" width="22.28515625" style="1" customWidth="1"/>
    <col min="586" max="586" width="22" style="1" customWidth="1"/>
    <col min="587" max="770" width="11.42578125" style="1"/>
    <col min="771" max="771" width="4.42578125" style="1" customWidth="1"/>
    <col min="772" max="772" width="11.42578125" style="1"/>
    <col min="773" max="773" width="8.28515625" style="1" customWidth="1"/>
    <col min="774" max="774" width="9.7109375" style="1" customWidth="1"/>
    <col min="775" max="775" width="11.140625" style="1" customWidth="1"/>
    <col min="776" max="776" width="8.42578125" style="1" customWidth="1"/>
    <col min="777" max="777" width="10.140625" style="1" customWidth="1"/>
    <col min="778" max="778" width="10.5703125" style="1" customWidth="1"/>
    <col min="779" max="779" width="7.28515625" style="1" customWidth="1"/>
    <col min="780" max="780" width="8.85546875" style="1" customWidth="1"/>
    <col min="781" max="781" width="13" style="1" customWidth="1"/>
    <col min="782" max="783" width="6.5703125" style="1" customWidth="1"/>
    <col min="784" max="784" width="8.5703125" style="1" customWidth="1"/>
    <col min="785" max="785" width="8.140625" style="1" customWidth="1"/>
    <col min="786" max="786" width="11.85546875" style="1" customWidth="1"/>
    <col min="787" max="787" width="6.85546875" style="1" customWidth="1"/>
    <col min="788" max="788" width="6.5703125" style="1" customWidth="1"/>
    <col min="789" max="789" width="7.140625" style="1" customWidth="1"/>
    <col min="790" max="791" width="7.7109375" style="1" customWidth="1"/>
    <col min="792" max="792" width="7.140625" style="1" customWidth="1"/>
    <col min="793" max="793" width="6.7109375" style="1" customWidth="1"/>
    <col min="794" max="794" width="5.42578125" style="1" customWidth="1"/>
    <col min="795" max="795" width="22.85546875" style="1" customWidth="1"/>
    <col min="796" max="796" width="21.85546875" style="1" customWidth="1"/>
    <col min="797" max="797" width="9.42578125" style="1" customWidth="1"/>
    <col min="798" max="798" width="11.7109375" style="1" customWidth="1"/>
    <col min="799" max="799" width="9.28515625" style="1" customWidth="1"/>
    <col min="800" max="800" width="10.5703125" style="1" customWidth="1"/>
    <col min="801" max="801" width="18.85546875" style="1" customWidth="1"/>
    <col min="802" max="803" width="11.7109375" style="1" customWidth="1"/>
    <col min="804" max="804" width="13.85546875" style="1" customWidth="1"/>
    <col min="805" max="805" width="19" style="1" customWidth="1"/>
    <col min="806" max="806" width="16.7109375" style="1" customWidth="1"/>
    <col min="807" max="807" width="11.42578125" style="1"/>
    <col min="808" max="808" width="13" style="1" customWidth="1"/>
    <col min="809" max="810" width="11.42578125" style="1"/>
    <col min="811" max="811" width="9.140625" style="1" customWidth="1"/>
    <col min="812" max="812" width="11.42578125" style="1"/>
    <col min="813" max="813" width="12.42578125" style="1" customWidth="1"/>
    <col min="814" max="815" width="10.7109375" style="1" customWidth="1"/>
    <col min="816" max="816" width="7" style="1" customWidth="1"/>
    <col min="817" max="820" width="11.42578125" style="1"/>
    <col min="821" max="821" width="4.5703125" style="1" customWidth="1"/>
    <col min="822" max="824" width="11.42578125" style="1"/>
    <col min="825" max="825" width="12.5703125" style="1" customWidth="1"/>
    <col min="826" max="831" width="11.42578125" style="1"/>
    <col min="832" max="832" width="21" style="1" customWidth="1"/>
    <col min="833" max="833" width="19.85546875" style="1" customWidth="1"/>
    <col min="834" max="834" width="18.42578125" style="1" customWidth="1"/>
    <col min="835" max="835" width="20.140625" style="1" customWidth="1"/>
    <col min="836" max="836" width="20.5703125" style="1" customWidth="1"/>
    <col min="837" max="837" width="7.140625" style="1" customWidth="1"/>
    <col min="838" max="838" width="20" style="1" customWidth="1"/>
    <col min="839" max="839" width="19.28515625" style="1" customWidth="1"/>
    <col min="840" max="840" width="16" style="1" customWidth="1"/>
    <col min="841" max="841" width="22.28515625" style="1" customWidth="1"/>
    <col min="842" max="842" width="22" style="1" customWidth="1"/>
    <col min="843" max="1026" width="11.42578125" style="1"/>
    <col min="1027" max="1027" width="4.42578125" style="1" customWidth="1"/>
    <col min="1028" max="1028" width="11.42578125" style="1"/>
    <col min="1029" max="1029" width="8.28515625" style="1" customWidth="1"/>
    <col min="1030" max="1030" width="9.7109375" style="1" customWidth="1"/>
    <col min="1031" max="1031" width="11.140625" style="1" customWidth="1"/>
    <col min="1032" max="1032" width="8.42578125" style="1" customWidth="1"/>
    <col min="1033" max="1033" width="10.140625" style="1" customWidth="1"/>
    <col min="1034" max="1034" width="10.5703125" style="1" customWidth="1"/>
    <col min="1035" max="1035" width="7.28515625" style="1" customWidth="1"/>
    <col min="1036" max="1036" width="8.85546875" style="1" customWidth="1"/>
    <col min="1037" max="1037" width="13" style="1" customWidth="1"/>
    <col min="1038" max="1039" width="6.5703125" style="1" customWidth="1"/>
    <col min="1040" max="1040" width="8.5703125" style="1" customWidth="1"/>
    <col min="1041" max="1041" width="8.140625" style="1" customWidth="1"/>
    <col min="1042" max="1042" width="11.85546875" style="1" customWidth="1"/>
    <col min="1043" max="1043" width="6.85546875" style="1" customWidth="1"/>
    <col min="1044" max="1044" width="6.5703125" style="1" customWidth="1"/>
    <col min="1045" max="1045" width="7.140625" style="1" customWidth="1"/>
    <col min="1046" max="1047" width="7.7109375" style="1" customWidth="1"/>
    <col min="1048" max="1048" width="7.140625" style="1" customWidth="1"/>
    <col min="1049" max="1049" width="6.7109375" style="1" customWidth="1"/>
    <col min="1050" max="1050" width="5.42578125" style="1" customWidth="1"/>
    <col min="1051" max="1051" width="22.85546875" style="1" customWidth="1"/>
    <col min="1052" max="1052" width="21.85546875" style="1" customWidth="1"/>
    <col min="1053" max="1053" width="9.42578125" style="1" customWidth="1"/>
    <col min="1054" max="1054" width="11.7109375" style="1" customWidth="1"/>
    <col min="1055" max="1055" width="9.28515625" style="1" customWidth="1"/>
    <col min="1056" max="1056" width="10.5703125" style="1" customWidth="1"/>
    <col min="1057" max="1057" width="18.85546875" style="1" customWidth="1"/>
    <col min="1058" max="1059" width="11.7109375" style="1" customWidth="1"/>
    <col min="1060" max="1060" width="13.85546875" style="1" customWidth="1"/>
    <col min="1061" max="1061" width="19" style="1" customWidth="1"/>
    <col min="1062" max="1062" width="16.7109375" style="1" customWidth="1"/>
    <col min="1063" max="1063" width="11.42578125" style="1"/>
    <col min="1064" max="1064" width="13" style="1" customWidth="1"/>
    <col min="1065" max="1066" width="11.42578125" style="1"/>
    <col min="1067" max="1067" width="9.140625" style="1" customWidth="1"/>
    <col min="1068" max="1068" width="11.42578125" style="1"/>
    <col min="1069" max="1069" width="12.42578125" style="1" customWidth="1"/>
    <col min="1070" max="1071" width="10.7109375" style="1" customWidth="1"/>
    <col min="1072" max="1072" width="7" style="1" customWidth="1"/>
    <col min="1073" max="1076" width="11.42578125" style="1"/>
    <col min="1077" max="1077" width="4.5703125" style="1" customWidth="1"/>
    <col min="1078" max="1080" width="11.42578125" style="1"/>
    <col min="1081" max="1081" width="12.5703125" style="1" customWidth="1"/>
    <col min="1082" max="1087" width="11.42578125" style="1"/>
    <col min="1088" max="1088" width="21" style="1" customWidth="1"/>
    <col min="1089" max="1089" width="19.85546875" style="1" customWidth="1"/>
    <col min="1090" max="1090" width="18.42578125" style="1" customWidth="1"/>
    <col min="1091" max="1091" width="20.140625" style="1" customWidth="1"/>
    <col min="1092" max="1092" width="20.5703125" style="1" customWidth="1"/>
    <col min="1093" max="1093" width="7.140625" style="1" customWidth="1"/>
    <col min="1094" max="1094" width="20" style="1" customWidth="1"/>
    <col min="1095" max="1095" width="19.28515625" style="1" customWidth="1"/>
    <col min="1096" max="1096" width="16" style="1" customWidth="1"/>
    <col min="1097" max="1097" width="22.28515625" style="1" customWidth="1"/>
    <col min="1098" max="1098" width="22" style="1" customWidth="1"/>
    <col min="1099" max="1282" width="11.42578125" style="1"/>
    <col min="1283" max="1283" width="4.42578125" style="1" customWidth="1"/>
    <col min="1284" max="1284" width="11.42578125" style="1"/>
    <col min="1285" max="1285" width="8.28515625" style="1" customWidth="1"/>
    <col min="1286" max="1286" width="9.7109375" style="1" customWidth="1"/>
    <col min="1287" max="1287" width="11.140625" style="1" customWidth="1"/>
    <col min="1288" max="1288" width="8.42578125" style="1" customWidth="1"/>
    <col min="1289" max="1289" width="10.140625" style="1" customWidth="1"/>
    <col min="1290" max="1290" width="10.5703125" style="1" customWidth="1"/>
    <col min="1291" max="1291" width="7.28515625" style="1" customWidth="1"/>
    <col min="1292" max="1292" width="8.85546875" style="1" customWidth="1"/>
    <col min="1293" max="1293" width="13" style="1" customWidth="1"/>
    <col min="1294" max="1295" width="6.5703125" style="1" customWidth="1"/>
    <col min="1296" max="1296" width="8.5703125" style="1" customWidth="1"/>
    <col min="1297" max="1297" width="8.140625" style="1" customWidth="1"/>
    <col min="1298" max="1298" width="11.85546875" style="1" customWidth="1"/>
    <col min="1299" max="1299" width="6.85546875" style="1" customWidth="1"/>
    <col min="1300" max="1300" width="6.5703125" style="1" customWidth="1"/>
    <col min="1301" max="1301" width="7.140625" style="1" customWidth="1"/>
    <col min="1302" max="1303" width="7.7109375" style="1" customWidth="1"/>
    <col min="1304" max="1304" width="7.140625" style="1" customWidth="1"/>
    <col min="1305" max="1305" width="6.7109375" style="1" customWidth="1"/>
    <col min="1306" max="1306" width="5.42578125" style="1" customWidth="1"/>
    <col min="1307" max="1307" width="22.85546875" style="1" customWidth="1"/>
    <col min="1308" max="1308" width="21.85546875" style="1" customWidth="1"/>
    <col min="1309" max="1309" width="9.42578125" style="1" customWidth="1"/>
    <col min="1310" max="1310" width="11.7109375" style="1" customWidth="1"/>
    <col min="1311" max="1311" width="9.28515625" style="1" customWidth="1"/>
    <col min="1312" max="1312" width="10.5703125" style="1" customWidth="1"/>
    <col min="1313" max="1313" width="18.85546875" style="1" customWidth="1"/>
    <col min="1314" max="1315" width="11.7109375" style="1" customWidth="1"/>
    <col min="1316" max="1316" width="13.85546875" style="1" customWidth="1"/>
    <col min="1317" max="1317" width="19" style="1" customWidth="1"/>
    <col min="1318" max="1318" width="16.7109375" style="1" customWidth="1"/>
    <col min="1319" max="1319" width="11.42578125" style="1"/>
    <col min="1320" max="1320" width="13" style="1" customWidth="1"/>
    <col min="1321" max="1322" width="11.42578125" style="1"/>
    <col min="1323" max="1323" width="9.140625" style="1" customWidth="1"/>
    <col min="1324" max="1324" width="11.42578125" style="1"/>
    <col min="1325" max="1325" width="12.42578125" style="1" customWidth="1"/>
    <col min="1326" max="1327" width="10.7109375" style="1" customWidth="1"/>
    <col min="1328" max="1328" width="7" style="1" customWidth="1"/>
    <col min="1329" max="1332" width="11.42578125" style="1"/>
    <col min="1333" max="1333" width="4.5703125" style="1" customWidth="1"/>
    <col min="1334" max="1336" width="11.42578125" style="1"/>
    <col min="1337" max="1337" width="12.5703125" style="1" customWidth="1"/>
    <col min="1338" max="1343" width="11.42578125" style="1"/>
    <col min="1344" max="1344" width="21" style="1" customWidth="1"/>
    <col min="1345" max="1345" width="19.85546875" style="1" customWidth="1"/>
    <col min="1346" max="1346" width="18.42578125" style="1" customWidth="1"/>
    <col min="1347" max="1347" width="20.140625" style="1" customWidth="1"/>
    <col min="1348" max="1348" width="20.5703125" style="1" customWidth="1"/>
    <col min="1349" max="1349" width="7.140625" style="1" customWidth="1"/>
    <col min="1350" max="1350" width="20" style="1" customWidth="1"/>
    <col min="1351" max="1351" width="19.28515625" style="1" customWidth="1"/>
    <col min="1352" max="1352" width="16" style="1" customWidth="1"/>
    <col min="1353" max="1353" width="22.28515625" style="1" customWidth="1"/>
    <col min="1354" max="1354" width="22" style="1" customWidth="1"/>
    <col min="1355" max="1538" width="11.42578125" style="1"/>
    <col min="1539" max="1539" width="4.42578125" style="1" customWidth="1"/>
    <col min="1540" max="1540" width="11.42578125" style="1"/>
    <col min="1541" max="1541" width="8.28515625" style="1" customWidth="1"/>
    <col min="1542" max="1542" width="9.7109375" style="1" customWidth="1"/>
    <col min="1543" max="1543" width="11.140625" style="1" customWidth="1"/>
    <col min="1544" max="1544" width="8.42578125" style="1" customWidth="1"/>
    <col min="1545" max="1545" width="10.140625" style="1" customWidth="1"/>
    <col min="1546" max="1546" width="10.5703125" style="1" customWidth="1"/>
    <col min="1547" max="1547" width="7.28515625" style="1" customWidth="1"/>
    <col min="1548" max="1548" width="8.85546875" style="1" customWidth="1"/>
    <col min="1549" max="1549" width="13" style="1" customWidth="1"/>
    <col min="1550" max="1551" width="6.5703125" style="1" customWidth="1"/>
    <col min="1552" max="1552" width="8.5703125" style="1" customWidth="1"/>
    <col min="1553" max="1553" width="8.140625" style="1" customWidth="1"/>
    <col min="1554" max="1554" width="11.85546875" style="1" customWidth="1"/>
    <col min="1555" max="1555" width="6.85546875" style="1" customWidth="1"/>
    <col min="1556" max="1556" width="6.5703125" style="1" customWidth="1"/>
    <col min="1557" max="1557" width="7.140625" style="1" customWidth="1"/>
    <col min="1558" max="1559" width="7.7109375" style="1" customWidth="1"/>
    <col min="1560" max="1560" width="7.140625" style="1" customWidth="1"/>
    <col min="1561" max="1561" width="6.7109375" style="1" customWidth="1"/>
    <col min="1562" max="1562" width="5.42578125" style="1" customWidth="1"/>
    <col min="1563" max="1563" width="22.85546875" style="1" customWidth="1"/>
    <col min="1564" max="1564" width="21.85546875" style="1" customWidth="1"/>
    <col min="1565" max="1565" width="9.42578125" style="1" customWidth="1"/>
    <col min="1566" max="1566" width="11.7109375" style="1" customWidth="1"/>
    <col min="1567" max="1567" width="9.28515625" style="1" customWidth="1"/>
    <col min="1568" max="1568" width="10.5703125" style="1" customWidth="1"/>
    <col min="1569" max="1569" width="18.85546875" style="1" customWidth="1"/>
    <col min="1570" max="1571" width="11.7109375" style="1" customWidth="1"/>
    <col min="1572" max="1572" width="13.85546875" style="1" customWidth="1"/>
    <col min="1573" max="1573" width="19" style="1" customWidth="1"/>
    <col min="1574" max="1574" width="16.7109375" style="1" customWidth="1"/>
    <col min="1575" max="1575" width="11.42578125" style="1"/>
    <col min="1576" max="1576" width="13" style="1" customWidth="1"/>
    <col min="1577" max="1578" width="11.42578125" style="1"/>
    <col min="1579" max="1579" width="9.140625" style="1" customWidth="1"/>
    <col min="1580" max="1580" width="11.42578125" style="1"/>
    <col min="1581" max="1581" width="12.42578125" style="1" customWidth="1"/>
    <col min="1582" max="1583" width="10.7109375" style="1" customWidth="1"/>
    <col min="1584" max="1584" width="7" style="1" customWidth="1"/>
    <col min="1585" max="1588" width="11.42578125" style="1"/>
    <col min="1589" max="1589" width="4.5703125" style="1" customWidth="1"/>
    <col min="1590" max="1592" width="11.42578125" style="1"/>
    <col min="1593" max="1593" width="12.5703125" style="1" customWidth="1"/>
    <col min="1594" max="1599" width="11.42578125" style="1"/>
    <col min="1600" max="1600" width="21" style="1" customWidth="1"/>
    <col min="1601" max="1601" width="19.85546875" style="1" customWidth="1"/>
    <col min="1602" max="1602" width="18.42578125" style="1" customWidth="1"/>
    <col min="1603" max="1603" width="20.140625" style="1" customWidth="1"/>
    <col min="1604" max="1604" width="20.5703125" style="1" customWidth="1"/>
    <col min="1605" max="1605" width="7.140625" style="1" customWidth="1"/>
    <col min="1606" max="1606" width="20" style="1" customWidth="1"/>
    <col min="1607" max="1607" width="19.28515625" style="1" customWidth="1"/>
    <col min="1608" max="1608" width="16" style="1" customWidth="1"/>
    <col min="1609" max="1609" width="22.28515625" style="1" customWidth="1"/>
    <col min="1610" max="1610" width="22" style="1" customWidth="1"/>
    <col min="1611" max="1794" width="11.42578125" style="1"/>
    <col min="1795" max="1795" width="4.42578125" style="1" customWidth="1"/>
    <col min="1796" max="1796" width="11.42578125" style="1"/>
    <col min="1797" max="1797" width="8.28515625" style="1" customWidth="1"/>
    <col min="1798" max="1798" width="9.7109375" style="1" customWidth="1"/>
    <col min="1799" max="1799" width="11.140625" style="1" customWidth="1"/>
    <col min="1800" max="1800" width="8.42578125" style="1" customWidth="1"/>
    <col min="1801" max="1801" width="10.140625" style="1" customWidth="1"/>
    <col min="1802" max="1802" width="10.5703125" style="1" customWidth="1"/>
    <col min="1803" max="1803" width="7.28515625" style="1" customWidth="1"/>
    <col min="1804" max="1804" width="8.85546875" style="1" customWidth="1"/>
    <col min="1805" max="1805" width="13" style="1" customWidth="1"/>
    <col min="1806" max="1807" width="6.5703125" style="1" customWidth="1"/>
    <col min="1808" max="1808" width="8.5703125" style="1" customWidth="1"/>
    <col min="1809" max="1809" width="8.140625" style="1" customWidth="1"/>
    <col min="1810" max="1810" width="11.85546875" style="1" customWidth="1"/>
    <col min="1811" max="1811" width="6.85546875" style="1" customWidth="1"/>
    <col min="1812" max="1812" width="6.5703125" style="1" customWidth="1"/>
    <col min="1813" max="1813" width="7.140625" style="1" customWidth="1"/>
    <col min="1814" max="1815" width="7.7109375" style="1" customWidth="1"/>
    <col min="1816" max="1816" width="7.140625" style="1" customWidth="1"/>
    <col min="1817" max="1817" width="6.7109375" style="1" customWidth="1"/>
    <col min="1818" max="1818" width="5.42578125" style="1" customWidth="1"/>
    <col min="1819" max="1819" width="22.85546875" style="1" customWidth="1"/>
    <col min="1820" max="1820" width="21.85546875" style="1" customWidth="1"/>
    <col min="1821" max="1821" width="9.42578125" style="1" customWidth="1"/>
    <col min="1822" max="1822" width="11.7109375" style="1" customWidth="1"/>
    <col min="1823" max="1823" width="9.28515625" style="1" customWidth="1"/>
    <col min="1824" max="1824" width="10.5703125" style="1" customWidth="1"/>
    <col min="1825" max="1825" width="18.85546875" style="1" customWidth="1"/>
    <col min="1826" max="1827" width="11.7109375" style="1" customWidth="1"/>
    <col min="1828" max="1828" width="13.85546875" style="1" customWidth="1"/>
    <col min="1829" max="1829" width="19" style="1" customWidth="1"/>
    <col min="1830" max="1830" width="16.7109375" style="1" customWidth="1"/>
    <col min="1831" max="1831" width="11.42578125" style="1"/>
    <col min="1832" max="1832" width="13" style="1" customWidth="1"/>
    <col min="1833" max="1834" width="11.42578125" style="1"/>
    <col min="1835" max="1835" width="9.140625" style="1" customWidth="1"/>
    <col min="1836" max="1836" width="11.42578125" style="1"/>
    <col min="1837" max="1837" width="12.42578125" style="1" customWidth="1"/>
    <col min="1838" max="1839" width="10.7109375" style="1" customWidth="1"/>
    <col min="1840" max="1840" width="7" style="1" customWidth="1"/>
    <col min="1841" max="1844" width="11.42578125" style="1"/>
    <col min="1845" max="1845" width="4.5703125" style="1" customWidth="1"/>
    <col min="1846" max="1848" width="11.42578125" style="1"/>
    <col min="1849" max="1849" width="12.5703125" style="1" customWidth="1"/>
    <col min="1850" max="1855" width="11.42578125" style="1"/>
    <col min="1856" max="1856" width="21" style="1" customWidth="1"/>
    <col min="1857" max="1857" width="19.85546875" style="1" customWidth="1"/>
    <col min="1858" max="1858" width="18.42578125" style="1" customWidth="1"/>
    <col min="1859" max="1859" width="20.140625" style="1" customWidth="1"/>
    <col min="1860" max="1860" width="20.5703125" style="1" customWidth="1"/>
    <col min="1861" max="1861" width="7.140625" style="1" customWidth="1"/>
    <col min="1862" max="1862" width="20" style="1" customWidth="1"/>
    <col min="1863" max="1863" width="19.28515625" style="1" customWidth="1"/>
    <col min="1864" max="1864" width="16" style="1" customWidth="1"/>
    <col min="1865" max="1865" width="22.28515625" style="1" customWidth="1"/>
    <col min="1866" max="1866" width="22" style="1" customWidth="1"/>
    <col min="1867" max="2050" width="11.42578125" style="1"/>
    <col min="2051" max="2051" width="4.42578125" style="1" customWidth="1"/>
    <col min="2052" max="2052" width="11.42578125" style="1"/>
    <col min="2053" max="2053" width="8.28515625" style="1" customWidth="1"/>
    <col min="2054" max="2054" width="9.7109375" style="1" customWidth="1"/>
    <col min="2055" max="2055" width="11.140625" style="1" customWidth="1"/>
    <col min="2056" max="2056" width="8.42578125" style="1" customWidth="1"/>
    <col min="2057" max="2057" width="10.140625" style="1" customWidth="1"/>
    <col min="2058" max="2058" width="10.5703125" style="1" customWidth="1"/>
    <col min="2059" max="2059" width="7.28515625" style="1" customWidth="1"/>
    <col min="2060" max="2060" width="8.85546875" style="1" customWidth="1"/>
    <col min="2061" max="2061" width="13" style="1" customWidth="1"/>
    <col min="2062" max="2063" width="6.5703125" style="1" customWidth="1"/>
    <col min="2064" max="2064" width="8.5703125" style="1" customWidth="1"/>
    <col min="2065" max="2065" width="8.140625" style="1" customWidth="1"/>
    <col min="2066" max="2066" width="11.85546875" style="1" customWidth="1"/>
    <col min="2067" max="2067" width="6.85546875" style="1" customWidth="1"/>
    <col min="2068" max="2068" width="6.5703125" style="1" customWidth="1"/>
    <col min="2069" max="2069" width="7.140625" style="1" customWidth="1"/>
    <col min="2070" max="2071" width="7.7109375" style="1" customWidth="1"/>
    <col min="2072" max="2072" width="7.140625" style="1" customWidth="1"/>
    <col min="2073" max="2073" width="6.7109375" style="1" customWidth="1"/>
    <col min="2074" max="2074" width="5.42578125" style="1" customWidth="1"/>
    <col min="2075" max="2075" width="22.85546875" style="1" customWidth="1"/>
    <col min="2076" max="2076" width="21.85546875" style="1" customWidth="1"/>
    <col min="2077" max="2077" width="9.42578125" style="1" customWidth="1"/>
    <col min="2078" max="2078" width="11.7109375" style="1" customWidth="1"/>
    <col min="2079" max="2079" width="9.28515625" style="1" customWidth="1"/>
    <col min="2080" max="2080" width="10.5703125" style="1" customWidth="1"/>
    <col min="2081" max="2081" width="18.85546875" style="1" customWidth="1"/>
    <col min="2082" max="2083" width="11.7109375" style="1" customWidth="1"/>
    <col min="2084" max="2084" width="13.85546875" style="1" customWidth="1"/>
    <col min="2085" max="2085" width="19" style="1" customWidth="1"/>
    <col min="2086" max="2086" width="16.7109375" style="1" customWidth="1"/>
    <col min="2087" max="2087" width="11.42578125" style="1"/>
    <col min="2088" max="2088" width="13" style="1" customWidth="1"/>
    <col min="2089" max="2090" width="11.42578125" style="1"/>
    <col min="2091" max="2091" width="9.140625" style="1" customWidth="1"/>
    <col min="2092" max="2092" width="11.42578125" style="1"/>
    <col min="2093" max="2093" width="12.42578125" style="1" customWidth="1"/>
    <col min="2094" max="2095" width="10.7109375" style="1" customWidth="1"/>
    <col min="2096" max="2096" width="7" style="1" customWidth="1"/>
    <col min="2097" max="2100" width="11.42578125" style="1"/>
    <col min="2101" max="2101" width="4.5703125" style="1" customWidth="1"/>
    <col min="2102" max="2104" width="11.42578125" style="1"/>
    <col min="2105" max="2105" width="12.5703125" style="1" customWidth="1"/>
    <col min="2106" max="2111" width="11.42578125" style="1"/>
    <col min="2112" max="2112" width="21" style="1" customWidth="1"/>
    <col min="2113" max="2113" width="19.85546875" style="1" customWidth="1"/>
    <col min="2114" max="2114" width="18.42578125" style="1" customWidth="1"/>
    <col min="2115" max="2115" width="20.140625" style="1" customWidth="1"/>
    <col min="2116" max="2116" width="20.5703125" style="1" customWidth="1"/>
    <col min="2117" max="2117" width="7.140625" style="1" customWidth="1"/>
    <col min="2118" max="2118" width="20" style="1" customWidth="1"/>
    <col min="2119" max="2119" width="19.28515625" style="1" customWidth="1"/>
    <col min="2120" max="2120" width="16" style="1" customWidth="1"/>
    <col min="2121" max="2121" width="22.28515625" style="1" customWidth="1"/>
    <col min="2122" max="2122" width="22" style="1" customWidth="1"/>
    <col min="2123" max="2306" width="11.42578125" style="1"/>
    <col min="2307" max="2307" width="4.42578125" style="1" customWidth="1"/>
    <col min="2308" max="2308" width="11.42578125" style="1"/>
    <col min="2309" max="2309" width="8.28515625" style="1" customWidth="1"/>
    <col min="2310" max="2310" width="9.7109375" style="1" customWidth="1"/>
    <col min="2311" max="2311" width="11.140625" style="1" customWidth="1"/>
    <col min="2312" max="2312" width="8.42578125" style="1" customWidth="1"/>
    <col min="2313" max="2313" width="10.140625" style="1" customWidth="1"/>
    <col min="2314" max="2314" width="10.5703125" style="1" customWidth="1"/>
    <col min="2315" max="2315" width="7.28515625" style="1" customWidth="1"/>
    <col min="2316" max="2316" width="8.85546875" style="1" customWidth="1"/>
    <col min="2317" max="2317" width="13" style="1" customWidth="1"/>
    <col min="2318" max="2319" width="6.5703125" style="1" customWidth="1"/>
    <col min="2320" max="2320" width="8.5703125" style="1" customWidth="1"/>
    <col min="2321" max="2321" width="8.140625" style="1" customWidth="1"/>
    <col min="2322" max="2322" width="11.85546875" style="1" customWidth="1"/>
    <col min="2323" max="2323" width="6.85546875" style="1" customWidth="1"/>
    <col min="2324" max="2324" width="6.5703125" style="1" customWidth="1"/>
    <col min="2325" max="2325" width="7.140625" style="1" customWidth="1"/>
    <col min="2326" max="2327" width="7.7109375" style="1" customWidth="1"/>
    <col min="2328" max="2328" width="7.140625" style="1" customWidth="1"/>
    <col min="2329" max="2329" width="6.7109375" style="1" customWidth="1"/>
    <col min="2330" max="2330" width="5.42578125" style="1" customWidth="1"/>
    <col min="2331" max="2331" width="22.85546875" style="1" customWidth="1"/>
    <col min="2332" max="2332" width="21.85546875" style="1" customWidth="1"/>
    <col min="2333" max="2333" width="9.42578125" style="1" customWidth="1"/>
    <col min="2334" max="2334" width="11.7109375" style="1" customWidth="1"/>
    <col min="2335" max="2335" width="9.28515625" style="1" customWidth="1"/>
    <col min="2336" max="2336" width="10.5703125" style="1" customWidth="1"/>
    <col min="2337" max="2337" width="18.85546875" style="1" customWidth="1"/>
    <col min="2338" max="2339" width="11.7109375" style="1" customWidth="1"/>
    <col min="2340" max="2340" width="13.85546875" style="1" customWidth="1"/>
    <col min="2341" max="2341" width="19" style="1" customWidth="1"/>
    <col min="2342" max="2342" width="16.7109375" style="1" customWidth="1"/>
    <col min="2343" max="2343" width="11.42578125" style="1"/>
    <col min="2344" max="2344" width="13" style="1" customWidth="1"/>
    <col min="2345" max="2346" width="11.42578125" style="1"/>
    <col min="2347" max="2347" width="9.140625" style="1" customWidth="1"/>
    <col min="2348" max="2348" width="11.42578125" style="1"/>
    <col min="2349" max="2349" width="12.42578125" style="1" customWidth="1"/>
    <col min="2350" max="2351" width="10.7109375" style="1" customWidth="1"/>
    <col min="2352" max="2352" width="7" style="1" customWidth="1"/>
    <col min="2353" max="2356" width="11.42578125" style="1"/>
    <col min="2357" max="2357" width="4.5703125" style="1" customWidth="1"/>
    <col min="2358" max="2360" width="11.42578125" style="1"/>
    <col min="2361" max="2361" width="12.5703125" style="1" customWidth="1"/>
    <col min="2362" max="2367" width="11.42578125" style="1"/>
    <col min="2368" max="2368" width="21" style="1" customWidth="1"/>
    <col min="2369" max="2369" width="19.85546875" style="1" customWidth="1"/>
    <col min="2370" max="2370" width="18.42578125" style="1" customWidth="1"/>
    <col min="2371" max="2371" width="20.140625" style="1" customWidth="1"/>
    <col min="2372" max="2372" width="20.5703125" style="1" customWidth="1"/>
    <col min="2373" max="2373" width="7.140625" style="1" customWidth="1"/>
    <col min="2374" max="2374" width="20" style="1" customWidth="1"/>
    <col min="2375" max="2375" width="19.28515625" style="1" customWidth="1"/>
    <col min="2376" max="2376" width="16" style="1" customWidth="1"/>
    <col min="2377" max="2377" width="22.28515625" style="1" customWidth="1"/>
    <col min="2378" max="2378" width="22" style="1" customWidth="1"/>
    <col min="2379" max="2562" width="11.42578125" style="1"/>
    <col min="2563" max="2563" width="4.42578125" style="1" customWidth="1"/>
    <col min="2564" max="2564" width="11.42578125" style="1"/>
    <col min="2565" max="2565" width="8.28515625" style="1" customWidth="1"/>
    <col min="2566" max="2566" width="9.7109375" style="1" customWidth="1"/>
    <col min="2567" max="2567" width="11.140625" style="1" customWidth="1"/>
    <col min="2568" max="2568" width="8.42578125" style="1" customWidth="1"/>
    <col min="2569" max="2569" width="10.140625" style="1" customWidth="1"/>
    <col min="2570" max="2570" width="10.5703125" style="1" customWidth="1"/>
    <col min="2571" max="2571" width="7.28515625" style="1" customWidth="1"/>
    <col min="2572" max="2572" width="8.85546875" style="1" customWidth="1"/>
    <col min="2573" max="2573" width="13" style="1" customWidth="1"/>
    <col min="2574" max="2575" width="6.5703125" style="1" customWidth="1"/>
    <col min="2576" max="2576" width="8.5703125" style="1" customWidth="1"/>
    <col min="2577" max="2577" width="8.140625" style="1" customWidth="1"/>
    <col min="2578" max="2578" width="11.85546875" style="1" customWidth="1"/>
    <col min="2579" max="2579" width="6.85546875" style="1" customWidth="1"/>
    <col min="2580" max="2580" width="6.5703125" style="1" customWidth="1"/>
    <col min="2581" max="2581" width="7.140625" style="1" customWidth="1"/>
    <col min="2582" max="2583" width="7.7109375" style="1" customWidth="1"/>
    <col min="2584" max="2584" width="7.140625" style="1" customWidth="1"/>
    <col min="2585" max="2585" width="6.7109375" style="1" customWidth="1"/>
    <col min="2586" max="2586" width="5.42578125" style="1" customWidth="1"/>
    <col min="2587" max="2587" width="22.85546875" style="1" customWidth="1"/>
    <col min="2588" max="2588" width="21.85546875" style="1" customWidth="1"/>
    <col min="2589" max="2589" width="9.42578125" style="1" customWidth="1"/>
    <col min="2590" max="2590" width="11.7109375" style="1" customWidth="1"/>
    <col min="2591" max="2591" width="9.28515625" style="1" customWidth="1"/>
    <col min="2592" max="2592" width="10.5703125" style="1" customWidth="1"/>
    <col min="2593" max="2593" width="18.85546875" style="1" customWidth="1"/>
    <col min="2594" max="2595" width="11.7109375" style="1" customWidth="1"/>
    <col min="2596" max="2596" width="13.85546875" style="1" customWidth="1"/>
    <col min="2597" max="2597" width="19" style="1" customWidth="1"/>
    <col min="2598" max="2598" width="16.7109375" style="1" customWidth="1"/>
    <col min="2599" max="2599" width="11.42578125" style="1"/>
    <col min="2600" max="2600" width="13" style="1" customWidth="1"/>
    <col min="2601" max="2602" width="11.42578125" style="1"/>
    <col min="2603" max="2603" width="9.140625" style="1" customWidth="1"/>
    <col min="2604" max="2604" width="11.42578125" style="1"/>
    <col min="2605" max="2605" width="12.42578125" style="1" customWidth="1"/>
    <col min="2606" max="2607" width="10.7109375" style="1" customWidth="1"/>
    <col min="2608" max="2608" width="7" style="1" customWidth="1"/>
    <col min="2609" max="2612" width="11.42578125" style="1"/>
    <col min="2613" max="2613" width="4.5703125" style="1" customWidth="1"/>
    <col min="2614" max="2616" width="11.42578125" style="1"/>
    <col min="2617" max="2617" width="12.5703125" style="1" customWidth="1"/>
    <col min="2618" max="2623" width="11.42578125" style="1"/>
    <col min="2624" max="2624" width="21" style="1" customWidth="1"/>
    <col min="2625" max="2625" width="19.85546875" style="1" customWidth="1"/>
    <col min="2626" max="2626" width="18.42578125" style="1" customWidth="1"/>
    <col min="2627" max="2627" width="20.140625" style="1" customWidth="1"/>
    <col min="2628" max="2628" width="20.5703125" style="1" customWidth="1"/>
    <col min="2629" max="2629" width="7.140625" style="1" customWidth="1"/>
    <col min="2630" max="2630" width="20" style="1" customWidth="1"/>
    <col min="2631" max="2631" width="19.28515625" style="1" customWidth="1"/>
    <col min="2632" max="2632" width="16" style="1" customWidth="1"/>
    <col min="2633" max="2633" width="22.28515625" style="1" customWidth="1"/>
    <col min="2634" max="2634" width="22" style="1" customWidth="1"/>
    <col min="2635" max="2818" width="11.42578125" style="1"/>
    <col min="2819" max="2819" width="4.42578125" style="1" customWidth="1"/>
    <col min="2820" max="2820" width="11.42578125" style="1"/>
    <col min="2821" max="2821" width="8.28515625" style="1" customWidth="1"/>
    <col min="2822" max="2822" width="9.7109375" style="1" customWidth="1"/>
    <col min="2823" max="2823" width="11.140625" style="1" customWidth="1"/>
    <col min="2824" max="2824" width="8.42578125" style="1" customWidth="1"/>
    <col min="2825" max="2825" width="10.140625" style="1" customWidth="1"/>
    <col min="2826" max="2826" width="10.5703125" style="1" customWidth="1"/>
    <col min="2827" max="2827" width="7.28515625" style="1" customWidth="1"/>
    <col min="2828" max="2828" width="8.85546875" style="1" customWidth="1"/>
    <col min="2829" max="2829" width="13" style="1" customWidth="1"/>
    <col min="2830" max="2831" width="6.5703125" style="1" customWidth="1"/>
    <col min="2832" max="2832" width="8.5703125" style="1" customWidth="1"/>
    <col min="2833" max="2833" width="8.140625" style="1" customWidth="1"/>
    <col min="2834" max="2834" width="11.85546875" style="1" customWidth="1"/>
    <col min="2835" max="2835" width="6.85546875" style="1" customWidth="1"/>
    <col min="2836" max="2836" width="6.5703125" style="1" customWidth="1"/>
    <col min="2837" max="2837" width="7.140625" style="1" customWidth="1"/>
    <col min="2838" max="2839" width="7.7109375" style="1" customWidth="1"/>
    <col min="2840" max="2840" width="7.140625" style="1" customWidth="1"/>
    <col min="2841" max="2841" width="6.7109375" style="1" customWidth="1"/>
    <col min="2842" max="2842" width="5.42578125" style="1" customWidth="1"/>
    <col min="2843" max="2843" width="22.85546875" style="1" customWidth="1"/>
    <col min="2844" max="2844" width="21.85546875" style="1" customWidth="1"/>
    <col min="2845" max="2845" width="9.42578125" style="1" customWidth="1"/>
    <col min="2846" max="2846" width="11.7109375" style="1" customWidth="1"/>
    <col min="2847" max="2847" width="9.28515625" style="1" customWidth="1"/>
    <col min="2848" max="2848" width="10.5703125" style="1" customWidth="1"/>
    <col min="2849" max="2849" width="18.85546875" style="1" customWidth="1"/>
    <col min="2850" max="2851" width="11.7109375" style="1" customWidth="1"/>
    <col min="2852" max="2852" width="13.85546875" style="1" customWidth="1"/>
    <col min="2853" max="2853" width="19" style="1" customWidth="1"/>
    <col min="2854" max="2854" width="16.7109375" style="1" customWidth="1"/>
    <col min="2855" max="2855" width="11.42578125" style="1"/>
    <col min="2856" max="2856" width="13" style="1" customWidth="1"/>
    <col min="2857" max="2858" width="11.42578125" style="1"/>
    <col min="2859" max="2859" width="9.140625" style="1" customWidth="1"/>
    <col min="2860" max="2860" width="11.42578125" style="1"/>
    <col min="2861" max="2861" width="12.42578125" style="1" customWidth="1"/>
    <col min="2862" max="2863" width="10.7109375" style="1" customWidth="1"/>
    <col min="2864" max="2864" width="7" style="1" customWidth="1"/>
    <col min="2865" max="2868" width="11.42578125" style="1"/>
    <col min="2869" max="2869" width="4.5703125" style="1" customWidth="1"/>
    <col min="2870" max="2872" width="11.42578125" style="1"/>
    <col min="2873" max="2873" width="12.5703125" style="1" customWidth="1"/>
    <col min="2874" max="2879" width="11.42578125" style="1"/>
    <col min="2880" max="2880" width="21" style="1" customWidth="1"/>
    <col min="2881" max="2881" width="19.85546875" style="1" customWidth="1"/>
    <col min="2882" max="2882" width="18.42578125" style="1" customWidth="1"/>
    <col min="2883" max="2883" width="20.140625" style="1" customWidth="1"/>
    <col min="2884" max="2884" width="20.5703125" style="1" customWidth="1"/>
    <col min="2885" max="2885" width="7.140625" style="1" customWidth="1"/>
    <col min="2886" max="2886" width="20" style="1" customWidth="1"/>
    <col min="2887" max="2887" width="19.28515625" style="1" customWidth="1"/>
    <col min="2888" max="2888" width="16" style="1" customWidth="1"/>
    <col min="2889" max="2889" width="22.28515625" style="1" customWidth="1"/>
    <col min="2890" max="2890" width="22" style="1" customWidth="1"/>
    <col min="2891" max="3074" width="11.42578125" style="1"/>
    <col min="3075" max="3075" width="4.42578125" style="1" customWidth="1"/>
    <col min="3076" max="3076" width="11.42578125" style="1"/>
    <col min="3077" max="3077" width="8.28515625" style="1" customWidth="1"/>
    <col min="3078" max="3078" width="9.7109375" style="1" customWidth="1"/>
    <col min="3079" max="3079" width="11.140625" style="1" customWidth="1"/>
    <col min="3080" max="3080" width="8.42578125" style="1" customWidth="1"/>
    <col min="3081" max="3081" width="10.140625" style="1" customWidth="1"/>
    <col min="3082" max="3082" width="10.5703125" style="1" customWidth="1"/>
    <col min="3083" max="3083" width="7.28515625" style="1" customWidth="1"/>
    <col min="3084" max="3084" width="8.85546875" style="1" customWidth="1"/>
    <col min="3085" max="3085" width="13" style="1" customWidth="1"/>
    <col min="3086" max="3087" width="6.5703125" style="1" customWidth="1"/>
    <col min="3088" max="3088" width="8.5703125" style="1" customWidth="1"/>
    <col min="3089" max="3089" width="8.140625" style="1" customWidth="1"/>
    <col min="3090" max="3090" width="11.85546875" style="1" customWidth="1"/>
    <col min="3091" max="3091" width="6.85546875" style="1" customWidth="1"/>
    <col min="3092" max="3092" width="6.5703125" style="1" customWidth="1"/>
    <col min="3093" max="3093" width="7.140625" style="1" customWidth="1"/>
    <col min="3094" max="3095" width="7.7109375" style="1" customWidth="1"/>
    <col min="3096" max="3096" width="7.140625" style="1" customWidth="1"/>
    <col min="3097" max="3097" width="6.7109375" style="1" customWidth="1"/>
    <col min="3098" max="3098" width="5.42578125" style="1" customWidth="1"/>
    <col min="3099" max="3099" width="22.85546875" style="1" customWidth="1"/>
    <col min="3100" max="3100" width="21.85546875" style="1" customWidth="1"/>
    <col min="3101" max="3101" width="9.42578125" style="1" customWidth="1"/>
    <col min="3102" max="3102" width="11.7109375" style="1" customWidth="1"/>
    <col min="3103" max="3103" width="9.28515625" style="1" customWidth="1"/>
    <col min="3104" max="3104" width="10.5703125" style="1" customWidth="1"/>
    <col min="3105" max="3105" width="18.85546875" style="1" customWidth="1"/>
    <col min="3106" max="3107" width="11.7109375" style="1" customWidth="1"/>
    <col min="3108" max="3108" width="13.85546875" style="1" customWidth="1"/>
    <col min="3109" max="3109" width="19" style="1" customWidth="1"/>
    <col min="3110" max="3110" width="16.7109375" style="1" customWidth="1"/>
    <col min="3111" max="3111" width="11.42578125" style="1"/>
    <col min="3112" max="3112" width="13" style="1" customWidth="1"/>
    <col min="3113" max="3114" width="11.42578125" style="1"/>
    <col min="3115" max="3115" width="9.140625" style="1" customWidth="1"/>
    <col min="3116" max="3116" width="11.42578125" style="1"/>
    <col min="3117" max="3117" width="12.42578125" style="1" customWidth="1"/>
    <col min="3118" max="3119" width="10.7109375" style="1" customWidth="1"/>
    <col min="3120" max="3120" width="7" style="1" customWidth="1"/>
    <col min="3121" max="3124" width="11.42578125" style="1"/>
    <col min="3125" max="3125" width="4.5703125" style="1" customWidth="1"/>
    <col min="3126" max="3128" width="11.42578125" style="1"/>
    <col min="3129" max="3129" width="12.5703125" style="1" customWidth="1"/>
    <col min="3130" max="3135" width="11.42578125" style="1"/>
    <col min="3136" max="3136" width="21" style="1" customWidth="1"/>
    <col min="3137" max="3137" width="19.85546875" style="1" customWidth="1"/>
    <col min="3138" max="3138" width="18.42578125" style="1" customWidth="1"/>
    <col min="3139" max="3139" width="20.140625" style="1" customWidth="1"/>
    <col min="3140" max="3140" width="20.5703125" style="1" customWidth="1"/>
    <col min="3141" max="3141" width="7.140625" style="1" customWidth="1"/>
    <col min="3142" max="3142" width="20" style="1" customWidth="1"/>
    <col min="3143" max="3143" width="19.28515625" style="1" customWidth="1"/>
    <col min="3144" max="3144" width="16" style="1" customWidth="1"/>
    <col min="3145" max="3145" width="22.28515625" style="1" customWidth="1"/>
    <col min="3146" max="3146" width="22" style="1" customWidth="1"/>
    <col min="3147" max="3330" width="11.42578125" style="1"/>
    <col min="3331" max="3331" width="4.42578125" style="1" customWidth="1"/>
    <col min="3332" max="3332" width="11.42578125" style="1"/>
    <col min="3333" max="3333" width="8.28515625" style="1" customWidth="1"/>
    <col min="3334" max="3334" width="9.7109375" style="1" customWidth="1"/>
    <col min="3335" max="3335" width="11.140625" style="1" customWidth="1"/>
    <col min="3336" max="3336" width="8.42578125" style="1" customWidth="1"/>
    <col min="3337" max="3337" width="10.140625" style="1" customWidth="1"/>
    <col min="3338" max="3338" width="10.5703125" style="1" customWidth="1"/>
    <col min="3339" max="3339" width="7.28515625" style="1" customWidth="1"/>
    <col min="3340" max="3340" width="8.85546875" style="1" customWidth="1"/>
    <col min="3341" max="3341" width="13" style="1" customWidth="1"/>
    <col min="3342" max="3343" width="6.5703125" style="1" customWidth="1"/>
    <col min="3344" max="3344" width="8.5703125" style="1" customWidth="1"/>
    <col min="3345" max="3345" width="8.140625" style="1" customWidth="1"/>
    <col min="3346" max="3346" width="11.85546875" style="1" customWidth="1"/>
    <col min="3347" max="3347" width="6.85546875" style="1" customWidth="1"/>
    <col min="3348" max="3348" width="6.5703125" style="1" customWidth="1"/>
    <col min="3349" max="3349" width="7.140625" style="1" customWidth="1"/>
    <col min="3350" max="3351" width="7.7109375" style="1" customWidth="1"/>
    <col min="3352" max="3352" width="7.140625" style="1" customWidth="1"/>
    <col min="3353" max="3353" width="6.7109375" style="1" customWidth="1"/>
    <col min="3354" max="3354" width="5.42578125" style="1" customWidth="1"/>
    <col min="3355" max="3355" width="22.85546875" style="1" customWidth="1"/>
    <col min="3356" max="3356" width="21.85546875" style="1" customWidth="1"/>
    <col min="3357" max="3357" width="9.42578125" style="1" customWidth="1"/>
    <col min="3358" max="3358" width="11.7109375" style="1" customWidth="1"/>
    <col min="3359" max="3359" width="9.28515625" style="1" customWidth="1"/>
    <col min="3360" max="3360" width="10.5703125" style="1" customWidth="1"/>
    <col min="3361" max="3361" width="18.85546875" style="1" customWidth="1"/>
    <col min="3362" max="3363" width="11.7109375" style="1" customWidth="1"/>
    <col min="3364" max="3364" width="13.85546875" style="1" customWidth="1"/>
    <col min="3365" max="3365" width="19" style="1" customWidth="1"/>
    <col min="3366" max="3366" width="16.7109375" style="1" customWidth="1"/>
    <col min="3367" max="3367" width="11.42578125" style="1"/>
    <col min="3368" max="3368" width="13" style="1" customWidth="1"/>
    <col min="3369" max="3370" width="11.42578125" style="1"/>
    <col min="3371" max="3371" width="9.140625" style="1" customWidth="1"/>
    <col min="3372" max="3372" width="11.42578125" style="1"/>
    <col min="3373" max="3373" width="12.42578125" style="1" customWidth="1"/>
    <col min="3374" max="3375" width="10.7109375" style="1" customWidth="1"/>
    <col min="3376" max="3376" width="7" style="1" customWidth="1"/>
    <col min="3377" max="3380" width="11.42578125" style="1"/>
    <col min="3381" max="3381" width="4.5703125" style="1" customWidth="1"/>
    <col min="3382" max="3384" width="11.42578125" style="1"/>
    <col min="3385" max="3385" width="12.5703125" style="1" customWidth="1"/>
    <col min="3386" max="3391" width="11.42578125" style="1"/>
    <col min="3392" max="3392" width="21" style="1" customWidth="1"/>
    <col min="3393" max="3393" width="19.85546875" style="1" customWidth="1"/>
    <col min="3394" max="3394" width="18.42578125" style="1" customWidth="1"/>
    <col min="3395" max="3395" width="20.140625" style="1" customWidth="1"/>
    <col min="3396" max="3396" width="20.5703125" style="1" customWidth="1"/>
    <col min="3397" max="3397" width="7.140625" style="1" customWidth="1"/>
    <col min="3398" max="3398" width="20" style="1" customWidth="1"/>
    <col min="3399" max="3399" width="19.28515625" style="1" customWidth="1"/>
    <col min="3400" max="3400" width="16" style="1" customWidth="1"/>
    <col min="3401" max="3401" width="22.28515625" style="1" customWidth="1"/>
    <col min="3402" max="3402" width="22" style="1" customWidth="1"/>
    <col min="3403" max="3586" width="11.42578125" style="1"/>
    <col min="3587" max="3587" width="4.42578125" style="1" customWidth="1"/>
    <col min="3588" max="3588" width="11.42578125" style="1"/>
    <col min="3589" max="3589" width="8.28515625" style="1" customWidth="1"/>
    <col min="3590" max="3590" width="9.7109375" style="1" customWidth="1"/>
    <col min="3591" max="3591" width="11.140625" style="1" customWidth="1"/>
    <col min="3592" max="3592" width="8.42578125" style="1" customWidth="1"/>
    <col min="3593" max="3593" width="10.140625" style="1" customWidth="1"/>
    <col min="3594" max="3594" width="10.5703125" style="1" customWidth="1"/>
    <col min="3595" max="3595" width="7.28515625" style="1" customWidth="1"/>
    <col min="3596" max="3596" width="8.85546875" style="1" customWidth="1"/>
    <col min="3597" max="3597" width="13" style="1" customWidth="1"/>
    <col min="3598" max="3599" width="6.5703125" style="1" customWidth="1"/>
    <col min="3600" max="3600" width="8.5703125" style="1" customWidth="1"/>
    <col min="3601" max="3601" width="8.140625" style="1" customWidth="1"/>
    <col min="3602" max="3602" width="11.85546875" style="1" customWidth="1"/>
    <col min="3603" max="3603" width="6.85546875" style="1" customWidth="1"/>
    <col min="3604" max="3604" width="6.5703125" style="1" customWidth="1"/>
    <col min="3605" max="3605" width="7.140625" style="1" customWidth="1"/>
    <col min="3606" max="3607" width="7.7109375" style="1" customWidth="1"/>
    <col min="3608" max="3608" width="7.140625" style="1" customWidth="1"/>
    <col min="3609" max="3609" width="6.7109375" style="1" customWidth="1"/>
    <col min="3610" max="3610" width="5.42578125" style="1" customWidth="1"/>
    <col min="3611" max="3611" width="22.85546875" style="1" customWidth="1"/>
    <col min="3612" max="3612" width="21.85546875" style="1" customWidth="1"/>
    <col min="3613" max="3613" width="9.42578125" style="1" customWidth="1"/>
    <col min="3614" max="3614" width="11.7109375" style="1" customWidth="1"/>
    <col min="3615" max="3615" width="9.28515625" style="1" customWidth="1"/>
    <col min="3616" max="3616" width="10.5703125" style="1" customWidth="1"/>
    <col min="3617" max="3617" width="18.85546875" style="1" customWidth="1"/>
    <col min="3618" max="3619" width="11.7109375" style="1" customWidth="1"/>
    <col min="3620" max="3620" width="13.85546875" style="1" customWidth="1"/>
    <col min="3621" max="3621" width="19" style="1" customWidth="1"/>
    <col min="3622" max="3622" width="16.7109375" style="1" customWidth="1"/>
    <col min="3623" max="3623" width="11.42578125" style="1"/>
    <col min="3624" max="3624" width="13" style="1" customWidth="1"/>
    <col min="3625" max="3626" width="11.42578125" style="1"/>
    <col min="3627" max="3627" width="9.140625" style="1" customWidth="1"/>
    <col min="3628" max="3628" width="11.42578125" style="1"/>
    <col min="3629" max="3629" width="12.42578125" style="1" customWidth="1"/>
    <col min="3630" max="3631" width="10.7109375" style="1" customWidth="1"/>
    <col min="3632" max="3632" width="7" style="1" customWidth="1"/>
    <col min="3633" max="3636" width="11.42578125" style="1"/>
    <col min="3637" max="3637" width="4.5703125" style="1" customWidth="1"/>
    <col min="3638" max="3640" width="11.42578125" style="1"/>
    <col min="3641" max="3641" width="12.5703125" style="1" customWidth="1"/>
    <col min="3642" max="3647" width="11.42578125" style="1"/>
    <col min="3648" max="3648" width="21" style="1" customWidth="1"/>
    <col min="3649" max="3649" width="19.85546875" style="1" customWidth="1"/>
    <col min="3650" max="3650" width="18.42578125" style="1" customWidth="1"/>
    <col min="3651" max="3651" width="20.140625" style="1" customWidth="1"/>
    <col min="3652" max="3652" width="20.5703125" style="1" customWidth="1"/>
    <col min="3653" max="3653" width="7.140625" style="1" customWidth="1"/>
    <col min="3654" max="3654" width="20" style="1" customWidth="1"/>
    <col min="3655" max="3655" width="19.28515625" style="1" customWidth="1"/>
    <col min="3656" max="3656" width="16" style="1" customWidth="1"/>
    <col min="3657" max="3657" width="22.28515625" style="1" customWidth="1"/>
    <col min="3658" max="3658" width="22" style="1" customWidth="1"/>
    <col min="3659" max="3842" width="11.42578125" style="1"/>
    <col min="3843" max="3843" width="4.42578125" style="1" customWidth="1"/>
    <col min="3844" max="3844" width="11.42578125" style="1"/>
    <col min="3845" max="3845" width="8.28515625" style="1" customWidth="1"/>
    <col min="3846" max="3846" width="9.7109375" style="1" customWidth="1"/>
    <col min="3847" max="3847" width="11.140625" style="1" customWidth="1"/>
    <col min="3848" max="3848" width="8.42578125" style="1" customWidth="1"/>
    <col min="3849" max="3849" width="10.140625" style="1" customWidth="1"/>
    <col min="3850" max="3850" width="10.5703125" style="1" customWidth="1"/>
    <col min="3851" max="3851" width="7.28515625" style="1" customWidth="1"/>
    <col min="3852" max="3852" width="8.85546875" style="1" customWidth="1"/>
    <col min="3853" max="3853" width="13" style="1" customWidth="1"/>
    <col min="3854" max="3855" width="6.5703125" style="1" customWidth="1"/>
    <col min="3856" max="3856" width="8.5703125" style="1" customWidth="1"/>
    <col min="3857" max="3857" width="8.140625" style="1" customWidth="1"/>
    <col min="3858" max="3858" width="11.85546875" style="1" customWidth="1"/>
    <col min="3859" max="3859" width="6.85546875" style="1" customWidth="1"/>
    <col min="3860" max="3860" width="6.5703125" style="1" customWidth="1"/>
    <col min="3861" max="3861" width="7.140625" style="1" customWidth="1"/>
    <col min="3862" max="3863" width="7.7109375" style="1" customWidth="1"/>
    <col min="3864" max="3864" width="7.140625" style="1" customWidth="1"/>
    <col min="3865" max="3865" width="6.7109375" style="1" customWidth="1"/>
    <col min="3866" max="3866" width="5.42578125" style="1" customWidth="1"/>
    <col min="3867" max="3867" width="22.85546875" style="1" customWidth="1"/>
    <col min="3868" max="3868" width="21.85546875" style="1" customWidth="1"/>
    <col min="3869" max="3869" width="9.42578125" style="1" customWidth="1"/>
    <col min="3870" max="3870" width="11.7109375" style="1" customWidth="1"/>
    <col min="3871" max="3871" width="9.28515625" style="1" customWidth="1"/>
    <col min="3872" max="3872" width="10.5703125" style="1" customWidth="1"/>
    <col min="3873" max="3873" width="18.85546875" style="1" customWidth="1"/>
    <col min="3874" max="3875" width="11.7109375" style="1" customWidth="1"/>
    <col min="3876" max="3876" width="13.85546875" style="1" customWidth="1"/>
    <col min="3877" max="3877" width="19" style="1" customWidth="1"/>
    <col min="3878" max="3878" width="16.7109375" style="1" customWidth="1"/>
    <col min="3879" max="3879" width="11.42578125" style="1"/>
    <col min="3880" max="3880" width="13" style="1" customWidth="1"/>
    <col min="3881" max="3882" width="11.42578125" style="1"/>
    <col min="3883" max="3883" width="9.140625" style="1" customWidth="1"/>
    <col min="3884" max="3884" width="11.42578125" style="1"/>
    <col min="3885" max="3885" width="12.42578125" style="1" customWidth="1"/>
    <col min="3886" max="3887" width="10.7109375" style="1" customWidth="1"/>
    <col min="3888" max="3888" width="7" style="1" customWidth="1"/>
    <col min="3889" max="3892" width="11.42578125" style="1"/>
    <col min="3893" max="3893" width="4.5703125" style="1" customWidth="1"/>
    <col min="3894" max="3896" width="11.42578125" style="1"/>
    <col min="3897" max="3897" width="12.5703125" style="1" customWidth="1"/>
    <col min="3898" max="3903" width="11.42578125" style="1"/>
    <col min="3904" max="3904" width="21" style="1" customWidth="1"/>
    <col min="3905" max="3905" width="19.85546875" style="1" customWidth="1"/>
    <col min="3906" max="3906" width="18.42578125" style="1" customWidth="1"/>
    <col min="3907" max="3907" width="20.140625" style="1" customWidth="1"/>
    <col min="3908" max="3908" width="20.5703125" style="1" customWidth="1"/>
    <col min="3909" max="3909" width="7.140625" style="1" customWidth="1"/>
    <col min="3910" max="3910" width="20" style="1" customWidth="1"/>
    <col min="3911" max="3911" width="19.28515625" style="1" customWidth="1"/>
    <col min="3912" max="3912" width="16" style="1" customWidth="1"/>
    <col min="3913" max="3913" width="22.28515625" style="1" customWidth="1"/>
    <col min="3914" max="3914" width="22" style="1" customWidth="1"/>
    <col min="3915" max="4098" width="11.42578125" style="1"/>
    <col min="4099" max="4099" width="4.42578125" style="1" customWidth="1"/>
    <col min="4100" max="4100" width="11.42578125" style="1"/>
    <col min="4101" max="4101" width="8.28515625" style="1" customWidth="1"/>
    <col min="4102" max="4102" width="9.7109375" style="1" customWidth="1"/>
    <col min="4103" max="4103" width="11.140625" style="1" customWidth="1"/>
    <col min="4104" max="4104" width="8.42578125" style="1" customWidth="1"/>
    <col min="4105" max="4105" width="10.140625" style="1" customWidth="1"/>
    <col min="4106" max="4106" width="10.5703125" style="1" customWidth="1"/>
    <col min="4107" max="4107" width="7.28515625" style="1" customWidth="1"/>
    <col min="4108" max="4108" width="8.85546875" style="1" customWidth="1"/>
    <col min="4109" max="4109" width="13" style="1" customWidth="1"/>
    <col min="4110" max="4111" width="6.5703125" style="1" customWidth="1"/>
    <col min="4112" max="4112" width="8.5703125" style="1" customWidth="1"/>
    <col min="4113" max="4113" width="8.140625" style="1" customWidth="1"/>
    <col min="4114" max="4114" width="11.85546875" style="1" customWidth="1"/>
    <col min="4115" max="4115" width="6.85546875" style="1" customWidth="1"/>
    <col min="4116" max="4116" width="6.5703125" style="1" customWidth="1"/>
    <col min="4117" max="4117" width="7.140625" style="1" customWidth="1"/>
    <col min="4118" max="4119" width="7.7109375" style="1" customWidth="1"/>
    <col min="4120" max="4120" width="7.140625" style="1" customWidth="1"/>
    <col min="4121" max="4121" width="6.7109375" style="1" customWidth="1"/>
    <col min="4122" max="4122" width="5.42578125" style="1" customWidth="1"/>
    <col min="4123" max="4123" width="22.85546875" style="1" customWidth="1"/>
    <col min="4124" max="4124" width="21.85546875" style="1" customWidth="1"/>
    <col min="4125" max="4125" width="9.42578125" style="1" customWidth="1"/>
    <col min="4126" max="4126" width="11.7109375" style="1" customWidth="1"/>
    <col min="4127" max="4127" width="9.28515625" style="1" customWidth="1"/>
    <col min="4128" max="4128" width="10.5703125" style="1" customWidth="1"/>
    <col min="4129" max="4129" width="18.85546875" style="1" customWidth="1"/>
    <col min="4130" max="4131" width="11.7109375" style="1" customWidth="1"/>
    <col min="4132" max="4132" width="13.85546875" style="1" customWidth="1"/>
    <col min="4133" max="4133" width="19" style="1" customWidth="1"/>
    <col min="4134" max="4134" width="16.7109375" style="1" customWidth="1"/>
    <col min="4135" max="4135" width="11.42578125" style="1"/>
    <col min="4136" max="4136" width="13" style="1" customWidth="1"/>
    <col min="4137" max="4138" width="11.42578125" style="1"/>
    <col min="4139" max="4139" width="9.140625" style="1" customWidth="1"/>
    <col min="4140" max="4140" width="11.42578125" style="1"/>
    <col min="4141" max="4141" width="12.42578125" style="1" customWidth="1"/>
    <col min="4142" max="4143" width="10.7109375" style="1" customWidth="1"/>
    <col min="4144" max="4144" width="7" style="1" customWidth="1"/>
    <col min="4145" max="4148" width="11.42578125" style="1"/>
    <col min="4149" max="4149" width="4.5703125" style="1" customWidth="1"/>
    <col min="4150" max="4152" width="11.42578125" style="1"/>
    <col min="4153" max="4153" width="12.5703125" style="1" customWidth="1"/>
    <col min="4154" max="4159" width="11.42578125" style="1"/>
    <col min="4160" max="4160" width="21" style="1" customWidth="1"/>
    <col min="4161" max="4161" width="19.85546875" style="1" customWidth="1"/>
    <col min="4162" max="4162" width="18.42578125" style="1" customWidth="1"/>
    <col min="4163" max="4163" width="20.140625" style="1" customWidth="1"/>
    <col min="4164" max="4164" width="20.5703125" style="1" customWidth="1"/>
    <col min="4165" max="4165" width="7.140625" style="1" customWidth="1"/>
    <col min="4166" max="4166" width="20" style="1" customWidth="1"/>
    <col min="4167" max="4167" width="19.28515625" style="1" customWidth="1"/>
    <col min="4168" max="4168" width="16" style="1" customWidth="1"/>
    <col min="4169" max="4169" width="22.28515625" style="1" customWidth="1"/>
    <col min="4170" max="4170" width="22" style="1" customWidth="1"/>
    <col min="4171" max="4354" width="11.42578125" style="1"/>
    <col min="4355" max="4355" width="4.42578125" style="1" customWidth="1"/>
    <col min="4356" max="4356" width="11.42578125" style="1"/>
    <col min="4357" max="4357" width="8.28515625" style="1" customWidth="1"/>
    <col min="4358" max="4358" width="9.7109375" style="1" customWidth="1"/>
    <col min="4359" max="4359" width="11.140625" style="1" customWidth="1"/>
    <col min="4360" max="4360" width="8.42578125" style="1" customWidth="1"/>
    <col min="4361" max="4361" width="10.140625" style="1" customWidth="1"/>
    <col min="4362" max="4362" width="10.5703125" style="1" customWidth="1"/>
    <col min="4363" max="4363" width="7.28515625" style="1" customWidth="1"/>
    <col min="4364" max="4364" width="8.85546875" style="1" customWidth="1"/>
    <col min="4365" max="4365" width="13" style="1" customWidth="1"/>
    <col min="4366" max="4367" width="6.5703125" style="1" customWidth="1"/>
    <col min="4368" max="4368" width="8.5703125" style="1" customWidth="1"/>
    <col min="4369" max="4369" width="8.140625" style="1" customWidth="1"/>
    <col min="4370" max="4370" width="11.85546875" style="1" customWidth="1"/>
    <col min="4371" max="4371" width="6.85546875" style="1" customWidth="1"/>
    <col min="4372" max="4372" width="6.5703125" style="1" customWidth="1"/>
    <col min="4373" max="4373" width="7.140625" style="1" customWidth="1"/>
    <col min="4374" max="4375" width="7.7109375" style="1" customWidth="1"/>
    <col min="4376" max="4376" width="7.140625" style="1" customWidth="1"/>
    <col min="4377" max="4377" width="6.7109375" style="1" customWidth="1"/>
    <col min="4378" max="4378" width="5.42578125" style="1" customWidth="1"/>
    <col min="4379" max="4379" width="22.85546875" style="1" customWidth="1"/>
    <col min="4380" max="4380" width="21.85546875" style="1" customWidth="1"/>
    <col min="4381" max="4381" width="9.42578125" style="1" customWidth="1"/>
    <col min="4382" max="4382" width="11.7109375" style="1" customWidth="1"/>
    <col min="4383" max="4383" width="9.28515625" style="1" customWidth="1"/>
    <col min="4384" max="4384" width="10.5703125" style="1" customWidth="1"/>
    <col min="4385" max="4385" width="18.85546875" style="1" customWidth="1"/>
    <col min="4386" max="4387" width="11.7109375" style="1" customWidth="1"/>
    <col min="4388" max="4388" width="13.85546875" style="1" customWidth="1"/>
    <col min="4389" max="4389" width="19" style="1" customWidth="1"/>
    <col min="4390" max="4390" width="16.7109375" style="1" customWidth="1"/>
    <col min="4391" max="4391" width="11.42578125" style="1"/>
    <col min="4392" max="4392" width="13" style="1" customWidth="1"/>
    <col min="4393" max="4394" width="11.42578125" style="1"/>
    <col min="4395" max="4395" width="9.140625" style="1" customWidth="1"/>
    <col min="4396" max="4396" width="11.42578125" style="1"/>
    <col min="4397" max="4397" width="12.42578125" style="1" customWidth="1"/>
    <col min="4398" max="4399" width="10.7109375" style="1" customWidth="1"/>
    <col min="4400" max="4400" width="7" style="1" customWidth="1"/>
    <col min="4401" max="4404" width="11.42578125" style="1"/>
    <col min="4405" max="4405" width="4.5703125" style="1" customWidth="1"/>
    <col min="4406" max="4408" width="11.42578125" style="1"/>
    <col min="4409" max="4409" width="12.5703125" style="1" customWidth="1"/>
    <col min="4410" max="4415" width="11.42578125" style="1"/>
    <col min="4416" max="4416" width="21" style="1" customWidth="1"/>
    <col min="4417" max="4417" width="19.85546875" style="1" customWidth="1"/>
    <col min="4418" max="4418" width="18.42578125" style="1" customWidth="1"/>
    <col min="4419" max="4419" width="20.140625" style="1" customWidth="1"/>
    <col min="4420" max="4420" width="20.5703125" style="1" customWidth="1"/>
    <col min="4421" max="4421" width="7.140625" style="1" customWidth="1"/>
    <col min="4422" max="4422" width="20" style="1" customWidth="1"/>
    <col min="4423" max="4423" width="19.28515625" style="1" customWidth="1"/>
    <col min="4424" max="4424" width="16" style="1" customWidth="1"/>
    <col min="4425" max="4425" width="22.28515625" style="1" customWidth="1"/>
    <col min="4426" max="4426" width="22" style="1" customWidth="1"/>
    <col min="4427" max="4610" width="11.42578125" style="1"/>
    <col min="4611" max="4611" width="4.42578125" style="1" customWidth="1"/>
    <col min="4612" max="4612" width="11.42578125" style="1"/>
    <col min="4613" max="4613" width="8.28515625" style="1" customWidth="1"/>
    <col min="4614" max="4614" width="9.7109375" style="1" customWidth="1"/>
    <col min="4615" max="4615" width="11.140625" style="1" customWidth="1"/>
    <col min="4616" max="4616" width="8.42578125" style="1" customWidth="1"/>
    <col min="4617" max="4617" width="10.140625" style="1" customWidth="1"/>
    <col min="4618" max="4618" width="10.5703125" style="1" customWidth="1"/>
    <col min="4619" max="4619" width="7.28515625" style="1" customWidth="1"/>
    <col min="4620" max="4620" width="8.85546875" style="1" customWidth="1"/>
    <col min="4621" max="4621" width="13" style="1" customWidth="1"/>
    <col min="4622" max="4623" width="6.5703125" style="1" customWidth="1"/>
    <col min="4624" max="4624" width="8.5703125" style="1" customWidth="1"/>
    <col min="4625" max="4625" width="8.140625" style="1" customWidth="1"/>
    <col min="4626" max="4626" width="11.85546875" style="1" customWidth="1"/>
    <col min="4627" max="4627" width="6.85546875" style="1" customWidth="1"/>
    <col min="4628" max="4628" width="6.5703125" style="1" customWidth="1"/>
    <col min="4629" max="4629" width="7.140625" style="1" customWidth="1"/>
    <col min="4630" max="4631" width="7.7109375" style="1" customWidth="1"/>
    <col min="4632" max="4632" width="7.140625" style="1" customWidth="1"/>
    <col min="4633" max="4633" width="6.7109375" style="1" customWidth="1"/>
    <col min="4634" max="4634" width="5.42578125" style="1" customWidth="1"/>
    <col min="4635" max="4635" width="22.85546875" style="1" customWidth="1"/>
    <col min="4636" max="4636" width="21.85546875" style="1" customWidth="1"/>
    <col min="4637" max="4637" width="9.42578125" style="1" customWidth="1"/>
    <col min="4638" max="4638" width="11.7109375" style="1" customWidth="1"/>
    <col min="4639" max="4639" width="9.28515625" style="1" customWidth="1"/>
    <col min="4640" max="4640" width="10.5703125" style="1" customWidth="1"/>
    <col min="4641" max="4641" width="18.85546875" style="1" customWidth="1"/>
    <col min="4642" max="4643" width="11.7109375" style="1" customWidth="1"/>
    <col min="4644" max="4644" width="13.85546875" style="1" customWidth="1"/>
    <col min="4645" max="4645" width="19" style="1" customWidth="1"/>
    <col min="4646" max="4646" width="16.7109375" style="1" customWidth="1"/>
    <col min="4647" max="4647" width="11.42578125" style="1"/>
    <col min="4648" max="4648" width="13" style="1" customWidth="1"/>
    <col min="4649" max="4650" width="11.42578125" style="1"/>
    <col min="4651" max="4651" width="9.140625" style="1" customWidth="1"/>
    <col min="4652" max="4652" width="11.42578125" style="1"/>
    <col min="4653" max="4653" width="12.42578125" style="1" customWidth="1"/>
    <col min="4654" max="4655" width="10.7109375" style="1" customWidth="1"/>
    <col min="4656" max="4656" width="7" style="1" customWidth="1"/>
    <col min="4657" max="4660" width="11.42578125" style="1"/>
    <col min="4661" max="4661" width="4.5703125" style="1" customWidth="1"/>
    <col min="4662" max="4664" width="11.42578125" style="1"/>
    <col min="4665" max="4665" width="12.5703125" style="1" customWidth="1"/>
    <col min="4666" max="4671" width="11.42578125" style="1"/>
    <col min="4672" max="4672" width="21" style="1" customWidth="1"/>
    <col min="4673" max="4673" width="19.85546875" style="1" customWidth="1"/>
    <col min="4674" max="4674" width="18.42578125" style="1" customWidth="1"/>
    <col min="4675" max="4675" width="20.140625" style="1" customWidth="1"/>
    <col min="4676" max="4676" width="20.5703125" style="1" customWidth="1"/>
    <col min="4677" max="4677" width="7.140625" style="1" customWidth="1"/>
    <col min="4678" max="4678" width="20" style="1" customWidth="1"/>
    <col min="4679" max="4679" width="19.28515625" style="1" customWidth="1"/>
    <col min="4680" max="4680" width="16" style="1" customWidth="1"/>
    <col min="4681" max="4681" width="22.28515625" style="1" customWidth="1"/>
    <col min="4682" max="4682" width="22" style="1" customWidth="1"/>
    <col min="4683" max="4866" width="11.42578125" style="1"/>
    <col min="4867" max="4867" width="4.42578125" style="1" customWidth="1"/>
    <col min="4868" max="4868" width="11.42578125" style="1"/>
    <col min="4869" max="4869" width="8.28515625" style="1" customWidth="1"/>
    <col min="4870" max="4870" width="9.7109375" style="1" customWidth="1"/>
    <col min="4871" max="4871" width="11.140625" style="1" customWidth="1"/>
    <col min="4872" max="4872" width="8.42578125" style="1" customWidth="1"/>
    <col min="4873" max="4873" width="10.140625" style="1" customWidth="1"/>
    <col min="4874" max="4874" width="10.5703125" style="1" customWidth="1"/>
    <col min="4875" max="4875" width="7.28515625" style="1" customWidth="1"/>
    <col min="4876" max="4876" width="8.85546875" style="1" customWidth="1"/>
    <col min="4877" max="4877" width="13" style="1" customWidth="1"/>
    <col min="4878" max="4879" width="6.5703125" style="1" customWidth="1"/>
    <col min="4880" max="4880" width="8.5703125" style="1" customWidth="1"/>
    <col min="4881" max="4881" width="8.140625" style="1" customWidth="1"/>
    <col min="4882" max="4882" width="11.85546875" style="1" customWidth="1"/>
    <col min="4883" max="4883" width="6.85546875" style="1" customWidth="1"/>
    <col min="4884" max="4884" width="6.5703125" style="1" customWidth="1"/>
    <col min="4885" max="4885" width="7.140625" style="1" customWidth="1"/>
    <col min="4886" max="4887" width="7.7109375" style="1" customWidth="1"/>
    <col min="4888" max="4888" width="7.140625" style="1" customWidth="1"/>
    <col min="4889" max="4889" width="6.7109375" style="1" customWidth="1"/>
    <col min="4890" max="4890" width="5.42578125" style="1" customWidth="1"/>
    <col min="4891" max="4891" width="22.85546875" style="1" customWidth="1"/>
    <col min="4892" max="4892" width="21.85546875" style="1" customWidth="1"/>
    <col min="4893" max="4893" width="9.42578125" style="1" customWidth="1"/>
    <col min="4894" max="4894" width="11.7109375" style="1" customWidth="1"/>
    <col min="4895" max="4895" width="9.28515625" style="1" customWidth="1"/>
    <col min="4896" max="4896" width="10.5703125" style="1" customWidth="1"/>
    <col min="4897" max="4897" width="18.85546875" style="1" customWidth="1"/>
    <col min="4898" max="4899" width="11.7109375" style="1" customWidth="1"/>
    <col min="4900" max="4900" width="13.85546875" style="1" customWidth="1"/>
    <col min="4901" max="4901" width="19" style="1" customWidth="1"/>
    <col min="4902" max="4902" width="16.7109375" style="1" customWidth="1"/>
    <col min="4903" max="4903" width="11.42578125" style="1"/>
    <col min="4904" max="4904" width="13" style="1" customWidth="1"/>
    <col min="4905" max="4906" width="11.42578125" style="1"/>
    <col min="4907" max="4907" width="9.140625" style="1" customWidth="1"/>
    <col min="4908" max="4908" width="11.42578125" style="1"/>
    <col min="4909" max="4909" width="12.42578125" style="1" customWidth="1"/>
    <col min="4910" max="4911" width="10.7109375" style="1" customWidth="1"/>
    <col min="4912" max="4912" width="7" style="1" customWidth="1"/>
    <col min="4913" max="4916" width="11.42578125" style="1"/>
    <col min="4917" max="4917" width="4.5703125" style="1" customWidth="1"/>
    <col min="4918" max="4920" width="11.42578125" style="1"/>
    <col min="4921" max="4921" width="12.5703125" style="1" customWidth="1"/>
    <col min="4922" max="4927" width="11.42578125" style="1"/>
    <col min="4928" max="4928" width="21" style="1" customWidth="1"/>
    <col min="4929" max="4929" width="19.85546875" style="1" customWidth="1"/>
    <col min="4930" max="4930" width="18.42578125" style="1" customWidth="1"/>
    <col min="4931" max="4931" width="20.140625" style="1" customWidth="1"/>
    <col min="4932" max="4932" width="20.5703125" style="1" customWidth="1"/>
    <col min="4933" max="4933" width="7.140625" style="1" customWidth="1"/>
    <col min="4934" max="4934" width="20" style="1" customWidth="1"/>
    <col min="4935" max="4935" width="19.28515625" style="1" customWidth="1"/>
    <col min="4936" max="4936" width="16" style="1" customWidth="1"/>
    <col min="4937" max="4937" width="22.28515625" style="1" customWidth="1"/>
    <col min="4938" max="4938" width="22" style="1" customWidth="1"/>
    <col min="4939" max="5122" width="11.42578125" style="1"/>
    <col min="5123" max="5123" width="4.42578125" style="1" customWidth="1"/>
    <col min="5124" max="5124" width="11.42578125" style="1"/>
    <col min="5125" max="5125" width="8.28515625" style="1" customWidth="1"/>
    <col min="5126" max="5126" width="9.7109375" style="1" customWidth="1"/>
    <col min="5127" max="5127" width="11.140625" style="1" customWidth="1"/>
    <col min="5128" max="5128" width="8.42578125" style="1" customWidth="1"/>
    <col min="5129" max="5129" width="10.140625" style="1" customWidth="1"/>
    <col min="5130" max="5130" width="10.5703125" style="1" customWidth="1"/>
    <col min="5131" max="5131" width="7.28515625" style="1" customWidth="1"/>
    <col min="5132" max="5132" width="8.85546875" style="1" customWidth="1"/>
    <col min="5133" max="5133" width="13" style="1" customWidth="1"/>
    <col min="5134" max="5135" width="6.5703125" style="1" customWidth="1"/>
    <col min="5136" max="5136" width="8.5703125" style="1" customWidth="1"/>
    <col min="5137" max="5137" width="8.140625" style="1" customWidth="1"/>
    <col min="5138" max="5138" width="11.85546875" style="1" customWidth="1"/>
    <col min="5139" max="5139" width="6.85546875" style="1" customWidth="1"/>
    <col min="5140" max="5140" width="6.5703125" style="1" customWidth="1"/>
    <col min="5141" max="5141" width="7.140625" style="1" customWidth="1"/>
    <col min="5142" max="5143" width="7.7109375" style="1" customWidth="1"/>
    <col min="5144" max="5144" width="7.140625" style="1" customWidth="1"/>
    <col min="5145" max="5145" width="6.7109375" style="1" customWidth="1"/>
    <col min="5146" max="5146" width="5.42578125" style="1" customWidth="1"/>
    <col min="5147" max="5147" width="22.85546875" style="1" customWidth="1"/>
    <col min="5148" max="5148" width="21.85546875" style="1" customWidth="1"/>
    <col min="5149" max="5149" width="9.42578125" style="1" customWidth="1"/>
    <col min="5150" max="5150" width="11.7109375" style="1" customWidth="1"/>
    <col min="5151" max="5151" width="9.28515625" style="1" customWidth="1"/>
    <col min="5152" max="5152" width="10.5703125" style="1" customWidth="1"/>
    <col min="5153" max="5153" width="18.85546875" style="1" customWidth="1"/>
    <col min="5154" max="5155" width="11.7109375" style="1" customWidth="1"/>
    <col min="5156" max="5156" width="13.85546875" style="1" customWidth="1"/>
    <col min="5157" max="5157" width="19" style="1" customWidth="1"/>
    <col min="5158" max="5158" width="16.7109375" style="1" customWidth="1"/>
    <col min="5159" max="5159" width="11.42578125" style="1"/>
    <col min="5160" max="5160" width="13" style="1" customWidth="1"/>
    <col min="5161" max="5162" width="11.42578125" style="1"/>
    <col min="5163" max="5163" width="9.140625" style="1" customWidth="1"/>
    <col min="5164" max="5164" width="11.42578125" style="1"/>
    <col min="5165" max="5165" width="12.42578125" style="1" customWidth="1"/>
    <col min="5166" max="5167" width="10.7109375" style="1" customWidth="1"/>
    <col min="5168" max="5168" width="7" style="1" customWidth="1"/>
    <col min="5169" max="5172" width="11.42578125" style="1"/>
    <col min="5173" max="5173" width="4.5703125" style="1" customWidth="1"/>
    <col min="5174" max="5176" width="11.42578125" style="1"/>
    <col min="5177" max="5177" width="12.5703125" style="1" customWidth="1"/>
    <col min="5178" max="5183" width="11.42578125" style="1"/>
    <col min="5184" max="5184" width="21" style="1" customWidth="1"/>
    <col min="5185" max="5185" width="19.85546875" style="1" customWidth="1"/>
    <col min="5186" max="5186" width="18.42578125" style="1" customWidth="1"/>
    <col min="5187" max="5187" width="20.140625" style="1" customWidth="1"/>
    <col min="5188" max="5188" width="20.5703125" style="1" customWidth="1"/>
    <col min="5189" max="5189" width="7.140625" style="1" customWidth="1"/>
    <col min="5190" max="5190" width="20" style="1" customWidth="1"/>
    <col min="5191" max="5191" width="19.28515625" style="1" customWidth="1"/>
    <col min="5192" max="5192" width="16" style="1" customWidth="1"/>
    <col min="5193" max="5193" width="22.28515625" style="1" customWidth="1"/>
    <col min="5194" max="5194" width="22" style="1" customWidth="1"/>
    <col min="5195" max="5378" width="11.42578125" style="1"/>
    <col min="5379" max="5379" width="4.42578125" style="1" customWidth="1"/>
    <col min="5380" max="5380" width="11.42578125" style="1"/>
    <col min="5381" max="5381" width="8.28515625" style="1" customWidth="1"/>
    <col min="5382" max="5382" width="9.7109375" style="1" customWidth="1"/>
    <col min="5383" max="5383" width="11.140625" style="1" customWidth="1"/>
    <col min="5384" max="5384" width="8.42578125" style="1" customWidth="1"/>
    <col min="5385" max="5385" width="10.140625" style="1" customWidth="1"/>
    <col min="5386" max="5386" width="10.5703125" style="1" customWidth="1"/>
    <col min="5387" max="5387" width="7.28515625" style="1" customWidth="1"/>
    <col min="5388" max="5388" width="8.85546875" style="1" customWidth="1"/>
    <col min="5389" max="5389" width="13" style="1" customWidth="1"/>
    <col min="5390" max="5391" width="6.5703125" style="1" customWidth="1"/>
    <col min="5392" max="5392" width="8.5703125" style="1" customWidth="1"/>
    <col min="5393" max="5393" width="8.140625" style="1" customWidth="1"/>
    <col min="5394" max="5394" width="11.85546875" style="1" customWidth="1"/>
    <col min="5395" max="5395" width="6.85546875" style="1" customWidth="1"/>
    <col min="5396" max="5396" width="6.5703125" style="1" customWidth="1"/>
    <col min="5397" max="5397" width="7.140625" style="1" customWidth="1"/>
    <col min="5398" max="5399" width="7.7109375" style="1" customWidth="1"/>
    <col min="5400" max="5400" width="7.140625" style="1" customWidth="1"/>
    <col min="5401" max="5401" width="6.7109375" style="1" customWidth="1"/>
    <col min="5402" max="5402" width="5.42578125" style="1" customWidth="1"/>
    <col min="5403" max="5403" width="22.85546875" style="1" customWidth="1"/>
    <col min="5404" max="5404" width="21.85546875" style="1" customWidth="1"/>
    <col min="5405" max="5405" width="9.42578125" style="1" customWidth="1"/>
    <col min="5406" max="5406" width="11.7109375" style="1" customWidth="1"/>
    <col min="5407" max="5407" width="9.28515625" style="1" customWidth="1"/>
    <col min="5408" max="5408" width="10.5703125" style="1" customWidth="1"/>
    <col min="5409" max="5409" width="18.85546875" style="1" customWidth="1"/>
    <col min="5410" max="5411" width="11.7109375" style="1" customWidth="1"/>
    <col min="5412" max="5412" width="13.85546875" style="1" customWidth="1"/>
    <col min="5413" max="5413" width="19" style="1" customWidth="1"/>
    <col min="5414" max="5414" width="16.7109375" style="1" customWidth="1"/>
    <col min="5415" max="5415" width="11.42578125" style="1"/>
    <col min="5416" max="5416" width="13" style="1" customWidth="1"/>
    <col min="5417" max="5418" width="11.42578125" style="1"/>
    <col min="5419" max="5419" width="9.140625" style="1" customWidth="1"/>
    <col min="5420" max="5420" width="11.42578125" style="1"/>
    <col min="5421" max="5421" width="12.42578125" style="1" customWidth="1"/>
    <col min="5422" max="5423" width="10.7109375" style="1" customWidth="1"/>
    <col min="5424" max="5424" width="7" style="1" customWidth="1"/>
    <col min="5425" max="5428" width="11.42578125" style="1"/>
    <col min="5429" max="5429" width="4.5703125" style="1" customWidth="1"/>
    <col min="5430" max="5432" width="11.42578125" style="1"/>
    <col min="5433" max="5433" width="12.5703125" style="1" customWidth="1"/>
    <col min="5434" max="5439" width="11.42578125" style="1"/>
    <col min="5440" max="5440" width="21" style="1" customWidth="1"/>
    <col min="5441" max="5441" width="19.85546875" style="1" customWidth="1"/>
    <col min="5442" max="5442" width="18.42578125" style="1" customWidth="1"/>
    <col min="5443" max="5443" width="20.140625" style="1" customWidth="1"/>
    <col min="5444" max="5444" width="20.5703125" style="1" customWidth="1"/>
    <col min="5445" max="5445" width="7.140625" style="1" customWidth="1"/>
    <col min="5446" max="5446" width="20" style="1" customWidth="1"/>
    <col min="5447" max="5447" width="19.28515625" style="1" customWidth="1"/>
    <col min="5448" max="5448" width="16" style="1" customWidth="1"/>
    <col min="5449" max="5449" width="22.28515625" style="1" customWidth="1"/>
    <col min="5450" max="5450" width="22" style="1" customWidth="1"/>
    <col min="5451" max="5634" width="11.42578125" style="1"/>
    <col min="5635" max="5635" width="4.42578125" style="1" customWidth="1"/>
    <col min="5636" max="5636" width="11.42578125" style="1"/>
    <col min="5637" max="5637" width="8.28515625" style="1" customWidth="1"/>
    <col min="5638" max="5638" width="9.7109375" style="1" customWidth="1"/>
    <col min="5639" max="5639" width="11.140625" style="1" customWidth="1"/>
    <col min="5640" max="5640" width="8.42578125" style="1" customWidth="1"/>
    <col min="5641" max="5641" width="10.140625" style="1" customWidth="1"/>
    <col min="5642" max="5642" width="10.5703125" style="1" customWidth="1"/>
    <col min="5643" max="5643" width="7.28515625" style="1" customWidth="1"/>
    <col min="5644" max="5644" width="8.85546875" style="1" customWidth="1"/>
    <col min="5645" max="5645" width="13" style="1" customWidth="1"/>
    <col min="5646" max="5647" width="6.5703125" style="1" customWidth="1"/>
    <col min="5648" max="5648" width="8.5703125" style="1" customWidth="1"/>
    <col min="5649" max="5649" width="8.140625" style="1" customWidth="1"/>
    <col min="5650" max="5650" width="11.85546875" style="1" customWidth="1"/>
    <col min="5651" max="5651" width="6.85546875" style="1" customWidth="1"/>
    <col min="5652" max="5652" width="6.5703125" style="1" customWidth="1"/>
    <col min="5653" max="5653" width="7.140625" style="1" customWidth="1"/>
    <col min="5654" max="5655" width="7.7109375" style="1" customWidth="1"/>
    <col min="5656" max="5656" width="7.140625" style="1" customWidth="1"/>
    <col min="5657" max="5657" width="6.7109375" style="1" customWidth="1"/>
    <col min="5658" max="5658" width="5.42578125" style="1" customWidth="1"/>
    <col min="5659" max="5659" width="22.85546875" style="1" customWidth="1"/>
    <col min="5660" max="5660" width="21.85546875" style="1" customWidth="1"/>
    <col min="5661" max="5661" width="9.42578125" style="1" customWidth="1"/>
    <col min="5662" max="5662" width="11.7109375" style="1" customWidth="1"/>
    <col min="5663" max="5663" width="9.28515625" style="1" customWidth="1"/>
    <col min="5664" max="5664" width="10.5703125" style="1" customWidth="1"/>
    <col min="5665" max="5665" width="18.85546875" style="1" customWidth="1"/>
    <col min="5666" max="5667" width="11.7109375" style="1" customWidth="1"/>
    <col min="5668" max="5668" width="13.85546875" style="1" customWidth="1"/>
    <col min="5669" max="5669" width="19" style="1" customWidth="1"/>
    <col min="5670" max="5670" width="16.7109375" style="1" customWidth="1"/>
    <col min="5671" max="5671" width="11.42578125" style="1"/>
    <col min="5672" max="5672" width="13" style="1" customWidth="1"/>
    <col min="5673" max="5674" width="11.42578125" style="1"/>
    <col min="5675" max="5675" width="9.140625" style="1" customWidth="1"/>
    <col min="5676" max="5676" width="11.42578125" style="1"/>
    <col min="5677" max="5677" width="12.42578125" style="1" customWidth="1"/>
    <col min="5678" max="5679" width="10.7109375" style="1" customWidth="1"/>
    <col min="5680" max="5680" width="7" style="1" customWidth="1"/>
    <col min="5681" max="5684" width="11.42578125" style="1"/>
    <col min="5685" max="5685" width="4.5703125" style="1" customWidth="1"/>
    <col min="5686" max="5688" width="11.42578125" style="1"/>
    <col min="5689" max="5689" width="12.5703125" style="1" customWidth="1"/>
    <col min="5690" max="5695" width="11.42578125" style="1"/>
    <col min="5696" max="5696" width="21" style="1" customWidth="1"/>
    <col min="5697" max="5697" width="19.85546875" style="1" customWidth="1"/>
    <col min="5698" max="5698" width="18.42578125" style="1" customWidth="1"/>
    <col min="5699" max="5699" width="20.140625" style="1" customWidth="1"/>
    <col min="5700" max="5700" width="20.5703125" style="1" customWidth="1"/>
    <col min="5701" max="5701" width="7.140625" style="1" customWidth="1"/>
    <col min="5702" max="5702" width="20" style="1" customWidth="1"/>
    <col min="5703" max="5703" width="19.28515625" style="1" customWidth="1"/>
    <col min="5704" max="5704" width="16" style="1" customWidth="1"/>
    <col min="5705" max="5705" width="22.28515625" style="1" customWidth="1"/>
    <col min="5706" max="5706" width="22" style="1" customWidth="1"/>
    <col min="5707" max="5890" width="11.42578125" style="1"/>
    <col min="5891" max="5891" width="4.42578125" style="1" customWidth="1"/>
    <col min="5892" max="5892" width="11.42578125" style="1"/>
    <col min="5893" max="5893" width="8.28515625" style="1" customWidth="1"/>
    <col min="5894" max="5894" width="9.7109375" style="1" customWidth="1"/>
    <col min="5895" max="5895" width="11.140625" style="1" customWidth="1"/>
    <col min="5896" max="5896" width="8.42578125" style="1" customWidth="1"/>
    <col min="5897" max="5897" width="10.140625" style="1" customWidth="1"/>
    <col min="5898" max="5898" width="10.5703125" style="1" customWidth="1"/>
    <col min="5899" max="5899" width="7.28515625" style="1" customWidth="1"/>
    <col min="5900" max="5900" width="8.85546875" style="1" customWidth="1"/>
    <col min="5901" max="5901" width="13" style="1" customWidth="1"/>
    <col min="5902" max="5903" width="6.5703125" style="1" customWidth="1"/>
    <col min="5904" max="5904" width="8.5703125" style="1" customWidth="1"/>
    <col min="5905" max="5905" width="8.140625" style="1" customWidth="1"/>
    <col min="5906" max="5906" width="11.85546875" style="1" customWidth="1"/>
    <col min="5907" max="5907" width="6.85546875" style="1" customWidth="1"/>
    <col min="5908" max="5908" width="6.5703125" style="1" customWidth="1"/>
    <col min="5909" max="5909" width="7.140625" style="1" customWidth="1"/>
    <col min="5910" max="5911" width="7.7109375" style="1" customWidth="1"/>
    <col min="5912" max="5912" width="7.140625" style="1" customWidth="1"/>
    <col min="5913" max="5913" width="6.7109375" style="1" customWidth="1"/>
    <col min="5914" max="5914" width="5.42578125" style="1" customWidth="1"/>
    <col min="5915" max="5915" width="22.85546875" style="1" customWidth="1"/>
    <col min="5916" max="5916" width="21.85546875" style="1" customWidth="1"/>
    <col min="5917" max="5917" width="9.42578125" style="1" customWidth="1"/>
    <col min="5918" max="5918" width="11.7109375" style="1" customWidth="1"/>
    <col min="5919" max="5919" width="9.28515625" style="1" customWidth="1"/>
    <col min="5920" max="5920" width="10.5703125" style="1" customWidth="1"/>
    <col min="5921" max="5921" width="18.85546875" style="1" customWidth="1"/>
    <col min="5922" max="5923" width="11.7109375" style="1" customWidth="1"/>
    <col min="5924" max="5924" width="13.85546875" style="1" customWidth="1"/>
    <col min="5925" max="5925" width="19" style="1" customWidth="1"/>
    <col min="5926" max="5926" width="16.7109375" style="1" customWidth="1"/>
    <col min="5927" max="5927" width="11.42578125" style="1"/>
    <col min="5928" max="5928" width="13" style="1" customWidth="1"/>
    <col min="5929" max="5930" width="11.42578125" style="1"/>
    <col min="5931" max="5931" width="9.140625" style="1" customWidth="1"/>
    <col min="5932" max="5932" width="11.42578125" style="1"/>
    <col min="5933" max="5933" width="12.42578125" style="1" customWidth="1"/>
    <col min="5934" max="5935" width="10.7109375" style="1" customWidth="1"/>
    <col min="5936" max="5936" width="7" style="1" customWidth="1"/>
    <col min="5937" max="5940" width="11.42578125" style="1"/>
    <col min="5941" max="5941" width="4.5703125" style="1" customWidth="1"/>
    <col min="5942" max="5944" width="11.42578125" style="1"/>
    <col min="5945" max="5945" width="12.5703125" style="1" customWidth="1"/>
    <col min="5946" max="5951" width="11.42578125" style="1"/>
    <col min="5952" max="5952" width="21" style="1" customWidth="1"/>
    <col min="5953" max="5953" width="19.85546875" style="1" customWidth="1"/>
    <col min="5954" max="5954" width="18.42578125" style="1" customWidth="1"/>
    <col min="5955" max="5955" width="20.140625" style="1" customWidth="1"/>
    <col min="5956" max="5956" width="20.5703125" style="1" customWidth="1"/>
    <col min="5957" max="5957" width="7.140625" style="1" customWidth="1"/>
    <col min="5958" max="5958" width="20" style="1" customWidth="1"/>
    <col min="5959" max="5959" width="19.28515625" style="1" customWidth="1"/>
    <col min="5960" max="5960" width="16" style="1" customWidth="1"/>
    <col min="5961" max="5961" width="22.28515625" style="1" customWidth="1"/>
    <col min="5962" max="5962" width="22" style="1" customWidth="1"/>
    <col min="5963" max="6146" width="11.42578125" style="1"/>
    <col min="6147" max="6147" width="4.42578125" style="1" customWidth="1"/>
    <col min="6148" max="6148" width="11.42578125" style="1"/>
    <col min="6149" max="6149" width="8.28515625" style="1" customWidth="1"/>
    <col min="6150" max="6150" width="9.7109375" style="1" customWidth="1"/>
    <col min="6151" max="6151" width="11.140625" style="1" customWidth="1"/>
    <col min="6152" max="6152" width="8.42578125" style="1" customWidth="1"/>
    <col min="6153" max="6153" width="10.140625" style="1" customWidth="1"/>
    <col min="6154" max="6154" width="10.5703125" style="1" customWidth="1"/>
    <col min="6155" max="6155" width="7.28515625" style="1" customWidth="1"/>
    <col min="6156" max="6156" width="8.85546875" style="1" customWidth="1"/>
    <col min="6157" max="6157" width="13" style="1" customWidth="1"/>
    <col min="6158" max="6159" width="6.5703125" style="1" customWidth="1"/>
    <col min="6160" max="6160" width="8.5703125" style="1" customWidth="1"/>
    <col min="6161" max="6161" width="8.140625" style="1" customWidth="1"/>
    <col min="6162" max="6162" width="11.85546875" style="1" customWidth="1"/>
    <col min="6163" max="6163" width="6.85546875" style="1" customWidth="1"/>
    <col min="6164" max="6164" width="6.5703125" style="1" customWidth="1"/>
    <col min="6165" max="6165" width="7.140625" style="1" customWidth="1"/>
    <col min="6166" max="6167" width="7.7109375" style="1" customWidth="1"/>
    <col min="6168" max="6168" width="7.140625" style="1" customWidth="1"/>
    <col min="6169" max="6169" width="6.7109375" style="1" customWidth="1"/>
    <col min="6170" max="6170" width="5.42578125" style="1" customWidth="1"/>
    <col min="6171" max="6171" width="22.85546875" style="1" customWidth="1"/>
    <col min="6172" max="6172" width="21.85546875" style="1" customWidth="1"/>
    <col min="6173" max="6173" width="9.42578125" style="1" customWidth="1"/>
    <col min="6174" max="6174" width="11.7109375" style="1" customWidth="1"/>
    <col min="6175" max="6175" width="9.28515625" style="1" customWidth="1"/>
    <col min="6176" max="6176" width="10.5703125" style="1" customWidth="1"/>
    <col min="6177" max="6177" width="18.85546875" style="1" customWidth="1"/>
    <col min="6178" max="6179" width="11.7109375" style="1" customWidth="1"/>
    <col min="6180" max="6180" width="13.85546875" style="1" customWidth="1"/>
    <col min="6181" max="6181" width="19" style="1" customWidth="1"/>
    <col min="6182" max="6182" width="16.7109375" style="1" customWidth="1"/>
    <col min="6183" max="6183" width="11.42578125" style="1"/>
    <col min="6184" max="6184" width="13" style="1" customWidth="1"/>
    <col min="6185" max="6186" width="11.42578125" style="1"/>
    <col min="6187" max="6187" width="9.140625" style="1" customWidth="1"/>
    <col min="6188" max="6188" width="11.42578125" style="1"/>
    <col min="6189" max="6189" width="12.42578125" style="1" customWidth="1"/>
    <col min="6190" max="6191" width="10.7109375" style="1" customWidth="1"/>
    <col min="6192" max="6192" width="7" style="1" customWidth="1"/>
    <col min="6193" max="6196" width="11.42578125" style="1"/>
    <col min="6197" max="6197" width="4.5703125" style="1" customWidth="1"/>
    <col min="6198" max="6200" width="11.42578125" style="1"/>
    <col min="6201" max="6201" width="12.5703125" style="1" customWidth="1"/>
    <col min="6202" max="6207" width="11.42578125" style="1"/>
    <col min="6208" max="6208" width="21" style="1" customWidth="1"/>
    <col min="6209" max="6209" width="19.85546875" style="1" customWidth="1"/>
    <col min="6210" max="6210" width="18.42578125" style="1" customWidth="1"/>
    <col min="6211" max="6211" width="20.140625" style="1" customWidth="1"/>
    <col min="6212" max="6212" width="20.5703125" style="1" customWidth="1"/>
    <col min="6213" max="6213" width="7.140625" style="1" customWidth="1"/>
    <col min="6214" max="6214" width="20" style="1" customWidth="1"/>
    <col min="6215" max="6215" width="19.28515625" style="1" customWidth="1"/>
    <col min="6216" max="6216" width="16" style="1" customWidth="1"/>
    <col min="6217" max="6217" width="22.28515625" style="1" customWidth="1"/>
    <col min="6218" max="6218" width="22" style="1" customWidth="1"/>
    <col min="6219" max="6402" width="11.42578125" style="1"/>
    <col min="6403" max="6403" width="4.42578125" style="1" customWidth="1"/>
    <col min="6404" max="6404" width="11.42578125" style="1"/>
    <col min="6405" max="6405" width="8.28515625" style="1" customWidth="1"/>
    <col min="6406" max="6406" width="9.7109375" style="1" customWidth="1"/>
    <col min="6407" max="6407" width="11.140625" style="1" customWidth="1"/>
    <col min="6408" max="6408" width="8.42578125" style="1" customWidth="1"/>
    <col min="6409" max="6409" width="10.140625" style="1" customWidth="1"/>
    <col min="6410" max="6410" width="10.5703125" style="1" customWidth="1"/>
    <col min="6411" max="6411" width="7.28515625" style="1" customWidth="1"/>
    <col min="6412" max="6412" width="8.85546875" style="1" customWidth="1"/>
    <col min="6413" max="6413" width="13" style="1" customWidth="1"/>
    <col min="6414" max="6415" width="6.5703125" style="1" customWidth="1"/>
    <col min="6416" max="6416" width="8.5703125" style="1" customWidth="1"/>
    <col min="6417" max="6417" width="8.140625" style="1" customWidth="1"/>
    <col min="6418" max="6418" width="11.85546875" style="1" customWidth="1"/>
    <col min="6419" max="6419" width="6.85546875" style="1" customWidth="1"/>
    <col min="6420" max="6420" width="6.5703125" style="1" customWidth="1"/>
    <col min="6421" max="6421" width="7.140625" style="1" customWidth="1"/>
    <col min="6422" max="6423" width="7.7109375" style="1" customWidth="1"/>
    <col min="6424" max="6424" width="7.140625" style="1" customWidth="1"/>
    <col min="6425" max="6425" width="6.7109375" style="1" customWidth="1"/>
    <col min="6426" max="6426" width="5.42578125" style="1" customWidth="1"/>
    <col min="6427" max="6427" width="22.85546875" style="1" customWidth="1"/>
    <col min="6428" max="6428" width="21.85546875" style="1" customWidth="1"/>
    <col min="6429" max="6429" width="9.42578125" style="1" customWidth="1"/>
    <col min="6430" max="6430" width="11.7109375" style="1" customWidth="1"/>
    <col min="6431" max="6431" width="9.28515625" style="1" customWidth="1"/>
    <col min="6432" max="6432" width="10.5703125" style="1" customWidth="1"/>
    <col min="6433" max="6433" width="18.85546875" style="1" customWidth="1"/>
    <col min="6434" max="6435" width="11.7109375" style="1" customWidth="1"/>
    <col min="6436" max="6436" width="13.85546875" style="1" customWidth="1"/>
    <col min="6437" max="6437" width="19" style="1" customWidth="1"/>
    <col min="6438" max="6438" width="16.7109375" style="1" customWidth="1"/>
    <col min="6439" max="6439" width="11.42578125" style="1"/>
    <col min="6440" max="6440" width="13" style="1" customWidth="1"/>
    <col min="6441" max="6442" width="11.42578125" style="1"/>
    <col min="6443" max="6443" width="9.140625" style="1" customWidth="1"/>
    <col min="6444" max="6444" width="11.42578125" style="1"/>
    <col min="6445" max="6445" width="12.42578125" style="1" customWidth="1"/>
    <col min="6446" max="6447" width="10.7109375" style="1" customWidth="1"/>
    <col min="6448" max="6448" width="7" style="1" customWidth="1"/>
    <col min="6449" max="6452" width="11.42578125" style="1"/>
    <col min="6453" max="6453" width="4.5703125" style="1" customWidth="1"/>
    <col min="6454" max="6456" width="11.42578125" style="1"/>
    <col min="6457" max="6457" width="12.5703125" style="1" customWidth="1"/>
    <col min="6458" max="6463" width="11.42578125" style="1"/>
    <col min="6464" max="6464" width="21" style="1" customWidth="1"/>
    <col min="6465" max="6465" width="19.85546875" style="1" customWidth="1"/>
    <col min="6466" max="6466" width="18.42578125" style="1" customWidth="1"/>
    <col min="6467" max="6467" width="20.140625" style="1" customWidth="1"/>
    <col min="6468" max="6468" width="20.5703125" style="1" customWidth="1"/>
    <col min="6469" max="6469" width="7.140625" style="1" customWidth="1"/>
    <col min="6470" max="6470" width="20" style="1" customWidth="1"/>
    <col min="6471" max="6471" width="19.28515625" style="1" customWidth="1"/>
    <col min="6472" max="6472" width="16" style="1" customWidth="1"/>
    <col min="6473" max="6473" width="22.28515625" style="1" customWidth="1"/>
    <col min="6474" max="6474" width="22" style="1" customWidth="1"/>
    <col min="6475" max="6658" width="11.42578125" style="1"/>
    <col min="6659" max="6659" width="4.42578125" style="1" customWidth="1"/>
    <col min="6660" max="6660" width="11.42578125" style="1"/>
    <col min="6661" max="6661" width="8.28515625" style="1" customWidth="1"/>
    <col min="6662" max="6662" width="9.7109375" style="1" customWidth="1"/>
    <col min="6663" max="6663" width="11.140625" style="1" customWidth="1"/>
    <col min="6664" max="6664" width="8.42578125" style="1" customWidth="1"/>
    <col min="6665" max="6665" width="10.140625" style="1" customWidth="1"/>
    <col min="6666" max="6666" width="10.5703125" style="1" customWidth="1"/>
    <col min="6667" max="6667" width="7.28515625" style="1" customWidth="1"/>
    <col min="6668" max="6668" width="8.85546875" style="1" customWidth="1"/>
    <col min="6669" max="6669" width="13" style="1" customWidth="1"/>
    <col min="6670" max="6671" width="6.5703125" style="1" customWidth="1"/>
    <col min="6672" max="6672" width="8.5703125" style="1" customWidth="1"/>
    <col min="6673" max="6673" width="8.140625" style="1" customWidth="1"/>
    <col min="6674" max="6674" width="11.85546875" style="1" customWidth="1"/>
    <col min="6675" max="6675" width="6.85546875" style="1" customWidth="1"/>
    <col min="6676" max="6676" width="6.5703125" style="1" customWidth="1"/>
    <col min="6677" max="6677" width="7.140625" style="1" customWidth="1"/>
    <col min="6678" max="6679" width="7.7109375" style="1" customWidth="1"/>
    <col min="6680" max="6680" width="7.140625" style="1" customWidth="1"/>
    <col min="6681" max="6681" width="6.7109375" style="1" customWidth="1"/>
    <col min="6682" max="6682" width="5.42578125" style="1" customWidth="1"/>
    <col min="6683" max="6683" width="22.85546875" style="1" customWidth="1"/>
    <col min="6684" max="6684" width="21.85546875" style="1" customWidth="1"/>
    <col min="6685" max="6685" width="9.42578125" style="1" customWidth="1"/>
    <col min="6686" max="6686" width="11.7109375" style="1" customWidth="1"/>
    <col min="6687" max="6687" width="9.28515625" style="1" customWidth="1"/>
    <col min="6688" max="6688" width="10.5703125" style="1" customWidth="1"/>
    <col min="6689" max="6689" width="18.85546875" style="1" customWidth="1"/>
    <col min="6690" max="6691" width="11.7109375" style="1" customWidth="1"/>
    <col min="6692" max="6692" width="13.85546875" style="1" customWidth="1"/>
    <col min="6693" max="6693" width="19" style="1" customWidth="1"/>
    <col min="6694" max="6694" width="16.7109375" style="1" customWidth="1"/>
    <col min="6695" max="6695" width="11.42578125" style="1"/>
    <col min="6696" max="6696" width="13" style="1" customWidth="1"/>
    <col min="6697" max="6698" width="11.42578125" style="1"/>
    <col min="6699" max="6699" width="9.140625" style="1" customWidth="1"/>
    <col min="6700" max="6700" width="11.42578125" style="1"/>
    <col min="6701" max="6701" width="12.42578125" style="1" customWidth="1"/>
    <col min="6702" max="6703" width="10.7109375" style="1" customWidth="1"/>
    <col min="6704" max="6704" width="7" style="1" customWidth="1"/>
    <col min="6705" max="6708" width="11.42578125" style="1"/>
    <col min="6709" max="6709" width="4.5703125" style="1" customWidth="1"/>
    <col min="6710" max="6712" width="11.42578125" style="1"/>
    <col min="6713" max="6713" width="12.5703125" style="1" customWidth="1"/>
    <col min="6714" max="6719" width="11.42578125" style="1"/>
    <col min="6720" max="6720" width="21" style="1" customWidth="1"/>
    <col min="6721" max="6721" width="19.85546875" style="1" customWidth="1"/>
    <col min="6722" max="6722" width="18.42578125" style="1" customWidth="1"/>
    <col min="6723" max="6723" width="20.140625" style="1" customWidth="1"/>
    <col min="6724" max="6724" width="20.5703125" style="1" customWidth="1"/>
    <col min="6725" max="6725" width="7.140625" style="1" customWidth="1"/>
    <col min="6726" max="6726" width="20" style="1" customWidth="1"/>
    <col min="6727" max="6727" width="19.28515625" style="1" customWidth="1"/>
    <col min="6728" max="6728" width="16" style="1" customWidth="1"/>
    <col min="6729" max="6729" width="22.28515625" style="1" customWidth="1"/>
    <col min="6730" max="6730" width="22" style="1" customWidth="1"/>
    <col min="6731" max="6914" width="11.42578125" style="1"/>
    <col min="6915" max="6915" width="4.42578125" style="1" customWidth="1"/>
    <col min="6916" max="6916" width="11.42578125" style="1"/>
    <col min="6917" max="6917" width="8.28515625" style="1" customWidth="1"/>
    <col min="6918" max="6918" width="9.7109375" style="1" customWidth="1"/>
    <col min="6919" max="6919" width="11.140625" style="1" customWidth="1"/>
    <col min="6920" max="6920" width="8.42578125" style="1" customWidth="1"/>
    <col min="6921" max="6921" width="10.140625" style="1" customWidth="1"/>
    <col min="6922" max="6922" width="10.5703125" style="1" customWidth="1"/>
    <col min="6923" max="6923" width="7.28515625" style="1" customWidth="1"/>
    <col min="6924" max="6924" width="8.85546875" style="1" customWidth="1"/>
    <col min="6925" max="6925" width="13" style="1" customWidth="1"/>
    <col min="6926" max="6927" width="6.5703125" style="1" customWidth="1"/>
    <col min="6928" max="6928" width="8.5703125" style="1" customWidth="1"/>
    <col min="6929" max="6929" width="8.140625" style="1" customWidth="1"/>
    <col min="6930" max="6930" width="11.85546875" style="1" customWidth="1"/>
    <col min="6931" max="6931" width="6.85546875" style="1" customWidth="1"/>
    <col min="6932" max="6932" width="6.5703125" style="1" customWidth="1"/>
    <col min="6933" max="6933" width="7.140625" style="1" customWidth="1"/>
    <col min="6934" max="6935" width="7.7109375" style="1" customWidth="1"/>
    <col min="6936" max="6936" width="7.140625" style="1" customWidth="1"/>
    <col min="6937" max="6937" width="6.7109375" style="1" customWidth="1"/>
    <col min="6938" max="6938" width="5.42578125" style="1" customWidth="1"/>
    <col min="6939" max="6939" width="22.85546875" style="1" customWidth="1"/>
    <col min="6940" max="6940" width="21.85546875" style="1" customWidth="1"/>
    <col min="6941" max="6941" width="9.42578125" style="1" customWidth="1"/>
    <col min="6942" max="6942" width="11.7109375" style="1" customWidth="1"/>
    <col min="6943" max="6943" width="9.28515625" style="1" customWidth="1"/>
    <col min="6944" max="6944" width="10.5703125" style="1" customWidth="1"/>
    <col min="6945" max="6945" width="18.85546875" style="1" customWidth="1"/>
    <col min="6946" max="6947" width="11.7109375" style="1" customWidth="1"/>
    <col min="6948" max="6948" width="13.85546875" style="1" customWidth="1"/>
    <col min="6949" max="6949" width="19" style="1" customWidth="1"/>
    <col min="6950" max="6950" width="16.7109375" style="1" customWidth="1"/>
    <col min="6951" max="6951" width="11.42578125" style="1"/>
    <col min="6952" max="6952" width="13" style="1" customWidth="1"/>
    <col min="6953" max="6954" width="11.42578125" style="1"/>
    <col min="6955" max="6955" width="9.140625" style="1" customWidth="1"/>
    <col min="6956" max="6956" width="11.42578125" style="1"/>
    <col min="6957" max="6957" width="12.42578125" style="1" customWidth="1"/>
    <col min="6958" max="6959" width="10.7109375" style="1" customWidth="1"/>
    <col min="6960" max="6960" width="7" style="1" customWidth="1"/>
    <col min="6961" max="6964" width="11.42578125" style="1"/>
    <col min="6965" max="6965" width="4.5703125" style="1" customWidth="1"/>
    <col min="6966" max="6968" width="11.42578125" style="1"/>
    <col min="6969" max="6969" width="12.5703125" style="1" customWidth="1"/>
    <col min="6970" max="6975" width="11.42578125" style="1"/>
    <col min="6976" max="6976" width="21" style="1" customWidth="1"/>
    <col min="6977" max="6977" width="19.85546875" style="1" customWidth="1"/>
    <col min="6978" max="6978" width="18.42578125" style="1" customWidth="1"/>
    <col min="6979" max="6979" width="20.140625" style="1" customWidth="1"/>
    <col min="6980" max="6980" width="20.5703125" style="1" customWidth="1"/>
    <col min="6981" max="6981" width="7.140625" style="1" customWidth="1"/>
    <col min="6982" max="6982" width="20" style="1" customWidth="1"/>
    <col min="6983" max="6983" width="19.28515625" style="1" customWidth="1"/>
    <col min="6984" max="6984" width="16" style="1" customWidth="1"/>
    <col min="6985" max="6985" width="22.28515625" style="1" customWidth="1"/>
    <col min="6986" max="6986" width="22" style="1" customWidth="1"/>
    <col min="6987" max="7170" width="11.42578125" style="1"/>
    <col min="7171" max="7171" width="4.42578125" style="1" customWidth="1"/>
    <col min="7172" max="7172" width="11.42578125" style="1"/>
    <col min="7173" max="7173" width="8.28515625" style="1" customWidth="1"/>
    <col min="7174" max="7174" width="9.7109375" style="1" customWidth="1"/>
    <col min="7175" max="7175" width="11.140625" style="1" customWidth="1"/>
    <col min="7176" max="7176" width="8.42578125" style="1" customWidth="1"/>
    <col min="7177" max="7177" width="10.140625" style="1" customWidth="1"/>
    <col min="7178" max="7178" width="10.5703125" style="1" customWidth="1"/>
    <col min="7179" max="7179" width="7.28515625" style="1" customWidth="1"/>
    <col min="7180" max="7180" width="8.85546875" style="1" customWidth="1"/>
    <col min="7181" max="7181" width="13" style="1" customWidth="1"/>
    <col min="7182" max="7183" width="6.5703125" style="1" customWidth="1"/>
    <col min="7184" max="7184" width="8.5703125" style="1" customWidth="1"/>
    <col min="7185" max="7185" width="8.140625" style="1" customWidth="1"/>
    <col min="7186" max="7186" width="11.85546875" style="1" customWidth="1"/>
    <col min="7187" max="7187" width="6.85546875" style="1" customWidth="1"/>
    <col min="7188" max="7188" width="6.5703125" style="1" customWidth="1"/>
    <col min="7189" max="7189" width="7.140625" style="1" customWidth="1"/>
    <col min="7190" max="7191" width="7.7109375" style="1" customWidth="1"/>
    <col min="7192" max="7192" width="7.140625" style="1" customWidth="1"/>
    <col min="7193" max="7193" width="6.7109375" style="1" customWidth="1"/>
    <col min="7194" max="7194" width="5.42578125" style="1" customWidth="1"/>
    <col min="7195" max="7195" width="22.85546875" style="1" customWidth="1"/>
    <col min="7196" max="7196" width="21.85546875" style="1" customWidth="1"/>
    <col min="7197" max="7197" width="9.42578125" style="1" customWidth="1"/>
    <col min="7198" max="7198" width="11.7109375" style="1" customWidth="1"/>
    <col min="7199" max="7199" width="9.28515625" style="1" customWidth="1"/>
    <col min="7200" max="7200" width="10.5703125" style="1" customWidth="1"/>
    <col min="7201" max="7201" width="18.85546875" style="1" customWidth="1"/>
    <col min="7202" max="7203" width="11.7109375" style="1" customWidth="1"/>
    <col min="7204" max="7204" width="13.85546875" style="1" customWidth="1"/>
    <col min="7205" max="7205" width="19" style="1" customWidth="1"/>
    <col min="7206" max="7206" width="16.7109375" style="1" customWidth="1"/>
    <col min="7207" max="7207" width="11.42578125" style="1"/>
    <col min="7208" max="7208" width="13" style="1" customWidth="1"/>
    <col min="7209" max="7210" width="11.42578125" style="1"/>
    <col min="7211" max="7211" width="9.140625" style="1" customWidth="1"/>
    <col min="7212" max="7212" width="11.42578125" style="1"/>
    <col min="7213" max="7213" width="12.42578125" style="1" customWidth="1"/>
    <col min="7214" max="7215" width="10.7109375" style="1" customWidth="1"/>
    <col min="7216" max="7216" width="7" style="1" customWidth="1"/>
    <col min="7217" max="7220" width="11.42578125" style="1"/>
    <col min="7221" max="7221" width="4.5703125" style="1" customWidth="1"/>
    <col min="7222" max="7224" width="11.42578125" style="1"/>
    <col min="7225" max="7225" width="12.5703125" style="1" customWidth="1"/>
    <col min="7226" max="7231" width="11.42578125" style="1"/>
    <col min="7232" max="7232" width="21" style="1" customWidth="1"/>
    <col min="7233" max="7233" width="19.85546875" style="1" customWidth="1"/>
    <col min="7234" max="7234" width="18.42578125" style="1" customWidth="1"/>
    <col min="7235" max="7235" width="20.140625" style="1" customWidth="1"/>
    <col min="7236" max="7236" width="20.5703125" style="1" customWidth="1"/>
    <col min="7237" max="7237" width="7.140625" style="1" customWidth="1"/>
    <col min="7238" max="7238" width="20" style="1" customWidth="1"/>
    <col min="7239" max="7239" width="19.28515625" style="1" customWidth="1"/>
    <col min="7240" max="7240" width="16" style="1" customWidth="1"/>
    <col min="7241" max="7241" width="22.28515625" style="1" customWidth="1"/>
    <col min="7242" max="7242" width="22" style="1" customWidth="1"/>
    <col min="7243" max="7426" width="11.42578125" style="1"/>
    <col min="7427" max="7427" width="4.42578125" style="1" customWidth="1"/>
    <col min="7428" max="7428" width="11.42578125" style="1"/>
    <col min="7429" max="7429" width="8.28515625" style="1" customWidth="1"/>
    <col min="7430" max="7430" width="9.7109375" style="1" customWidth="1"/>
    <col min="7431" max="7431" width="11.140625" style="1" customWidth="1"/>
    <col min="7432" max="7432" width="8.42578125" style="1" customWidth="1"/>
    <col min="7433" max="7433" width="10.140625" style="1" customWidth="1"/>
    <col min="7434" max="7434" width="10.5703125" style="1" customWidth="1"/>
    <col min="7435" max="7435" width="7.28515625" style="1" customWidth="1"/>
    <col min="7436" max="7436" width="8.85546875" style="1" customWidth="1"/>
    <col min="7437" max="7437" width="13" style="1" customWidth="1"/>
    <col min="7438" max="7439" width="6.5703125" style="1" customWidth="1"/>
    <col min="7440" max="7440" width="8.5703125" style="1" customWidth="1"/>
    <col min="7441" max="7441" width="8.140625" style="1" customWidth="1"/>
    <col min="7442" max="7442" width="11.85546875" style="1" customWidth="1"/>
    <col min="7443" max="7443" width="6.85546875" style="1" customWidth="1"/>
    <col min="7444" max="7444" width="6.5703125" style="1" customWidth="1"/>
    <col min="7445" max="7445" width="7.140625" style="1" customWidth="1"/>
    <col min="7446" max="7447" width="7.7109375" style="1" customWidth="1"/>
    <col min="7448" max="7448" width="7.140625" style="1" customWidth="1"/>
    <col min="7449" max="7449" width="6.7109375" style="1" customWidth="1"/>
    <col min="7450" max="7450" width="5.42578125" style="1" customWidth="1"/>
    <col min="7451" max="7451" width="22.85546875" style="1" customWidth="1"/>
    <col min="7452" max="7452" width="21.85546875" style="1" customWidth="1"/>
    <col min="7453" max="7453" width="9.42578125" style="1" customWidth="1"/>
    <col min="7454" max="7454" width="11.7109375" style="1" customWidth="1"/>
    <col min="7455" max="7455" width="9.28515625" style="1" customWidth="1"/>
    <col min="7456" max="7456" width="10.5703125" style="1" customWidth="1"/>
    <col min="7457" max="7457" width="18.85546875" style="1" customWidth="1"/>
    <col min="7458" max="7459" width="11.7109375" style="1" customWidth="1"/>
    <col min="7460" max="7460" width="13.85546875" style="1" customWidth="1"/>
    <col min="7461" max="7461" width="19" style="1" customWidth="1"/>
    <col min="7462" max="7462" width="16.7109375" style="1" customWidth="1"/>
    <col min="7463" max="7463" width="11.42578125" style="1"/>
    <col min="7464" max="7464" width="13" style="1" customWidth="1"/>
    <col min="7465" max="7466" width="11.42578125" style="1"/>
    <col min="7467" max="7467" width="9.140625" style="1" customWidth="1"/>
    <col min="7468" max="7468" width="11.42578125" style="1"/>
    <col min="7469" max="7469" width="12.42578125" style="1" customWidth="1"/>
    <col min="7470" max="7471" width="10.7109375" style="1" customWidth="1"/>
    <col min="7472" max="7472" width="7" style="1" customWidth="1"/>
    <col min="7473" max="7476" width="11.42578125" style="1"/>
    <col min="7477" max="7477" width="4.5703125" style="1" customWidth="1"/>
    <col min="7478" max="7480" width="11.42578125" style="1"/>
    <col min="7481" max="7481" width="12.5703125" style="1" customWidth="1"/>
    <col min="7482" max="7487" width="11.42578125" style="1"/>
    <col min="7488" max="7488" width="21" style="1" customWidth="1"/>
    <col min="7489" max="7489" width="19.85546875" style="1" customWidth="1"/>
    <col min="7490" max="7490" width="18.42578125" style="1" customWidth="1"/>
    <col min="7491" max="7491" width="20.140625" style="1" customWidth="1"/>
    <col min="7492" max="7492" width="20.5703125" style="1" customWidth="1"/>
    <col min="7493" max="7493" width="7.140625" style="1" customWidth="1"/>
    <col min="7494" max="7494" width="20" style="1" customWidth="1"/>
    <col min="7495" max="7495" width="19.28515625" style="1" customWidth="1"/>
    <col min="7496" max="7496" width="16" style="1" customWidth="1"/>
    <col min="7497" max="7497" width="22.28515625" style="1" customWidth="1"/>
    <col min="7498" max="7498" width="22" style="1" customWidth="1"/>
    <col min="7499" max="7682" width="11.42578125" style="1"/>
    <col min="7683" max="7683" width="4.42578125" style="1" customWidth="1"/>
    <col min="7684" max="7684" width="11.42578125" style="1"/>
    <col min="7685" max="7685" width="8.28515625" style="1" customWidth="1"/>
    <col min="7686" max="7686" width="9.7109375" style="1" customWidth="1"/>
    <col min="7687" max="7687" width="11.140625" style="1" customWidth="1"/>
    <col min="7688" max="7688" width="8.42578125" style="1" customWidth="1"/>
    <col min="7689" max="7689" width="10.140625" style="1" customWidth="1"/>
    <col min="7690" max="7690" width="10.5703125" style="1" customWidth="1"/>
    <col min="7691" max="7691" width="7.28515625" style="1" customWidth="1"/>
    <col min="7692" max="7692" width="8.85546875" style="1" customWidth="1"/>
    <col min="7693" max="7693" width="13" style="1" customWidth="1"/>
    <col min="7694" max="7695" width="6.5703125" style="1" customWidth="1"/>
    <col min="7696" max="7696" width="8.5703125" style="1" customWidth="1"/>
    <col min="7697" max="7697" width="8.140625" style="1" customWidth="1"/>
    <col min="7698" max="7698" width="11.85546875" style="1" customWidth="1"/>
    <col min="7699" max="7699" width="6.85546875" style="1" customWidth="1"/>
    <col min="7700" max="7700" width="6.5703125" style="1" customWidth="1"/>
    <col min="7701" max="7701" width="7.140625" style="1" customWidth="1"/>
    <col min="7702" max="7703" width="7.7109375" style="1" customWidth="1"/>
    <col min="7704" max="7704" width="7.140625" style="1" customWidth="1"/>
    <col min="7705" max="7705" width="6.7109375" style="1" customWidth="1"/>
    <col min="7706" max="7706" width="5.42578125" style="1" customWidth="1"/>
    <col min="7707" max="7707" width="22.85546875" style="1" customWidth="1"/>
    <col min="7708" max="7708" width="21.85546875" style="1" customWidth="1"/>
    <col min="7709" max="7709" width="9.42578125" style="1" customWidth="1"/>
    <col min="7710" max="7710" width="11.7109375" style="1" customWidth="1"/>
    <col min="7711" max="7711" width="9.28515625" style="1" customWidth="1"/>
    <col min="7712" max="7712" width="10.5703125" style="1" customWidth="1"/>
    <col min="7713" max="7713" width="18.85546875" style="1" customWidth="1"/>
    <col min="7714" max="7715" width="11.7109375" style="1" customWidth="1"/>
    <col min="7716" max="7716" width="13.85546875" style="1" customWidth="1"/>
    <col min="7717" max="7717" width="19" style="1" customWidth="1"/>
    <col min="7718" max="7718" width="16.7109375" style="1" customWidth="1"/>
    <col min="7719" max="7719" width="11.42578125" style="1"/>
    <col min="7720" max="7720" width="13" style="1" customWidth="1"/>
    <col min="7721" max="7722" width="11.42578125" style="1"/>
    <col min="7723" max="7723" width="9.140625" style="1" customWidth="1"/>
    <col min="7724" max="7724" width="11.42578125" style="1"/>
    <col min="7725" max="7725" width="12.42578125" style="1" customWidth="1"/>
    <col min="7726" max="7727" width="10.7109375" style="1" customWidth="1"/>
    <col min="7728" max="7728" width="7" style="1" customWidth="1"/>
    <col min="7729" max="7732" width="11.42578125" style="1"/>
    <col min="7733" max="7733" width="4.5703125" style="1" customWidth="1"/>
    <col min="7734" max="7736" width="11.42578125" style="1"/>
    <col min="7737" max="7737" width="12.5703125" style="1" customWidth="1"/>
    <col min="7738" max="7743" width="11.42578125" style="1"/>
    <col min="7744" max="7744" width="21" style="1" customWidth="1"/>
    <col min="7745" max="7745" width="19.85546875" style="1" customWidth="1"/>
    <col min="7746" max="7746" width="18.42578125" style="1" customWidth="1"/>
    <col min="7747" max="7747" width="20.140625" style="1" customWidth="1"/>
    <col min="7748" max="7748" width="20.5703125" style="1" customWidth="1"/>
    <col min="7749" max="7749" width="7.140625" style="1" customWidth="1"/>
    <col min="7750" max="7750" width="20" style="1" customWidth="1"/>
    <col min="7751" max="7751" width="19.28515625" style="1" customWidth="1"/>
    <col min="7752" max="7752" width="16" style="1" customWidth="1"/>
    <col min="7753" max="7753" width="22.28515625" style="1" customWidth="1"/>
    <col min="7754" max="7754" width="22" style="1" customWidth="1"/>
    <col min="7755" max="7938" width="11.42578125" style="1"/>
    <col min="7939" max="7939" width="4.42578125" style="1" customWidth="1"/>
    <col min="7940" max="7940" width="11.42578125" style="1"/>
    <col min="7941" max="7941" width="8.28515625" style="1" customWidth="1"/>
    <col min="7942" max="7942" width="9.7109375" style="1" customWidth="1"/>
    <col min="7943" max="7943" width="11.140625" style="1" customWidth="1"/>
    <col min="7944" max="7944" width="8.42578125" style="1" customWidth="1"/>
    <col min="7945" max="7945" width="10.140625" style="1" customWidth="1"/>
    <col min="7946" max="7946" width="10.5703125" style="1" customWidth="1"/>
    <col min="7947" max="7947" width="7.28515625" style="1" customWidth="1"/>
    <col min="7948" max="7948" width="8.85546875" style="1" customWidth="1"/>
    <col min="7949" max="7949" width="13" style="1" customWidth="1"/>
    <col min="7950" max="7951" width="6.5703125" style="1" customWidth="1"/>
    <col min="7952" max="7952" width="8.5703125" style="1" customWidth="1"/>
    <col min="7953" max="7953" width="8.140625" style="1" customWidth="1"/>
    <col min="7954" max="7954" width="11.85546875" style="1" customWidth="1"/>
    <col min="7955" max="7955" width="6.85546875" style="1" customWidth="1"/>
    <col min="7956" max="7956" width="6.5703125" style="1" customWidth="1"/>
    <col min="7957" max="7957" width="7.140625" style="1" customWidth="1"/>
    <col min="7958" max="7959" width="7.7109375" style="1" customWidth="1"/>
    <col min="7960" max="7960" width="7.140625" style="1" customWidth="1"/>
    <col min="7961" max="7961" width="6.7109375" style="1" customWidth="1"/>
    <col min="7962" max="7962" width="5.42578125" style="1" customWidth="1"/>
    <col min="7963" max="7963" width="22.85546875" style="1" customWidth="1"/>
    <col min="7964" max="7964" width="21.85546875" style="1" customWidth="1"/>
    <col min="7965" max="7965" width="9.42578125" style="1" customWidth="1"/>
    <col min="7966" max="7966" width="11.7109375" style="1" customWidth="1"/>
    <col min="7967" max="7967" width="9.28515625" style="1" customWidth="1"/>
    <col min="7968" max="7968" width="10.5703125" style="1" customWidth="1"/>
    <col min="7969" max="7969" width="18.85546875" style="1" customWidth="1"/>
    <col min="7970" max="7971" width="11.7109375" style="1" customWidth="1"/>
    <col min="7972" max="7972" width="13.85546875" style="1" customWidth="1"/>
    <col min="7973" max="7973" width="19" style="1" customWidth="1"/>
    <col min="7974" max="7974" width="16.7109375" style="1" customWidth="1"/>
    <col min="7975" max="7975" width="11.42578125" style="1"/>
    <col min="7976" max="7976" width="13" style="1" customWidth="1"/>
    <col min="7977" max="7978" width="11.42578125" style="1"/>
    <col min="7979" max="7979" width="9.140625" style="1" customWidth="1"/>
    <col min="7980" max="7980" width="11.42578125" style="1"/>
    <col min="7981" max="7981" width="12.42578125" style="1" customWidth="1"/>
    <col min="7982" max="7983" width="10.7109375" style="1" customWidth="1"/>
    <col min="7984" max="7984" width="7" style="1" customWidth="1"/>
    <col min="7985" max="7988" width="11.42578125" style="1"/>
    <col min="7989" max="7989" width="4.5703125" style="1" customWidth="1"/>
    <col min="7990" max="7992" width="11.42578125" style="1"/>
    <col min="7993" max="7993" width="12.5703125" style="1" customWidth="1"/>
    <col min="7994" max="7999" width="11.42578125" style="1"/>
    <col min="8000" max="8000" width="21" style="1" customWidth="1"/>
    <col min="8001" max="8001" width="19.85546875" style="1" customWidth="1"/>
    <col min="8002" max="8002" width="18.42578125" style="1" customWidth="1"/>
    <col min="8003" max="8003" width="20.140625" style="1" customWidth="1"/>
    <col min="8004" max="8004" width="20.5703125" style="1" customWidth="1"/>
    <col min="8005" max="8005" width="7.140625" style="1" customWidth="1"/>
    <col min="8006" max="8006" width="20" style="1" customWidth="1"/>
    <col min="8007" max="8007" width="19.28515625" style="1" customWidth="1"/>
    <col min="8008" max="8008" width="16" style="1" customWidth="1"/>
    <col min="8009" max="8009" width="22.28515625" style="1" customWidth="1"/>
    <col min="8010" max="8010" width="22" style="1" customWidth="1"/>
    <col min="8011" max="8194" width="11.42578125" style="1"/>
    <col min="8195" max="8195" width="4.42578125" style="1" customWidth="1"/>
    <col min="8196" max="8196" width="11.42578125" style="1"/>
    <col min="8197" max="8197" width="8.28515625" style="1" customWidth="1"/>
    <col min="8198" max="8198" width="9.7109375" style="1" customWidth="1"/>
    <col min="8199" max="8199" width="11.140625" style="1" customWidth="1"/>
    <col min="8200" max="8200" width="8.42578125" style="1" customWidth="1"/>
    <col min="8201" max="8201" width="10.140625" style="1" customWidth="1"/>
    <col min="8202" max="8202" width="10.5703125" style="1" customWidth="1"/>
    <col min="8203" max="8203" width="7.28515625" style="1" customWidth="1"/>
    <col min="8204" max="8204" width="8.85546875" style="1" customWidth="1"/>
    <col min="8205" max="8205" width="13" style="1" customWidth="1"/>
    <col min="8206" max="8207" width="6.5703125" style="1" customWidth="1"/>
    <col min="8208" max="8208" width="8.5703125" style="1" customWidth="1"/>
    <col min="8209" max="8209" width="8.140625" style="1" customWidth="1"/>
    <col min="8210" max="8210" width="11.85546875" style="1" customWidth="1"/>
    <col min="8211" max="8211" width="6.85546875" style="1" customWidth="1"/>
    <col min="8212" max="8212" width="6.5703125" style="1" customWidth="1"/>
    <col min="8213" max="8213" width="7.140625" style="1" customWidth="1"/>
    <col min="8214" max="8215" width="7.7109375" style="1" customWidth="1"/>
    <col min="8216" max="8216" width="7.140625" style="1" customWidth="1"/>
    <col min="8217" max="8217" width="6.7109375" style="1" customWidth="1"/>
    <col min="8218" max="8218" width="5.42578125" style="1" customWidth="1"/>
    <col min="8219" max="8219" width="22.85546875" style="1" customWidth="1"/>
    <col min="8220" max="8220" width="21.85546875" style="1" customWidth="1"/>
    <col min="8221" max="8221" width="9.42578125" style="1" customWidth="1"/>
    <col min="8222" max="8222" width="11.7109375" style="1" customWidth="1"/>
    <col min="8223" max="8223" width="9.28515625" style="1" customWidth="1"/>
    <col min="8224" max="8224" width="10.5703125" style="1" customWidth="1"/>
    <col min="8225" max="8225" width="18.85546875" style="1" customWidth="1"/>
    <col min="8226" max="8227" width="11.7109375" style="1" customWidth="1"/>
    <col min="8228" max="8228" width="13.85546875" style="1" customWidth="1"/>
    <col min="8229" max="8229" width="19" style="1" customWidth="1"/>
    <col min="8230" max="8230" width="16.7109375" style="1" customWidth="1"/>
    <col min="8231" max="8231" width="11.42578125" style="1"/>
    <col min="8232" max="8232" width="13" style="1" customWidth="1"/>
    <col min="8233" max="8234" width="11.42578125" style="1"/>
    <col min="8235" max="8235" width="9.140625" style="1" customWidth="1"/>
    <col min="8236" max="8236" width="11.42578125" style="1"/>
    <col min="8237" max="8237" width="12.42578125" style="1" customWidth="1"/>
    <col min="8238" max="8239" width="10.7109375" style="1" customWidth="1"/>
    <col min="8240" max="8240" width="7" style="1" customWidth="1"/>
    <col min="8241" max="8244" width="11.42578125" style="1"/>
    <col min="8245" max="8245" width="4.5703125" style="1" customWidth="1"/>
    <col min="8246" max="8248" width="11.42578125" style="1"/>
    <col min="8249" max="8249" width="12.5703125" style="1" customWidth="1"/>
    <col min="8250" max="8255" width="11.42578125" style="1"/>
    <col min="8256" max="8256" width="21" style="1" customWidth="1"/>
    <col min="8257" max="8257" width="19.85546875" style="1" customWidth="1"/>
    <col min="8258" max="8258" width="18.42578125" style="1" customWidth="1"/>
    <col min="8259" max="8259" width="20.140625" style="1" customWidth="1"/>
    <col min="8260" max="8260" width="20.5703125" style="1" customWidth="1"/>
    <col min="8261" max="8261" width="7.140625" style="1" customWidth="1"/>
    <col min="8262" max="8262" width="20" style="1" customWidth="1"/>
    <col min="8263" max="8263" width="19.28515625" style="1" customWidth="1"/>
    <col min="8264" max="8264" width="16" style="1" customWidth="1"/>
    <col min="8265" max="8265" width="22.28515625" style="1" customWidth="1"/>
    <col min="8266" max="8266" width="22" style="1" customWidth="1"/>
    <col min="8267" max="8450" width="11.42578125" style="1"/>
    <col min="8451" max="8451" width="4.42578125" style="1" customWidth="1"/>
    <col min="8452" max="8452" width="11.42578125" style="1"/>
    <col min="8453" max="8453" width="8.28515625" style="1" customWidth="1"/>
    <col min="8454" max="8454" width="9.7109375" style="1" customWidth="1"/>
    <col min="8455" max="8455" width="11.140625" style="1" customWidth="1"/>
    <col min="8456" max="8456" width="8.42578125" style="1" customWidth="1"/>
    <col min="8457" max="8457" width="10.140625" style="1" customWidth="1"/>
    <col min="8458" max="8458" width="10.5703125" style="1" customWidth="1"/>
    <col min="8459" max="8459" width="7.28515625" style="1" customWidth="1"/>
    <col min="8460" max="8460" width="8.85546875" style="1" customWidth="1"/>
    <col min="8461" max="8461" width="13" style="1" customWidth="1"/>
    <col min="8462" max="8463" width="6.5703125" style="1" customWidth="1"/>
    <col min="8464" max="8464" width="8.5703125" style="1" customWidth="1"/>
    <col min="8465" max="8465" width="8.140625" style="1" customWidth="1"/>
    <col min="8466" max="8466" width="11.85546875" style="1" customWidth="1"/>
    <col min="8467" max="8467" width="6.85546875" style="1" customWidth="1"/>
    <col min="8468" max="8468" width="6.5703125" style="1" customWidth="1"/>
    <col min="8469" max="8469" width="7.140625" style="1" customWidth="1"/>
    <col min="8470" max="8471" width="7.7109375" style="1" customWidth="1"/>
    <col min="8472" max="8472" width="7.140625" style="1" customWidth="1"/>
    <col min="8473" max="8473" width="6.7109375" style="1" customWidth="1"/>
    <col min="8474" max="8474" width="5.42578125" style="1" customWidth="1"/>
    <col min="8475" max="8475" width="22.85546875" style="1" customWidth="1"/>
    <col min="8476" max="8476" width="21.85546875" style="1" customWidth="1"/>
    <col min="8477" max="8477" width="9.42578125" style="1" customWidth="1"/>
    <col min="8478" max="8478" width="11.7109375" style="1" customWidth="1"/>
    <col min="8479" max="8479" width="9.28515625" style="1" customWidth="1"/>
    <col min="8480" max="8480" width="10.5703125" style="1" customWidth="1"/>
    <col min="8481" max="8481" width="18.85546875" style="1" customWidth="1"/>
    <col min="8482" max="8483" width="11.7109375" style="1" customWidth="1"/>
    <col min="8484" max="8484" width="13.85546875" style="1" customWidth="1"/>
    <col min="8485" max="8485" width="19" style="1" customWidth="1"/>
    <col min="8486" max="8486" width="16.7109375" style="1" customWidth="1"/>
    <col min="8487" max="8487" width="11.42578125" style="1"/>
    <col min="8488" max="8488" width="13" style="1" customWidth="1"/>
    <col min="8489" max="8490" width="11.42578125" style="1"/>
    <col min="8491" max="8491" width="9.140625" style="1" customWidth="1"/>
    <col min="8492" max="8492" width="11.42578125" style="1"/>
    <col min="8493" max="8493" width="12.42578125" style="1" customWidth="1"/>
    <col min="8494" max="8495" width="10.7109375" style="1" customWidth="1"/>
    <col min="8496" max="8496" width="7" style="1" customWidth="1"/>
    <col min="8497" max="8500" width="11.42578125" style="1"/>
    <col min="8501" max="8501" width="4.5703125" style="1" customWidth="1"/>
    <col min="8502" max="8504" width="11.42578125" style="1"/>
    <col min="8505" max="8505" width="12.5703125" style="1" customWidth="1"/>
    <col min="8506" max="8511" width="11.42578125" style="1"/>
    <col min="8512" max="8512" width="21" style="1" customWidth="1"/>
    <col min="8513" max="8513" width="19.85546875" style="1" customWidth="1"/>
    <col min="8514" max="8514" width="18.42578125" style="1" customWidth="1"/>
    <col min="8515" max="8515" width="20.140625" style="1" customWidth="1"/>
    <col min="8516" max="8516" width="20.5703125" style="1" customWidth="1"/>
    <col min="8517" max="8517" width="7.140625" style="1" customWidth="1"/>
    <col min="8518" max="8518" width="20" style="1" customWidth="1"/>
    <col min="8519" max="8519" width="19.28515625" style="1" customWidth="1"/>
    <col min="8520" max="8520" width="16" style="1" customWidth="1"/>
    <col min="8521" max="8521" width="22.28515625" style="1" customWidth="1"/>
    <col min="8522" max="8522" width="22" style="1" customWidth="1"/>
    <col min="8523" max="8706" width="11.42578125" style="1"/>
    <col min="8707" max="8707" width="4.42578125" style="1" customWidth="1"/>
    <col min="8708" max="8708" width="11.42578125" style="1"/>
    <col min="8709" max="8709" width="8.28515625" style="1" customWidth="1"/>
    <col min="8710" max="8710" width="9.7109375" style="1" customWidth="1"/>
    <col min="8711" max="8711" width="11.140625" style="1" customWidth="1"/>
    <col min="8712" max="8712" width="8.42578125" style="1" customWidth="1"/>
    <col min="8713" max="8713" width="10.140625" style="1" customWidth="1"/>
    <col min="8714" max="8714" width="10.5703125" style="1" customWidth="1"/>
    <col min="8715" max="8715" width="7.28515625" style="1" customWidth="1"/>
    <col min="8716" max="8716" width="8.85546875" style="1" customWidth="1"/>
    <col min="8717" max="8717" width="13" style="1" customWidth="1"/>
    <col min="8718" max="8719" width="6.5703125" style="1" customWidth="1"/>
    <col min="8720" max="8720" width="8.5703125" style="1" customWidth="1"/>
    <col min="8721" max="8721" width="8.140625" style="1" customWidth="1"/>
    <col min="8722" max="8722" width="11.85546875" style="1" customWidth="1"/>
    <col min="8723" max="8723" width="6.85546875" style="1" customWidth="1"/>
    <col min="8724" max="8724" width="6.5703125" style="1" customWidth="1"/>
    <col min="8725" max="8725" width="7.140625" style="1" customWidth="1"/>
    <col min="8726" max="8727" width="7.7109375" style="1" customWidth="1"/>
    <col min="8728" max="8728" width="7.140625" style="1" customWidth="1"/>
    <col min="8729" max="8729" width="6.7109375" style="1" customWidth="1"/>
    <col min="8730" max="8730" width="5.42578125" style="1" customWidth="1"/>
    <col min="8731" max="8731" width="22.85546875" style="1" customWidth="1"/>
    <col min="8732" max="8732" width="21.85546875" style="1" customWidth="1"/>
    <col min="8733" max="8733" width="9.42578125" style="1" customWidth="1"/>
    <col min="8734" max="8734" width="11.7109375" style="1" customWidth="1"/>
    <col min="8735" max="8735" width="9.28515625" style="1" customWidth="1"/>
    <col min="8736" max="8736" width="10.5703125" style="1" customWidth="1"/>
    <col min="8737" max="8737" width="18.85546875" style="1" customWidth="1"/>
    <col min="8738" max="8739" width="11.7109375" style="1" customWidth="1"/>
    <col min="8740" max="8740" width="13.85546875" style="1" customWidth="1"/>
    <col min="8741" max="8741" width="19" style="1" customWidth="1"/>
    <col min="8742" max="8742" width="16.7109375" style="1" customWidth="1"/>
    <col min="8743" max="8743" width="11.42578125" style="1"/>
    <col min="8744" max="8744" width="13" style="1" customWidth="1"/>
    <col min="8745" max="8746" width="11.42578125" style="1"/>
    <col min="8747" max="8747" width="9.140625" style="1" customWidth="1"/>
    <col min="8748" max="8748" width="11.42578125" style="1"/>
    <col min="8749" max="8749" width="12.42578125" style="1" customWidth="1"/>
    <col min="8750" max="8751" width="10.7109375" style="1" customWidth="1"/>
    <col min="8752" max="8752" width="7" style="1" customWidth="1"/>
    <col min="8753" max="8756" width="11.42578125" style="1"/>
    <col min="8757" max="8757" width="4.5703125" style="1" customWidth="1"/>
    <col min="8758" max="8760" width="11.42578125" style="1"/>
    <col min="8761" max="8761" width="12.5703125" style="1" customWidth="1"/>
    <col min="8762" max="8767" width="11.42578125" style="1"/>
    <col min="8768" max="8768" width="21" style="1" customWidth="1"/>
    <col min="8769" max="8769" width="19.85546875" style="1" customWidth="1"/>
    <col min="8770" max="8770" width="18.42578125" style="1" customWidth="1"/>
    <col min="8771" max="8771" width="20.140625" style="1" customWidth="1"/>
    <col min="8772" max="8772" width="20.5703125" style="1" customWidth="1"/>
    <col min="8773" max="8773" width="7.140625" style="1" customWidth="1"/>
    <col min="8774" max="8774" width="20" style="1" customWidth="1"/>
    <col min="8775" max="8775" width="19.28515625" style="1" customWidth="1"/>
    <col min="8776" max="8776" width="16" style="1" customWidth="1"/>
    <col min="8777" max="8777" width="22.28515625" style="1" customWidth="1"/>
    <col min="8778" max="8778" width="22" style="1" customWidth="1"/>
    <col min="8779" max="8962" width="11.42578125" style="1"/>
    <col min="8963" max="8963" width="4.42578125" style="1" customWidth="1"/>
    <col min="8964" max="8964" width="11.42578125" style="1"/>
    <col min="8965" max="8965" width="8.28515625" style="1" customWidth="1"/>
    <col min="8966" max="8966" width="9.7109375" style="1" customWidth="1"/>
    <col min="8967" max="8967" width="11.140625" style="1" customWidth="1"/>
    <col min="8968" max="8968" width="8.42578125" style="1" customWidth="1"/>
    <col min="8969" max="8969" width="10.140625" style="1" customWidth="1"/>
    <col min="8970" max="8970" width="10.5703125" style="1" customWidth="1"/>
    <col min="8971" max="8971" width="7.28515625" style="1" customWidth="1"/>
    <col min="8972" max="8972" width="8.85546875" style="1" customWidth="1"/>
    <col min="8973" max="8973" width="13" style="1" customWidth="1"/>
    <col min="8974" max="8975" width="6.5703125" style="1" customWidth="1"/>
    <col min="8976" max="8976" width="8.5703125" style="1" customWidth="1"/>
    <col min="8977" max="8977" width="8.140625" style="1" customWidth="1"/>
    <col min="8978" max="8978" width="11.85546875" style="1" customWidth="1"/>
    <col min="8979" max="8979" width="6.85546875" style="1" customWidth="1"/>
    <col min="8980" max="8980" width="6.5703125" style="1" customWidth="1"/>
    <col min="8981" max="8981" width="7.140625" style="1" customWidth="1"/>
    <col min="8982" max="8983" width="7.7109375" style="1" customWidth="1"/>
    <col min="8984" max="8984" width="7.140625" style="1" customWidth="1"/>
    <col min="8985" max="8985" width="6.7109375" style="1" customWidth="1"/>
    <col min="8986" max="8986" width="5.42578125" style="1" customWidth="1"/>
    <col min="8987" max="8987" width="22.85546875" style="1" customWidth="1"/>
    <col min="8988" max="8988" width="21.85546875" style="1" customWidth="1"/>
    <col min="8989" max="8989" width="9.42578125" style="1" customWidth="1"/>
    <col min="8990" max="8990" width="11.7109375" style="1" customWidth="1"/>
    <col min="8991" max="8991" width="9.28515625" style="1" customWidth="1"/>
    <col min="8992" max="8992" width="10.5703125" style="1" customWidth="1"/>
    <col min="8993" max="8993" width="18.85546875" style="1" customWidth="1"/>
    <col min="8994" max="8995" width="11.7109375" style="1" customWidth="1"/>
    <col min="8996" max="8996" width="13.85546875" style="1" customWidth="1"/>
    <col min="8997" max="8997" width="19" style="1" customWidth="1"/>
    <col min="8998" max="8998" width="16.7109375" style="1" customWidth="1"/>
    <col min="8999" max="8999" width="11.42578125" style="1"/>
    <col min="9000" max="9000" width="13" style="1" customWidth="1"/>
    <col min="9001" max="9002" width="11.42578125" style="1"/>
    <col min="9003" max="9003" width="9.140625" style="1" customWidth="1"/>
    <col min="9004" max="9004" width="11.42578125" style="1"/>
    <col min="9005" max="9005" width="12.42578125" style="1" customWidth="1"/>
    <col min="9006" max="9007" width="10.7109375" style="1" customWidth="1"/>
    <col min="9008" max="9008" width="7" style="1" customWidth="1"/>
    <col min="9009" max="9012" width="11.42578125" style="1"/>
    <col min="9013" max="9013" width="4.5703125" style="1" customWidth="1"/>
    <col min="9014" max="9016" width="11.42578125" style="1"/>
    <col min="9017" max="9017" width="12.5703125" style="1" customWidth="1"/>
    <col min="9018" max="9023" width="11.42578125" style="1"/>
    <col min="9024" max="9024" width="21" style="1" customWidth="1"/>
    <col min="9025" max="9025" width="19.85546875" style="1" customWidth="1"/>
    <col min="9026" max="9026" width="18.42578125" style="1" customWidth="1"/>
    <col min="9027" max="9027" width="20.140625" style="1" customWidth="1"/>
    <col min="9028" max="9028" width="20.5703125" style="1" customWidth="1"/>
    <col min="9029" max="9029" width="7.140625" style="1" customWidth="1"/>
    <col min="9030" max="9030" width="20" style="1" customWidth="1"/>
    <col min="9031" max="9031" width="19.28515625" style="1" customWidth="1"/>
    <col min="9032" max="9032" width="16" style="1" customWidth="1"/>
    <col min="9033" max="9033" width="22.28515625" style="1" customWidth="1"/>
    <col min="9034" max="9034" width="22" style="1" customWidth="1"/>
    <col min="9035" max="9218" width="11.42578125" style="1"/>
    <col min="9219" max="9219" width="4.42578125" style="1" customWidth="1"/>
    <col min="9220" max="9220" width="11.42578125" style="1"/>
    <col min="9221" max="9221" width="8.28515625" style="1" customWidth="1"/>
    <col min="9222" max="9222" width="9.7109375" style="1" customWidth="1"/>
    <col min="9223" max="9223" width="11.140625" style="1" customWidth="1"/>
    <col min="9224" max="9224" width="8.42578125" style="1" customWidth="1"/>
    <col min="9225" max="9225" width="10.140625" style="1" customWidth="1"/>
    <col min="9226" max="9226" width="10.5703125" style="1" customWidth="1"/>
    <col min="9227" max="9227" width="7.28515625" style="1" customWidth="1"/>
    <col min="9228" max="9228" width="8.85546875" style="1" customWidth="1"/>
    <col min="9229" max="9229" width="13" style="1" customWidth="1"/>
    <col min="9230" max="9231" width="6.5703125" style="1" customWidth="1"/>
    <col min="9232" max="9232" width="8.5703125" style="1" customWidth="1"/>
    <col min="9233" max="9233" width="8.140625" style="1" customWidth="1"/>
    <col min="9234" max="9234" width="11.85546875" style="1" customWidth="1"/>
    <col min="9235" max="9235" width="6.85546875" style="1" customWidth="1"/>
    <col min="9236" max="9236" width="6.5703125" style="1" customWidth="1"/>
    <col min="9237" max="9237" width="7.140625" style="1" customWidth="1"/>
    <col min="9238" max="9239" width="7.7109375" style="1" customWidth="1"/>
    <col min="9240" max="9240" width="7.140625" style="1" customWidth="1"/>
    <col min="9241" max="9241" width="6.7109375" style="1" customWidth="1"/>
    <col min="9242" max="9242" width="5.42578125" style="1" customWidth="1"/>
    <col min="9243" max="9243" width="22.85546875" style="1" customWidth="1"/>
    <col min="9244" max="9244" width="21.85546875" style="1" customWidth="1"/>
    <col min="9245" max="9245" width="9.42578125" style="1" customWidth="1"/>
    <col min="9246" max="9246" width="11.7109375" style="1" customWidth="1"/>
    <col min="9247" max="9247" width="9.28515625" style="1" customWidth="1"/>
    <col min="9248" max="9248" width="10.5703125" style="1" customWidth="1"/>
    <col min="9249" max="9249" width="18.85546875" style="1" customWidth="1"/>
    <col min="9250" max="9251" width="11.7109375" style="1" customWidth="1"/>
    <col min="9252" max="9252" width="13.85546875" style="1" customWidth="1"/>
    <col min="9253" max="9253" width="19" style="1" customWidth="1"/>
    <col min="9254" max="9254" width="16.7109375" style="1" customWidth="1"/>
    <col min="9255" max="9255" width="11.42578125" style="1"/>
    <col min="9256" max="9256" width="13" style="1" customWidth="1"/>
    <col min="9257" max="9258" width="11.42578125" style="1"/>
    <col min="9259" max="9259" width="9.140625" style="1" customWidth="1"/>
    <col min="9260" max="9260" width="11.42578125" style="1"/>
    <col min="9261" max="9261" width="12.42578125" style="1" customWidth="1"/>
    <col min="9262" max="9263" width="10.7109375" style="1" customWidth="1"/>
    <col min="9264" max="9264" width="7" style="1" customWidth="1"/>
    <col min="9265" max="9268" width="11.42578125" style="1"/>
    <col min="9269" max="9269" width="4.5703125" style="1" customWidth="1"/>
    <col min="9270" max="9272" width="11.42578125" style="1"/>
    <col min="9273" max="9273" width="12.5703125" style="1" customWidth="1"/>
    <col min="9274" max="9279" width="11.42578125" style="1"/>
    <col min="9280" max="9280" width="21" style="1" customWidth="1"/>
    <col min="9281" max="9281" width="19.85546875" style="1" customWidth="1"/>
    <col min="9282" max="9282" width="18.42578125" style="1" customWidth="1"/>
    <col min="9283" max="9283" width="20.140625" style="1" customWidth="1"/>
    <col min="9284" max="9284" width="20.5703125" style="1" customWidth="1"/>
    <col min="9285" max="9285" width="7.140625" style="1" customWidth="1"/>
    <col min="9286" max="9286" width="20" style="1" customWidth="1"/>
    <col min="9287" max="9287" width="19.28515625" style="1" customWidth="1"/>
    <col min="9288" max="9288" width="16" style="1" customWidth="1"/>
    <col min="9289" max="9289" width="22.28515625" style="1" customWidth="1"/>
    <col min="9290" max="9290" width="22" style="1" customWidth="1"/>
    <col min="9291" max="9474" width="11.42578125" style="1"/>
    <col min="9475" max="9475" width="4.42578125" style="1" customWidth="1"/>
    <col min="9476" max="9476" width="11.42578125" style="1"/>
    <col min="9477" max="9477" width="8.28515625" style="1" customWidth="1"/>
    <col min="9478" max="9478" width="9.7109375" style="1" customWidth="1"/>
    <col min="9479" max="9479" width="11.140625" style="1" customWidth="1"/>
    <col min="9480" max="9480" width="8.42578125" style="1" customWidth="1"/>
    <col min="9481" max="9481" width="10.140625" style="1" customWidth="1"/>
    <col min="9482" max="9482" width="10.5703125" style="1" customWidth="1"/>
    <col min="9483" max="9483" width="7.28515625" style="1" customWidth="1"/>
    <col min="9484" max="9484" width="8.85546875" style="1" customWidth="1"/>
    <col min="9485" max="9485" width="13" style="1" customWidth="1"/>
    <col min="9486" max="9487" width="6.5703125" style="1" customWidth="1"/>
    <col min="9488" max="9488" width="8.5703125" style="1" customWidth="1"/>
    <col min="9489" max="9489" width="8.140625" style="1" customWidth="1"/>
    <col min="9490" max="9490" width="11.85546875" style="1" customWidth="1"/>
    <col min="9491" max="9491" width="6.85546875" style="1" customWidth="1"/>
    <col min="9492" max="9492" width="6.5703125" style="1" customWidth="1"/>
    <col min="9493" max="9493" width="7.140625" style="1" customWidth="1"/>
    <col min="9494" max="9495" width="7.7109375" style="1" customWidth="1"/>
    <col min="9496" max="9496" width="7.140625" style="1" customWidth="1"/>
    <col min="9497" max="9497" width="6.7109375" style="1" customWidth="1"/>
    <col min="9498" max="9498" width="5.42578125" style="1" customWidth="1"/>
    <col min="9499" max="9499" width="22.85546875" style="1" customWidth="1"/>
    <col min="9500" max="9500" width="21.85546875" style="1" customWidth="1"/>
    <col min="9501" max="9501" width="9.42578125" style="1" customWidth="1"/>
    <col min="9502" max="9502" width="11.7109375" style="1" customWidth="1"/>
    <col min="9503" max="9503" width="9.28515625" style="1" customWidth="1"/>
    <col min="9504" max="9504" width="10.5703125" style="1" customWidth="1"/>
    <col min="9505" max="9505" width="18.85546875" style="1" customWidth="1"/>
    <col min="9506" max="9507" width="11.7109375" style="1" customWidth="1"/>
    <col min="9508" max="9508" width="13.85546875" style="1" customWidth="1"/>
    <col min="9509" max="9509" width="19" style="1" customWidth="1"/>
    <col min="9510" max="9510" width="16.7109375" style="1" customWidth="1"/>
    <col min="9511" max="9511" width="11.42578125" style="1"/>
    <col min="9512" max="9512" width="13" style="1" customWidth="1"/>
    <col min="9513" max="9514" width="11.42578125" style="1"/>
    <col min="9515" max="9515" width="9.140625" style="1" customWidth="1"/>
    <col min="9516" max="9516" width="11.42578125" style="1"/>
    <col min="9517" max="9517" width="12.42578125" style="1" customWidth="1"/>
    <col min="9518" max="9519" width="10.7109375" style="1" customWidth="1"/>
    <col min="9520" max="9520" width="7" style="1" customWidth="1"/>
    <col min="9521" max="9524" width="11.42578125" style="1"/>
    <col min="9525" max="9525" width="4.5703125" style="1" customWidth="1"/>
    <col min="9526" max="9528" width="11.42578125" style="1"/>
    <col min="9529" max="9529" width="12.5703125" style="1" customWidth="1"/>
    <col min="9530" max="9535" width="11.42578125" style="1"/>
    <col min="9536" max="9536" width="21" style="1" customWidth="1"/>
    <col min="9537" max="9537" width="19.85546875" style="1" customWidth="1"/>
    <col min="9538" max="9538" width="18.42578125" style="1" customWidth="1"/>
    <col min="9539" max="9539" width="20.140625" style="1" customWidth="1"/>
    <col min="9540" max="9540" width="20.5703125" style="1" customWidth="1"/>
    <col min="9541" max="9541" width="7.140625" style="1" customWidth="1"/>
    <col min="9542" max="9542" width="20" style="1" customWidth="1"/>
    <col min="9543" max="9543" width="19.28515625" style="1" customWidth="1"/>
    <col min="9544" max="9544" width="16" style="1" customWidth="1"/>
    <col min="9545" max="9545" width="22.28515625" style="1" customWidth="1"/>
    <col min="9546" max="9546" width="22" style="1" customWidth="1"/>
    <col min="9547" max="9730" width="11.42578125" style="1"/>
    <col min="9731" max="9731" width="4.42578125" style="1" customWidth="1"/>
    <col min="9732" max="9732" width="11.42578125" style="1"/>
    <col min="9733" max="9733" width="8.28515625" style="1" customWidth="1"/>
    <col min="9734" max="9734" width="9.7109375" style="1" customWidth="1"/>
    <col min="9735" max="9735" width="11.140625" style="1" customWidth="1"/>
    <col min="9736" max="9736" width="8.42578125" style="1" customWidth="1"/>
    <col min="9737" max="9737" width="10.140625" style="1" customWidth="1"/>
    <col min="9738" max="9738" width="10.5703125" style="1" customWidth="1"/>
    <col min="9739" max="9739" width="7.28515625" style="1" customWidth="1"/>
    <col min="9740" max="9740" width="8.85546875" style="1" customWidth="1"/>
    <col min="9741" max="9741" width="13" style="1" customWidth="1"/>
    <col min="9742" max="9743" width="6.5703125" style="1" customWidth="1"/>
    <col min="9744" max="9744" width="8.5703125" style="1" customWidth="1"/>
    <col min="9745" max="9745" width="8.140625" style="1" customWidth="1"/>
    <col min="9746" max="9746" width="11.85546875" style="1" customWidth="1"/>
    <col min="9747" max="9747" width="6.85546875" style="1" customWidth="1"/>
    <col min="9748" max="9748" width="6.5703125" style="1" customWidth="1"/>
    <col min="9749" max="9749" width="7.140625" style="1" customWidth="1"/>
    <col min="9750" max="9751" width="7.7109375" style="1" customWidth="1"/>
    <col min="9752" max="9752" width="7.140625" style="1" customWidth="1"/>
    <col min="9753" max="9753" width="6.7109375" style="1" customWidth="1"/>
    <col min="9754" max="9754" width="5.42578125" style="1" customWidth="1"/>
    <col min="9755" max="9755" width="22.85546875" style="1" customWidth="1"/>
    <col min="9756" max="9756" width="21.85546875" style="1" customWidth="1"/>
    <col min="9757" max="9757" width="9.42578125" style="1" customWidth="1"/>
    <col min="9758" max="9758" width="11.7109375" style="1" customWidth="1"/>
    <col min="9759" max="9759" width="9.28515625" style="1" customWidth="1"/>
    <col min="9760" max="9760" width="10.5703125" style="1" customWidth="1"/>
    <col min="9761" max="9761" width="18.85546875" style="1" customWidth="1"/>
    <col min="9762" max="9763" width="11.7109375" style="1" customWidth="1"/>
    <col min="9764" max="9764" width="13.85546875" style="1" customWidth="1"/>
    <col min="9765" max="9765" width="19" style="1" customWidth="1"/>
    <col min="9766" max="9766" width="16.7109375" style="1" customWidth="1"/>
    <col min="9767" max="9767" width="11.42578125" style="1"/>
    <col min="9768" max="9768" width="13" style="1" customWidth="1"/>
    <col min="9769" max="9770" width="11.42578125" style="1"/>
    <col min="9771" max="9771" width="9.140625" style="1" customWidth="1"/>
    <col min="9772" max="9772" width="11.42578125" style="1"/>
    <col min="9773" max="9773" width="12.42578125" style="1" customWidth="1"/>
    <col min="9774" max="9775" width="10.7109375" style="1" customWidth="1"/>
    <col min="9776" max="9776" width="7" style="1" customWidth="1"/>
    <col min="9777" max="9780" width="11.42578125" style="1"/>
    <col min="9781" max="9781" width="4.5703125" style="1" customWidth="1"/>
    <col min="9782" max="9784" width="11.42578125" style="1"/>
    <col min="9785" max="9785" width="12.5703125" style="1" customWidth="1"/>
    <col min="9786" max="9791" width="11.42578125" style="1"/>
    <col min="9792" max="9792" width="21" style="1" customWidth="1"/>
    <col min="9793" max="9793" width="19.85546875" style="1" customWidth="1"/>
    <col min="9794" max="9794" width="18.42578125" style="1" customWidth="1"/>
    <col min="9795" max="9795" width="20.140625" style="1" customWidth="1"/>
    <col min="9796" max="9796" width="20.5703125" style="1" customWidth="1"/>
    <col min="9797" max="9797" width="7.140625" style="1" customWidth="1"/>
    <col min="9798" max="9798" width="20" style="1" customWidth="1"/>
    <col min="9799" max="9799" width="19.28515625" style="1" customWidth="1"/>
    <col min="9800" max="9800" width="16" style="1" customWidth="1"/>
    <col min="9801" max="9801" width="22.28515625" style="1" customWidth="1"/>
    <col min="9802" max="9802" width="22" style="1" customWidth="1"/>
    <col min="9803" max="9986" width="11.42578125" style="1"/>
    <col min="9987" max="9987" width="4.42578125" style="1" customWidth="1"/>
    <col min="9988" max="9988" width="11.42578125" style="1"/>
    <col min="9989" max="9989" width="8.28515625" style="1" customWidth="1"/>
    <col min="9990" max="9990" width="9.7109375" style="1" customWidth="1"/>
    <col min="9991" max="9991" width="11.140625" style="1" customWidth="1"/>
    <col min="9992" max="9992" width="8.42578125" style="1" customWidth="1"/>
    <col min="9993" max="9993" width="10.140625" style="1" customWidth="1"/>
    <col min="9994" max="9994" width="10.5703125" style="1" customWidth="1"/>
    <col min="9995" max="9995" width="7.28515625" style="1" customWidth="1"/>
    <col min="9996" max="9996" width="8.85546875" style="1" customWidth="1"/>
    <col min="9997" max="9997" width="13" style="1" customWidth="1"/>
    <col min="9998" max="9999" width="6.5703125" style="1" customWidth="1"/>
    <col min="10000" max="10000" width="8.5703125" style="1" customWidth="1"/>
    <col min="10001" max="10001" width="8.140625" style="1" customWidth="1"/>
    <col min="10002" max="10002" width="11.85546875" style="1" customWidth="1"/>
    <col min="10003" max="10003" width="6.85546875" style="1" customWidth="1"/>
    <col min="10004" max="10004" width="6.5703125" style="1" customWidth="1"/>
    <col min="10005" max="10005" width="7.140625" style="1" customWidth="1"/>
    <col min="10006" max="10007" width="7.7109375" style="1" customWidth="1"/>
    <col min="10008" max="10008" width="7.140625" style="1" customWidth="1"/>
    <col min="10009" max="10009" width="6.7109375" style="1" customWidth="1"/>
    <col min="10010" max="10010" width="5.42578125" style="1" customWidth="1"/>
    <col min="10011" max="10011" width="22.85546875" style="1" customWidth="1"/>
    <col min="10012" max="10012" width="21.85546875" style="1" customWidth="1"/>
    <col min="10013" max="10013" width="9.42578125" style="1" customWidth="1"/>
    <col min="10014" max="10014" width="11.7109375" style="1" customWidth="1"/>
    <col min="10015" max="10015" width="9.28515625" style="1" customWidth="1"/>
    <col min="10016" max="10016" width="10.5703125" style="1" customWidth="1"/>
    <col min="10017" max="10017" width="18.85546875" style="1" customWidth="1"/>
    <col min="10018" max="10019" width="11.7109375" style="1" customWidth="1"/>
    <col min="10020" max="10020" width="13.85546875" style="1" customWidth="1"/>
    <col min="10021" max="10021" width="19" style="1" customWidth="1"/>
    <col min="10022" max="10022" width="16.7109375" style="1" customWidth="1"/>
    <col min="10023" max="10023" width="11.42578125" style="1"/>
    <col min="10024" max="10024" width="13" style="1" customWidth="1"/>
    <col min="10025" max="10026" width="11.42578125" style="1"/>
    <col min="10027" max="10027" width="9.140625" style="1" customWidth="1"/>
    <col min="10028" max="10028" width="11.42578125" style="1"/>
    <col min="10029" max="10029" width="12.42578125" style="1" customWidth="1"/>
    <col min="10030" max="10031" width="10.7109375" style="1" customWidth="1"/>
    <col min="10032" max="10032" width="7" style="1" customWidth="1"/>
    <col min="10033" max="10036" width="11.42578125" style="1"/>
    <col min="10037" max="10037" width="4.5703125" style="1" customWidth="1"/>
    <col min="10038" max="10040" width="11.42578125" style="1"/>
    <col min="10041" max="10041" width="12.5703125" style="1" customWidth="1"/>
    <col min="10042" max="10047" width="11.42578125" style="1"/>
    <col min="10048" max="10048" width="21" style="1" customWidth="1"/>
    <col min="10049" max="10049" width="19.85546875" style="1" customWidth="1"/>
    <col min="10050" max="10050" width="18.42578125" style="1" customWidth="1"/>
    <col min="10051" max="10051" width="20.140625" style="1" customWidth="1"/>
    <col min="10052" max="10052" width="20.5703125" style="1" customWidth="1"/>
    <col min="10053" max="10053" width="7.140625" style="1" customWidth="1"/>
    <col min="10054" max="10054" width="20" style="1" customWidth="1"/>
    <col min="10055" max="10055" width="19.28515625" style="1" customWidth="1"/>
    <col min="10056" max="10056" width="16" style="1" customWidth="1"/>
    <col min="10057" max="10057" width="22.28515625" style="1" customWidth="1"/>
    <col min="10058" max="10058" width="22" style="1" customWidth="1"/>
    <col min="10059" max="10242" width="11.42578125" style="1"/>
    <col min="10243" max="10243" width="4.42578125" style="1" customWidth="1"/>
    <col min="10244" max="10244" width="11.42578125" style="1"/>
    <col min="10245" max="10245" width="8.28515625" style="1" customWidth="1"/>
    <col min="10246" max="10246" width="9.7109375" style="1" customWidth="1"/>
    <col min="10247" max="10247" width="11.140625" style="1" customWidth="1"/>
    <col min="10248" max="10248" width="8.42578125" style="1" customWidth="1"/>
    <col min="10249" max="10249" width="10.140625" style="1" customWidth="1"/>
    <col min="10250" max="10250" width="10.5703125" style="1" customWidth="1"/>
    <col min="10251" max="10251" width="7.28515625" style="1" customWidth="1"/>
    <col min="10252" max="10252" width="8.85546875" style="1" customWidth="1"/>
    <col min="10253" max="10253" width="13" style="1" customWidth="1"/>
    <col min="10254" max="10255" width="6.5703125" style="1" customWidth="1"/>
    <col min="10256" max="10256" width="8.5703125" style="1" customWidth="1"/>
    <col min="10257" max="10257" width="8.140625" style="1" customWidth="1"/>
    <col min="10258" max="10258" width="11.85546875" style="1" customWidth="1"/>
    <col min="10259" max="10259" width="6.85546875" style="1" customWidth="1"/>
    <col min="10260" max="10260" width="6.5703125" style="1" customWidth="1"/>
    <col min="10261" max="10261" width="7.140625" style="1" customWidth="1"/>
    <col min="10262" max="10263" width="7.7109375" style="1" customWidth="1"/>
    <col min="10264" max="10264" width="7.140625" style="1" customWidth="1"/>
    <col min="10265" max="10265" width="6.7109375" style="1" customWidth="1"/>
    <col min="10266" max="10266" width="5.42578125" style="1" customWidth="1"/>
    <col min="10267" max="10267" width="22.85546875" style="1" customWidth="1"/>
    <col min="10268" max="10268" width="21.85546875" style="1" customWidth="1"/>
    <col min="10269" max="10269" width="9.42578125" style="1" customWidth="1"/>
    <col min="10270" max="10270" width="11.7109375" style="1" customWidth="1"/>
    <col min="10271" max="10271" width="9.28515625" style="1" customWidth="1"/>
    <col min="10272" max="10272" width="10.5703125" style="1" customWidth="1"/>
    <col min="10273" max="10273" width="18.85546875" style="1" customWidth="1"/>
    <col min="10274" max="10275" width="11.7109375" style="1" customWidth="1"/>
    <col min="10276" max="10276" width="13.85546875" style="1" customWidth="1"/>
    <col min="10277" max="10277" width="19" style="1" customWidth="1"/>
    <col min="10278" max="10278" width="16.7109375" style="1" customWidth="1"/>
    <col min="10279" max="10279" width="11.42578125" style="1"/>
    <col min="10280" max="10280" width="13" style="1" customWidth="1"/>
    <col min="10281" max="10282" width="11.42578125" style="1"/>
    <col min="10283" max="10283" width="9.140625" style="1" customWidth="1"/>
    <col min="10284" max="10284" width="11.42578125" style="1"/>
    <col min="10285" max="10285" width="12.42578125" style="1" customWidth="1"/>
    <col min="10286" max="10287" width="10.7109375" style="1" customWidth="1"/>
    <col min="10288" max="10288" width="7" style="1" customWidth="1"/>
    <col min="10289" max="10292" width="11.42578125" style="1"/>
    <col min="10293" max="10293" width="4.5703125" style="1" customWidth="1"/>
    <col min="10294" max="10296" width="11.42578125" style="1"/>
    <col min="10297" max="10297" width="12.5703125" style="1" customWidth="1"/>
    <col min="10298" max="10303" width="11.42578125" style="1"/>
    <col min="10304" max="10304" width="21" style="1" customWidth="1"/>
    <col min="10305" max="10305" width="19.85546875" style="1" customWidth="1"/>
    <col min="10306" max="10306" width="18.42578125" style="1" customWidth="1"/>
    <col min="10307" max="10307" width="20.140625" style="1" customWidth="1"/>
    <col min="10308" max="10308" width="20.5703125" style="1" customWidth="1"/>
    <col min="10309" max="10309" width="7.140625" style="1" customWidth="1"/>
    <col min="10310" max="10310" width="20" style="1" customWidth="1"/>
    <col min="10311" max="10311" width="19.28515625" style="1" customWidth="1"/>
    <col min="10312" max="10312" width="16" style="1" customWidth="1"/>
    <col min="10313" max="10313" width="22.28515625" style="1" customWidth="1"/>
    <col min="10314" max="10314" width="22" style="1" customWidth="1"/>
    <col min="10315" max="10498" width="11.42578125" style="1"/>
    <col min="10499" max="10499" width="4.42578125" style="1" customWidth="1"/>
    <col min="10500" max="10500" width="11.42578125" style="1"/>
    <col min="10501" max="10501" width="8.28515625" style="1" customWidth="1"/>
    <col min="10502" max="10502" width="9.7109375" style="1" customWidth="1"/>
    <col min="10503" max="10503" width="11.140625" style="1" customWidth="1"/>
    <col min="10504" max="10504" width="8.42578125" style="1" customWidth="1"/>
    <col min="10505" max="10505" width="10.140625" style="1" customWidth="1"/>
    <col min="10506" max="10506" width="10.5703125" style="1" customWidth="1"/>
    <col min="10507" max="10507" width="7.28515625" style="1" customWidth="1"/>
    <col min="10508" max="10508" width="8.85546875" style="1" customWidth="1"/>
    <col min="10509" max="10509" width="13" style="1" customWidth="1"/>
    <col min="10510" max="10511" width="6.5703125" style="1" customWidth="1"/>
    <col min="10512" max="10512" width="8.5703125" style="1" customWidth="1"/>
    <col min="10513" max="10513" width="8.140625" style="1" customWidth="1"/>
    <col min="10514" max="10514" width="11.85546875" style="1" customWidth="1"/>
    <col min="10515" max="10515" width="6.85546875" style="1" customWidth="1"/>
    <col min="10516" max="10516" width="6.5703125" style="1" customWidth="1"/>
    <col min="10517" max="10517" width="7.140625" style="1" customWidth="1"/>
    <col min="10518" max="10519" width="7.7109375" style="1" customWidth="1"/>
    <col min="10520" max="10520" width="7.140625" style="1" customWidth="1"/>
    <col min="10521" max="10521" width="6.7109375" style="1" customWidth="1"/>
    <col min="10522" max="10522" width="5.42578125" style="1" customWidth="1"/>
    <col min="10523" max="10523" width="22.85546875" style="1" customWidth="1"/>
    <col min="10524" max="10524" width="21.85546875" style="1" customWidth="1"/>
    <col min="10525" max="10525" width="9.42578125" style="1" customWidth="1"/>
    <col min="10526" max="10526" width="11.7109375" style="1" customWidth="1"/>
    <col min="10527" max="10527" width="9.28515625" style="1" customWidth="1"/>
    <col min="10528" max="10528" width="10.5703125" style="1" customWidth="1"/>
    <col min="10529" max="10529" width="18.85546875" style="1" customWidth="1"/>
    <col min="10530" max="10531" width="11.7109375" style="1" customWidth="1"/>
    <col min="10532" max="10532" width="13.85546875" style="1" customWidth="1"/>
    <col min="10533" max="10533" width="19" style="1" customWidth="1"/>
    <col min="10534" max="10534" width="16.7109375" style="1" customWidth="1"/>
    <col min="10535" max="10535" width="11.42578125" style="1"/>
    <col min="10536" max="10536" width="13" style="1" customWidth="1"/>
    <col min="10537" max="10538" width="11.42578125" style="1"/>
    <col min="10539" max="10539" width="9.140625" style="1" customWidth="1"/>
    <col min="10540" max="10540" width="11.42578125" style="1"/>
    <col min="10541" max="10541" width="12.42578125" style="1" customWidth="1"/>
    <col min="10542" max="10543" width="10.7109375" style="1" customWidth="1"/>
    <col min="10544" max="10544" width="7" style="1" customWidth="1"/>
    <col min="10545" max="10548" width="11.42578125" style="1"/>
    <col min="10549" max="10549" width="4.5703125" style="1" customWidth="1"/>
    <col min="10550" max="10552" width="11.42578125" style="1"/>
    <col min="10553" max="10553" width="12.5703125" style="1" customWidth="1"/>
    <col min="10554" max="10559" width="11.42578125" style="1"/>
    <col min="10560" max="10560" width="21" style="1" customWidth="1"/>
    <col min="10561" max="10561" width="19.85546875" style="1" customWidth="1"/>
    <col min="10562" max="10562" width="18.42578125" style="1" customWidth="1"/>
    <col min="10563" max="10563" width="20.140625" style="1" customWidth="1"/>
    <col min="10564" max="10564" width="20.5703125" style="1" customWidth="1"/>
    <col min="10565" max="10565" width="7.140625" style="1" customWidth="1"/>
    <col min="10566" max="10566" width="20" style="1" customWidth="1"/>
    <col min="10567" max="10567" width="19.28515625" style="1" customWidth="1"/>
    <col min="10568" max="10568" width="16" style="1" customWidth="1"/>
    <col min="10569" max="10569" width="22.28515625" style="1" customWidth="1"/>
    <col min="10570" max="10570" width="22" style="1" customWidth="1"/>
    <col min="10571" max="10754" width="11.42578125" style="1"/>
    <col min="10755" max="10755" width="4.42578125" style="1" customWidth="1"/>
    <col min="10756" max="10756" width="11.42578125" style="1"/>
    <col min="10757" max="10757" width="8.28515625" style="1" customWidth="1"/>
    <col min="10758" max="10758" width="9.7109375" style="1" customWidth="1"/>
    <col min="10759" max="10759" width="11.140625" style="1" customWidth="1"/>
    <col min="10760" max="10760" width="8.42578125" style="1" customWidth="1"/>
    <col min="10761" max="10761" width="10.140625" style="1" customWidth="1"/>
    <col min="10762" max="10762" width="10.5703125" style="1" customWidth="1"/>
    <col min="10763" max="10763" width="7.28515625" style="1" customWidth="1"/>
    <col min="10764" max="10764" width="8.85546875" style="1" customWidth="1"/>
    <col min="10765" max="10765" width="13" style="1" customWidth="1"/>
    <col min="10766" max="10767" width="6.5703125" style="1" customWidth="1"/>
    <col min="10768" max="10768" width="8.5703125" style="1" customWidth="1"/>
    <col min="10769" max="10769" width="8.140625" style="1" customWidth="1"/>
    <col min="10770" max="10770" width="11.85546875" style="1" customWidth="1"/>
    <col min="10771" max="10771" width="6.85546875" style="1" customWidth="1"/>
    <col min="10772" max="10772" width="6.5703125" style="1" customWidth="1"/>
    <col min="10773" max="10773" width="7.140625" style="1" customWidth="1"/>
    <col min="10774" max="10775" width="7.7109375" style="1" customWidth="1"/>
    <col min="10776" max="10776" width="7.140625" style="1" customWidth="1"/>
    <col min="10777" max="10777" width="6.7109375" style="1" customWidth="1"/>
    <col min="10778" max="10778" width="5.42578125" style="1" customWidth="1"/>
    <col min="10779" max="10779" width="22.85546875" style="1" customWidth="1"/>
    <col min="10780" max="10780" width="21.85546875" style="1" customWidth="1"/>
    <col min="10781" max="10781" width="9.42578125" style="1" customWidth="1"/>
    <col min="10782" max="10782" width="11.7109375" style="1" customWidth="1"/>
    <col min="10783" max="10783" width="9.28515625" style="1" customWidth="1"/>
    <col min="10784" max="10784" width="10.5703125" style="1" customWidth="1"/>
    <col min="10785" max="10785" width="18.85546875" style="1" customWidth="1"/>
    <col min="10786" max="10787" width="11.7109375" style="1" customWidth="1"/>
    <col min="10788" max="10788" width="13.85546875" style="1" customWidth="1"/>
    <col min="10789" max="10789" width="19" style="1" customWidth="1"/>
    <col min="10790" max="10790" width="16.7109375" style="1" customWidth="1"/>
    <col min="10791" max="10791" width="11.42578125" style="1"/>
    <col min="10792" max="10792" width="13" style="1" customWidth="1"/>
    <col min="10793" max="10794" width="11.42578125" style="1"/>
    <col min="10795" max="10795" width="9.140625" style="1" customWidth="1"/>
    <col min="10796" max="10796" width="11.42578125" style="1"/>
    <col min="10797" max="10797" width="12.42578125" style="1" customWidth="1"/>
    <col min="10798" max="10799" width="10.7109375" style="1" customWidth="1"/>
    <col min="10800" max="10800" width="7" style="1" customWidth="1"/>
    <col min="10801" max="10804" width="11.42578125" style="1"/>
    <col min="10805" max="10805" width="4.5703125" style="1" customWidth="1"/>
    <col min="10806" max="10808" width="11.42578125" style="1"/>
    <col min="10809" max="10809" width="12.5703125" style="1" customWidth="1"/>
    <col min="10810" max="10815" width="11.42578125" style="1"/>
    <col min="10816" max="10816" width="21" style="1" customWidth="1"/>
    <col min="10817" max="10817" width="19.85546875" style="1" customWidth="1"/>
    <col min="10818" max="10818" width="18.42578125" style="1" customWidth="1"/>
    <col min="10819" max="10819" width="20.140625" style="1" customWidth="1"/>
    <col min="10820" max="10820" width="20.5703125" style="1" customWidth="1"/>
    <col min="10821" max="10821" width="7.140625" style="1" customWidth="1"/>
    <col min="10822" max="10822" width="20" style="1" customWidth="1"/>
    <col min="10823" max="10823" width="19.28515625" style="1" customWidth="1"/>
    <col min="10824" max="10824" width="16" style="1" customWidth="1"/>
    <col min="10825" max="10825" width="22.28515625" style="1" customWidth="1"/>
    <col min="10826" max="10826" width="22" style="1" customWidth="1"/>
    <col min="10827" max="11010" width="11.42578125" style="1"/>
    <col min="11011" max="11011" width="4.42578125" style="1" customWidth="1"/>
    <col min="11012" max="11012" width="11.42578125" style="1"/>
    <col min="11013" max="11013" width="8.28515625" style="1" customWidth="1"/>
    <col min="11014" max="11014" width="9.7109375" style="1" customWidth="1"/>
    <col min="11015" max="11015" width="11.140625" style="1" customWidth="1"/>
    <col min="11016" max="11016" width="8.42578125" style="1" customWidth="1"/>
    <col min="11017" max="11017" width="10.140625" style="1" customWidth="1"/>
    <col min="11018" max="11018" width="10.5703125" style="1" customWidth="1"/>
    <col min="11019" max="11019" width="7.28515625" style="1" customWidth="1"/>
    <col min="11020" max="11020" width="8.85546875" style="1" customWidth="1"/>
    <col min="11021" max="11021" width="13" style="1" customWidth="1"/>
    <col min="11022" max="11023" width="6.5703125" style="1" customWidth="1"/>
    <col min="11024" max="11024" width="8.5703125" style="1" customWidth="1"/>
    <col min="11025" max="11025" width="8.140625" style="1" customWidth="1"/>
    <col min="11026" max="11026" width="11.85546875" style="1" customWidth="1"/>
    <col min="11027" max="11027" width="6.85546875" style="1" customWidth="1"/>
    <col min="11028" max="11028" width="6.5703125" style="1" customWidth="1"/>
    <col min="11029" max="11029" width="7.140625" style="1" customWidth="1"/>
    <col min="11030" max="11031" width="7.7109375" style="1" customWidth="1"/>
    <col min="11032" max="11032" width="7.140625" style="1" customWidth="1"/>
    <col min="11033" max="11033" width="6.7109375" style="1" customWidth="1"/>
    <col min="11034" max="11034" width="5.42578125" style="1" customWidth="1"/>
    <col min="11035" max="11035" width="22.85546875" style="1" customWidth="1"/>
    <col min="11036" max="11036" width="21.85546875" style="1" customWidth="1"/>
    <col min="11037" max="11037" width="9.42578125" style="1" customWidth="1"/>
    <col min="11038" max="11038" width="11.7109375" style="1" customWidth="1"/>
    <col min="11039" max="11039" width="9.28515625" style="1" customWidth="1"/>
    <col min="11040" max="11040" width="10.5703125" style="1" customWidth="1"/>
    <col min="11041" max="11041" width="18.85546875" style="1" customWidth="1"/>
    <col min="11042" max="11043" width="11.7109375" style="1" customWidth="1"/>
    <col min="11044" max="11044" width="13.85546875" style="1" customWidth="1"/>
    <col min="11045" max="11045" width="19" style="1" customWidth="1"/>
    <col min="11046" max="11046" width="16.7109375" style="1" customWidth="1"/>
    <col min="11047" max="11047" width="11.42578125" style="1"/>
    <col min="11048" max="11048" width="13" style="1" customWidth="1"/>
    <col min="11049" max="11050" width="11.42578125" style="1"/>
    <col min="11051" max="11051" width="9.140625" style="1" customWidth="1"/>
    <col min="11052" max="11052" width="11.42578125" style="1"/>
    <col min="11053" max="11053" width="12.42578125" style="1" customWidth="1"/>
    <col min="11054" max="11055" width="10.7109375" style="1" customWidth="1"/>
    <col min="11056" max="11056" width="7" style="1" customWidth="1"/>
    <col min="11057" max="11060" width="11.42578125" style="1"/>
    <col min="11061" max="11061" width="4.5703125" style="1" customWidth="1"/>
    <col min="11062" max="11064" width="11.42578125" style="1"/>
    <col min="11065" max="11065" width="12.5703125" style="1" customWidth="1"/>
    <col min="11066" max="11071" width="11.42578125" style="1"/>
    <col min="11072" max="11072" width="21" style="1" customWidth="1"/>
    <col min="11073" max="11073" width="19.85546875" style="1" customWidth="1"/>
    <col min="11074" max="11074" width="18.42578125" style="1" customWidth="1"/>
    <col min="11075" max="11075" width="20.140625" style="1" customWidth="1"/>
    <col min="11076" max="11076" width="20.5703125" style="1" customWidth="1"/>
    <col min="11077" max="11077" width="7.140625" style="1" customWidth="1"/>
    <col min="11078" max="11078" width="20" style="1" customWidth="1"/>
    <col min="11079" max="11079" width="19.28515625" style="1" customWidth="1"/>
    <col min="11080" max="11080" width="16" style="1" customWidth="1"/>
    <col min="11081" max="11081" width="22.28515625" style="1" customWidth="1"/>
    <col min="11082" max="11082" width="22" style="1" customWidth="1"/>
    <col min="11083" max="11266" width="11.42578125" style="1"/>
    <col min="11267" max="11267" width="4.42578125" style="1" customWidth="1"/>
    <col min="11268" max="11268" width="11.42578125" style="1"/>
    <col min="11269" max="11269" width="8.28515625" style="1" customWidth="1"/>
    <col min="11270" max="11270" width="9.7109375" style="1" customWidth="1"/>
    <col min="11271" max="11271" width="11.140625" style="1" customWidth="1"/>
    <col min="11272" max="11272" width="8.42578125" style="1" customWidth="1"/>
    <col min="11273" max="11273" width="10.140625" style="1" customWidth="1"/>
    <col min="11274" max="11274" width="10.5703125" style="1" customWidth="1"/>
    <col min="11275" max="11275" width="7.28515625" style="1" customWidth="1"/>
    <col min="11276" max="11276" width="8.85546875" style="1" customWidth="1"/>
    <col min="11277" max="11277" width="13" style="1" customWidth="1"/>
    <col min="11278" max="11279" width="6.5703125" style="1" customWidth="1"/>
    <col min="11280" max="11280" width="8.5703125" style="1" customWidth="1"/>
    <col min="11281" max="11281" width="8.140625" style="1" customWidth="1"/>
    <col min="11282" max="11282" width="11.85546875" style="1" customWidth="1"/>
    <col min="11283" max="11283" width="6.85546875" style="1" customWidth="1"/>
    <col min="11284" max="11284" width="6.5703125" style="1" customWidth="1"/>
    <col min="11285" max="11285" width="7.140625" style="1" customWidth="1"/>
    <col min="11286" max="11287" width="7.7109375" style="1" customWidth="1"/>
    <col min="11288" max="11288" width="7.140625" style="1" customWidth="1"/>
    <col min="11289" max="11289" width="6.7109375" style="1" customWidth="1"/>
    <col min="11290" max="11290" width="5.42578125" style="1" customWidth="1"/>
    <col min="11291" max="11291" width="22.85546875" style="1" customWidth="1"/>
    <col min="11292" max="11292" width="21.85546875" style="1" customWidth="1"/>
    <col min="11293" max="11293" width="9.42578125" style="1" customWidth="1"/>
    <col min="11294" max="11294" width="11.7109375" style="1" customWidth="1"/>
    <col min="11295" max="11295" width="9.28515625" style="1" customWidth="1"/>
    <col min="11296" max="11296" width="10.5703125" style="1" customWidth="1"/>
    <col min="11297" max="11297" width="18.85546875" style="1" customWidth="1"/>
    <col min="11298" max="11299" width="11.7109375" style="1" customWidth="1"/>
    <col min="11300" max="11300" width="13.85546875" style="1" customWidth="1"/>
    <col min="11301" max="11301" width="19" style="1" customWidth="1"/>
    <col min="11302" max="11302" width="16.7109375" style="1" customWidth="1"/>
    <col min="11303" max="11303" width="11.42578125" style="1"/>
    <col min="11304" max="11304" width="13" style="1" customWidth="1"/>
    <col min="11305" max="11306" width="11.42578125" style="1"/>
    <col min="11307" max="11307" width="9.140625" style="1" customWidth="1"/>
    <col min="11308" max="11308" width="11.42578125" style="1"/>
    <col min="11309" max="11309" width="12.42578125" style="1" customWidth="1"/>
    <col min="11310" max="11311" width="10.7109375" style="1" customWidth="1"/>
    <col min="11312" max="11312" width="7" style="1" customWidth="1"/>
    <col min="11313" max="11316" width="11.42578125" style="1"/>
    <col min="11317" max="11317" width="4.5703125" style="1" customWidth="1"/>
    <col min="11318" max="11320" width="11.42578125" style="1"/>
    <col min="11321" max="11321" width="12.5703125" style="1" customWidth="1"/>
    <col min="11322" max="11327" width="11.42578125" style="1"/>
    <col min="11328" max="11328" width="21" style="1" customWidth="1"/>
    <col min="11329" max="11329" width="19.85546875" style="1" customWidth="1"/>
    <col min="11330" max="11330" width="18.42578125" style="1" customWidth="1"/>
    <col min="11331" max="11331" width="20.140625" style="1" customWidth="1"/>
    <col min="11332" max="11332" width="20.5703125" style="1" customWidth="1"/>
    <col min="11333" max="11333" width="7.140625" style="1" customWidth="1"/>
    <col min="11334" max="11334" width="20" style="1" customWidth="1"/>
    <col min="11335" max="11335" width="19.28515625" style="1" customWidth="1"/>
    <col min="11336" max="11336" width="16" style="1" customWidth="1"/>
    <col min="11337" max="11337" width="22.28515625" style="1" customWidth="1"/>
    <col min="11338" max="11338" width="22" style="1" customWidth="1"/>
    <col min="11339" max="11522" width="11.42578125" style="1"/>
    <col min="11523" max="11523" width="4.42578125" style="1" customWidth="1"/>
    <col min="11524" max="11524" width="11.42578125" style="1"/>
    <col min="11525" max="11525" width="8.28515625" style="1" customWidth="1"/>
    <col min="11526" max="11526" width="9.7109375" style="1" customWidth="1"/>
    <col min="11527" max="11527" width="11.140625" style="1" customWidth="1"/>
    <col min="11528" max="11528" width="8.42578125" style="1" customWidth="1"/>
    <col min="11529" max="11529" width="10.140625" style="1" customWidth="1"/>
    <col min="11530" max="11530" width="10.5703125" style="1" customWidth="1"/>
    <col min="11531" max="11531" width="7.28515625" style="1" customWidth="1"/>
    <col min="11532" max="11532" width="8.85546875" style="1" customWidth="1"/>
    <col min="11533" max="11533" width="13" style="1" customWidth="1"/>
    <col min="11534" max="11535" width="6.5703125" style="1" customWidth="1"/>
    <col min="11536" max="11536" width="8.5703125" style="1" customWidth="1"/>
    <col min="11537" max="11537" width="8.140625" style="1" customWidth="1"/>
    <col min="11538" max="11538" width="11.85546875" style="1" customWidth="1"/>
    <col min="11539" max="11539" width="6.85546875" style="1" customWidth="1"/>
    <col min="11540" max="11540" width="6.5703125" style="1" customWidth="1"/>
    <col min="11541" max="11541" width="7.140625" style="1" customWidth="1"/>
    <col min="11542" max="11543" width="7.7109375" style="1" customWidth="1"/>
    <col min="11544" max="11544" width="7.140625" style="1" customWidth="1"/>
    <col min="11545" max="11545" width="6.7109375" style="1" customWidth="1"/>
    <col min="11546" max="11546" width="5.42578125" style="1" customWidth="1"/>
    <col min="11547" max="11547" width="22.85546875" style="1" customWidth="1"/>
    <col min="11548" max="11548" width="21.85546875" style="1" customWidth="1"/>
    <col min="11549" max="11549" width="9.42578125" style="1" customWidth="1"/>
    <col min="11550" max="11550" width="11.7109375" style="1" customWidth="1"/>
    <col min="11551" max="11551" width="9.28515625" style="1" customWidth="1"/>
    <col min="11552" max="11552" width="10.5703125" style="1" customWidth="1"/>
    <col min="11553" max="11553" width="18.85546875" style="1" customWidth="1"/>
    <col min="11554" max="11555" width="11.7109375" style="1" customWidth="1"/>
    <col min="11556" max="11556" width="13.85546875" style="1" customWidth="1"/>
    <col min="11557" max="11557" width="19" style="1" customWidth="1"/>
    <col min="11558" max="11558" width="16.7109375" style="1" customWidth="1"/>
    <col min="11559" max="11559" width="11.42578125" style="1"/>
    <col min="11560" max="11560" width="13" style="1" customWidth="1"/>
    <col min="11561" max="11562" width="11.42578125" style="1"/>
    <col min="11563" max="11563" width="9.140625" style="1" customWidth="1"/>
    <col min="11564" max="11564" width="11.42578125" style="1"/>
    <col min="11565" max="11565" width="12.42578125" style="1" customWidth="1"/>
    <col min="11566" max="11567" width="10.7109375" style="1" customWidth="1"/>
    <col min="11568" max="11568" width="7" style="1" customWidth="1"/>
    <col min="11569" max="11572" width="11.42578125" style="1"/>
    <col min="11573" max="11573" width="4.5703125" style="1" customWidth="1"/>
    <col min="11574" max="11576" width="11.42578125" style="1"/>
    <col min="11577" max="11577" width="12.5703125" style="1" customWidth="1"/>
    <col min="11578" max="11583" width="11.42578125" style="1"/>
    <col min="11584" max="11584" width="21" style="1" customWidth="1"/>
    <col min="11585" max="11585" width="19.85546875" style="1" customWidth="1"/>
    <col min="11586" max="11586" width="18.42578125" style="1" customWidth="1"/>
    <col min="11587" max="11587" width="20.140625" style="1" customWidth="1"/>
    <col min="11588" max="11588" width="20.5703125" style="1" customWidth="1"/>
    <col min="11589" max="11589" width="7.140625" style="1" customWidth="1"/>
    <col min="11590" max="11590" width="20" style="1" customWidth="1"/>
    <col min="11591" max="11591" width="19.28515625" style="1" customWidth="1"/>
    <col min="11592" max="11592" width="16" style="1" customWidth="1"/>
    <col min="11593" max="11593" width="22.28515625" style="1" customWidth="1"/>
    <col min="11594" max="11594" width="22" style="1" customWidth="1"/>
    <col min="11595" max="11778" width="11.42578125" style="1"/>
    <col min="11779" max="11779" width="4.42578125" style="1" customWidth="1"/>
    <col min="11780" max="11780" width="11.42578125" style="1"/>
    <col min="11781" max="11781" width="8.28515625" style="1" customWidth="1"/>
    <col min="11782" max="11782" width="9.7109375" style="1" customWidth="1"/>
    <col min="11783" max="11783" width="11.140625" style="1" customWidth="1"/>
    <col min="11784" max="11784" width="8.42578125" style="1" customWidth="1"/>
    <col min="11785" max="11785" width="10.140625" style="1" customWidth="1"/>
    <col min="11786" max="11786" width="10.5703125" style="1" customWidth="1"/>
    <col min="11787" max="11787" width="7.28515625" style="1" customWidth="1"/>
    <col min="11788" max="11788" width="8.85546875" style="1" customWidth="1"/>
    <col min="11789" max="11789" width="13" style="1" customWidth="1"/>
    <col min="11790" max="11791" width="6.5703125" style="1" customWidth="1"/>
    <col min="11792" max="11792" width="8.5703125" style="1" customWidth="1"/>
    <col min="11793" max="11793" width="8.140625" style="1" customWidth="1"/>
    <col min="11794" max="11794" width="11.85546875" style="1" customWidth="1"/>
    <col min="11795" max="11795" width="6.85546875" style="1" customWidth="1"/>
    <col min="11796" max="11796" width="6.5703125" style="1" customWidth="1"/>
    <col min="11797" max="11797" width="7.140625" style="1" customWidth="1"/>
    <col min="11798" max="11799" width="7.7109375" style="1" customWidth="1"/>
    <col min="11800" max="11800" width="7.140625" style="1" customWidth="1"/>
    <col min="11801" max="11801" width="6.7109375" style="1" customWidth="1"/>
    <col min="11802" max="11802" width="5.42578125" style="1" customWidth="1"/>
    <col min="11803" max="11803" width="22.85546875" style="1" customWidth="1"/>
    <col min="11804" max="11804" width="21.85546875" style="1" customWidth="1"/>
    <col min="11805" max="11805" width="9.42578125" style="1" customWidth="1"/>
    <col min="11806" max="11806" width="11.7109375" style="1" customWidth="1"/>
    <col min="11807" max="11807" width="9.28515625" style="1" customWidth="1"/>
    <col min="11808" max="11808" width="10.5703125" style="1" customWidth="1"/>
    <col min="11809" max="11809" width="18.85546875" style="1" customWidth="1"/>
    <col min="11810" max="11811" width="11.7109375" style="1" customWidth="1"/>
    <col min="11812" max="11812" width="13.85546875" style="1" customWidth="1"/>
    <col min="11813" max="11813" width="19" style="1" customWidth="1"/>
    <col min="11814" max="11814" width="16.7109375" style="1" customWidth="1"/>
    <col min="11815" max="11815" width="11.42578125" style="1"/>
    <col min="11816" max="11816" width="13" style="1" customWidth="1"/>
    <col min="11817" max="11818" width="11.42578125" style="1"/>
    <col min="11819" max="11819" width="9.140625" style="1" customWidth="1"/>
    <col min="11820" max="11820" width="11.42578125" style="1"/>
    <col min="11821" max="11821" width="12.42578125" style="1" customWidth="1"/>
    <col min="11822" max="11823" width="10.7109375" style="1" customWidth="1"/>
    <col min="11824" max="11824" width="7" style="1" customWidth="1"/>
    <col min="11825" max="11828" width="11.42578125" style="1"/>
    <col min="11829" max="11829" width="4.5703125" style="1" customWidth="1"/>
    <col min="11830" max="11832" width="11.42578125" style="1"/>
    <col min="11833" max="11833" width="12.5703125" style="1" customWidth="1"/>
    <col min="11834" max="11839" width="11.42578125" style="1"/>
    <col min="11840" max="11840" width="21" style="1" customWidth="1"/>
    <col min="11841" max="11841" width="19.85546875" style="1" customWidth="1"/>
    <col min="11842" max="11842" width="18.42578125" style="1" customWidth="1"/>
    <col min="11843" max="11843" width="20.140625" style="1" customWidth="1"/>
    <col min="11844" max="11844" width="20.5703125" style="1" customWidth="1"/>
    <col min="11845" max="11845" width="7.140625" style="1" customWidth="1"/>
    <col min="11846" max="11846" width="20" style="1" customWidth="1"/>
    <col min="11847" max="11847" width="19.28515625" style="1" customWidth="1"/>
    <col min="11848" max="11848" width="16" style="1" customWidth="1"/>
    <col min="11849" max="11849" width="22.28515625" style="1" customWidth="1"/>
    <col min="11850" max="11850" width="22" style="1" customWidth="1"/>
    <col min="11851" max="12034" width="11.42578125" style="1"/>
    <col min="12035" max="12035" width="4.42578125" style="1" customWidth="1"/>
    <col min="12036" max="12036" width="11.42578125" style="1"/>
    <col min="12037" max="12037" width="8.28515625" style="1" customWidth="1"/>
    <col min="12038" max="12038" width="9.7109375" style="1" customWidth="1"/>
    <col min="12039" max="12039" width="11.140625" style="1" customWidth="1"/>
    <col min="12040" max="12040" width="8.42578125" style="1" customWidth="1"/>
    <col min="12041" max="12041" width="10.140625" style="1" customWidth="1"/>
    <col min="12042" max="12042" width="10.5703125" style="1" customWidth="1"/>
    <col min="12043" max="12043" width="7.28515625" style="1" customWidth="1"/>
    <col min="12044" max="12044" width="8.85546875" style="1" customWidth="1"/>
    <col min="12045" max="12045" width="13" style="1" customWidth="1"/>
    <col min="12046" max="12047" width="6.5703125" style="1" customWidth="1"/>
    <col min="12048" max="12048" width="8.5703125" style="1" customWidth="1"/>
    <col min="12049" max="12049" width="8.140625" style="1" customWidth="1"/>
    <col min="12050" max="12050" width="11.85546875" style="1" customWidth="1"/>
    <col min="12051" max="12051" width="6.85546875" style="1" customWidth="1"/>
    <col min="12052" max="12052" width="6.5703125" style="1" customWidth="1"/>
    <col min="12053" max="12053" width="7.140625" style="1" customWidth="1"/>
    <col min="12054" max="12055" width="7.7109375" style="1" customWidth="1"/>
    <col min="12056" max="12056" width="7.140625" style="1" customWidth="1"/>
    <col min="12057" max="12057" width="6.7109375" style="1" customWidth="1"/>
    <col min="12058" max="12058" width="5.42578125" style="1" customWidth="1"/>
    <col min="12059" max="12059" width="22.85546875" style="1" customWidth="1"/>
    <col min="12060" max="12060" width="21.85546875" style="1" customWidth="1"/>
    <col min="12061" max="12061" width="9.42578125" style="1" customWidth="1"/>
    <col min="12062" max="12062" width="11.7109375" style="1" customWidth="1"/>
    <col min="12063" max="12063" width="9.28515625" style="1" customWidth="1"/>
    <col min="12064" max="12064" width="10.5703125" style="1" customWidth="1"/>
    <col min="12065" max="12065" width="18.85546875" style="1" customWidth="1"/>
    <col min="12066" max="12067" width="11.7109375" style="1" customWidth="1"/>
    <col min="12068" max="12068" width="13.85546875" style="1" customWidth="1"/>
    <col min="12069" max="12069" width="19" style="1" customWidth="1"/>
    <col min="12070" max="12070" width="16.7109375" style="1" customWidth="1"/>
    <col min="12071" max="12071" width="11.42578125" style="1"/>
    <col min="12072" max="12072" width="13" style="1" customWidth="1"/>
    <col min="12073" max="12074" width="11.42578125" style="1"/>
    <col min="12075" max="12075" width="9.140625" style="1" customWidth="1"/>
    <col min="12076" max="12076" width="11.42578125" style="1"/>
    <col min="12077" max="12077" width="12.42578125" style="1" customWidth="1"/>
    <col min="12078" max="12079" width="10.7109375" style="1" customWidth="1"/>
    <col min="12080" max="12080" width="7" style="1" customWidth="1"/>
    <col min="12081" max="12084" width="11.42578125" style="1"/>
    <col min="12085" max="12085" width="4.5703125" style="1" customWidth="1"/>
    <col min="12086" max="12088" width="11.42578125" style="1"/>
    <col min="12089" max="12089" width="12.5703125" style="1" customWidth="1"/>
    <col min="12090" max="12095" width="11.42578125" style="1"/>
    <col min="12096" max="12096" width="21" style="1" customWidth="1"/>
    <col min="12097" max="12097" width="19.85546875" style="1" customWidth="1"/>
    <col min="12098" max="12098" width="18.42578125" style="1" customWidth="1"/>
    <col min="12099" max="12099" width="20.140625" style="1" customWidth="1"/>
    <col min="12100" max="12100" width="20.5703125" style="1" customWidth="1"/>
    <col min="12101" max="12101" width="7.140625" style="1" customWidth="1"/>
    <col min="12102" max="12102" width="20" style="1" customWidth="1"/>
    <col min="12103" max="12103" width="19.28515625" style="1" customWidth="1"/>
    <col min="12104" max="12104" width="16" style="1" customWidth="1"/>
    <col min="12105" max="12105" width="22.28515625" style="1" customWidth="1"/>
    <col min="12106" max="12106" width="22" style="1" customWidth="1"/>
    <col min="12107" max="12290" width="11.42578125" style="1"/>
    <col min="12291" max="12291" width="4.42578125" style="1" customWidth="1"/>
    <col min="12292" max="12292" width="11.42578125" style="1"/>
    <col min="12293" max="12293" width="8.28515625" style="1" customWidth="1"/>
    <col min="12294" max="12294" width="9.7109375" style="1" customWidth="1"/>
    <col min="12295" max="12295" width="11.140625" style="1" customWidth="1"/>
    <col min="12296" max="12296" width="8.42578125" style="1" customWidth="1"/>
    <col min="12297" max="12297" width="10.140625" style="1" customWidth="1"/>
    <col min="12298" max="12298" width="10.5703125" style="1" customWidth="1"/>
    <col min="12299" max="12299" width="7.28515625" style="1" customWidth="1"/>
    <col min="12300" max="12300" width="8.85546875" style="1" customWidth="1"/>
    <col min="12301" max="12301" width="13" style="1" customWidth="1"/>
    <col min="12302" max="12303" width="6.5703125" style="1" customWidth="1"/>
    <col min="12304" max="12304" width="8.5703125" style="1" customWidth="1"/>
    <col min="12305" max="12305" width="8.140625" style="1" customWidth="1"/>
    <col min="12306" max="12306" width="11.85546875" style="1" customWidth="1"/>
    <col min="12307" max="12307" width="6.85546875" style="1" customWidth="1"/>
    <col min="12308" max="12308" width="6.5703125" style="1" customWidth="1"/>
    <col min="12309" max="12309" width="7.140625" style="1" customWidth="1"/>
    <col min="12310" max="12311" width="7.7109375" style="1" customWidth="1"/>
    <col min="12312" max="12312" width="7.140625" style="1" customWidth="1"/>
    <col min="12313" max="12313" width="6.7109375" style="1" customWidth="1"/>
    <col min="12314" max="12314" width="5.42578125" style="1" customWidth="1"/>
    <col min="12315" max="12315" width="22.85546875" style="1" customWidth="1"/>
    <col min="12316" max="12316" width="21.85546875" style="1" customWidth="1"/>
    <col min="12317" max="12317" width="9.42578125" style="1" customWidth="1"/>
    <col min="12318" max="12318" width="11.7109375" style="1" customWidth="1"/>
    <col min="12319" max="12319" width="9.28515625" style="1" customWidth="1"/>
    <col min="12320" max="12320" width="10.5703125" style="1" customWidth="1"/>
    <col min="12321" max="12321" width="18.85546875" style="1" customWidth="1"/>
    <col min="12322" max="12323" width="11.7109375" style="1" customWidth="1"/>
    <col min="12324" max="12324" width="13.85546875" style="1" customWidth="1"/>
    <col min="12325" max="12325" width="19" style="1" customWidth="1"/>
    <col min="12326" max="12326" width="16.7109375" style="1" customWidth="1"/>
    <col min="12327" max="12327" width="11.42578125" style="1"/>
    <col min="12328" max="12328" width="13" style="1" customWidth="1"/>
    <col min="12329" max="12330" width="11.42578125" style="1"/>
    <col min="12331" max="12331" width="9.140625" style="1" customWidth="1"/>
    <col min="12332" max="12332" width="11.42578125" style="1"/>
    <col min="12333" max="12333" width="12.42578125" style="1" customWidth="1"/>
    <col min="12334" max="12335" width="10.7109375" style="1" customWidth="1"/>
    <col min="12336" max="12336" width="7" style="1" customWidth="1"/>
    <col min="12337" max="12340" width="11.42578125" style="1"/>
    <col min="12341" max="12341" width="4.5703125" style="1" customWidth="1"/>
    <col min="12342" max="12344" width="11.42578125" style="1"/>
    <col min="12345" max="12345" width="12.5703125" style="1" customWidth="1"/>
    <col min="12346" max="12351" width="11.42578125" style="1"/>
    <col min="12352" max="12352" width="21" style="1" customWidth="1"/>
    <col min="12353" max="12353" width="19.85546875" style="1" customWidth="1"/>
    <col min="12354" max="12354" width="18.42578125" style="1" customWidth="1"/>
    <col min="12355" max="12355" width="20.140625" style="1" customWidth="1"/>
    <col min="12356" max="12356" width="20.5703125" style="1" customWidth="1"/>
    <col min="12357" max="12357" width="7.140625" style="1" customWidth="1"/>
    <col min="12358" max="12358" width="20" style="1" customWidth="1"/>
    <col min="12359" max="12359" width="19.28515625" style="1" customWidth="1"/>
    <col min="12360" max="12360" width="16" style="1" customWidth="1"/>
    <col min="12361" max="12361" width="22.28515625" style="1" customWidth="1"/>
    <col min="12362" max="12362" width="22" style="1" customWidth="1"/>
    <col min="12363" max="12546" width="11.42578125" style="1"/>
    <col min="12547" max="12547" width="4.42578125" style="1" customWidth="1"/>
    <col min="12548" max="12548" width="11.42578125" style="1"/>
    <col min="12549" max="12549" width="8.28515625" style="1" customWidth="1"/>
    <col min="12550" max="12550" width="9.7109375" style="1" customWidth="1"/>
    <col min="12551" max="12551" width="11.140625" style="1" customWidth="1"/>
    <col min="12552" max="12552" width="8.42578125" style="1" customWidth="1"/>
    <col min="12553" max="12553" width="10.140625" style="1" customWidth="1"/>
    <col min="12554" max="12554" width="10.5703125" style="1" customWidth="1"/>
    <col min="12555" max="12555" width="7.28515625" style="1" customWidth="1"/>
    <col min="12556" max="12556" width="8.85546875" style="1" customWidth="1"/>
    <col min="12557" max="12557" width="13" style="1" customWidth="1"/>
    <col min="12558" max="12559" width="6.5703125" style="1" customWidth="1"/>
    <col min="12560" max="12560" width="8.5703125" style="1" customWidth="1"/>
    <col min="12561" max="12561" width="8.140625" style="1" customWidth="1"/>
    <col min="12562" max="12562" width="11.85546875" style="1" customWidth="1"/>
    <col min="12563" max="12563" width="6.85546875" style="1" customWidth="1"/>
    <col min="12564" max="12564" width="6.5703125" style="1" customWidth="1"/>
    <col min="12565" max="12565" width="7.140625" style="1" customWidth="1"/>
    <col min="12566" max="12567" width="7.7109375" style="1" customWidth="1"/>
    <col min="12568" max="12568" width="7.140625" style="1" customWidth="1"/>
    <col min="12569" max="12569" width="6.7109375" style="1" customWidth="1"/>
    <col min="12570" max="12570" width="5.42578125" style="1" customWidth="1"/>
    <col min="12571" max="12571" width="22.85546875" style="1" customWidth="1"/>
    <col min="12572" max="12572" width="21.85546875" style="1" customWidth="1"/>
    <col min="12573" max="12573" width="9.42578125" style="1" customWidth="1"/>
    <col min="12574" max="12574" width="11.7109375" style="1" customWidth="1"/>
    <col min="12575" max="12575" width="9.28515625" style="1" customWidth="1"/>
    <col min="12576" max="12576" width="10.5703125" style="1" customWidth="1"/>
    <col min="12577" max="12577" width="18.85546875" style="1" customWidth="1"/>
    <col min="12578" max="12579" width="11.7109375" style="1" customWidth="1"/>
    <col min="12580" max="12580" width="13.85546875" style="1" customWidth="1"/>
    <col min="12581" max="12581" width="19" style="1" customWidth="1"/>
    <col min="12582" max="12582" width="16.7109375" style="1" customWidth="1"/>
    <col min="12583" max="12583" width="11.42578125" style="1"/>
    <col min="12584" max="12584" width="13" style="1" customWidth="1"/>
    <col min="12585" max="12586" width="11.42578125" style="1"/>
    <col min="12587" max="12587" width="9.140625" style="1" customWidth="1"/>
    <col min="12588" max="12588" width="11.42578125" style="1"/>
    <col min="12589" max="12589" width="12.42578125" style="1" customWidth="1"/>
    <col min="12590" max="12591" width="10.7109375" style="1" customWidth="1"/>
    <col min="12592" max="12592" width="7" style="1" customWidth="1"/>
    <col min="12593" max="12596" width="11.42578125" style="1"/>
    <col min="12597" max="12597" width="4.5703125" style="1" customWidth="1"/>
    <col min="12598" max="12600" width="11.42578125" style="1"/>
    <col min="12601" max="12601" width="12.5703125" style="1" customWidth="1"/>
    <col min="12602" max="12607" width="11.42578125" style="1"/>
    <col min="12608" max="12608" width="21" style="1" customWidth="1"/>
    <col min="12609" max="12609" width="19.85546875" style="1" customWidth="1"/>
    <col min="12610" max="12610" width="18.42578125" style="1" customWidth="1"/>
    <col min="12611" max="12611" width="20.140625" style="1" customWidth="1"/>
    <col min="12612" max="12612" width="20.5703125" style="1" customWidth="1"/>
    <col min="12613" max="12613" width="7.140625" style="1" customWidth="1"/>
    <col min="12614" max="12614" width="20" style="1" customWidth="1"/>
    <col min="12615" max="12615" width="19.28515625" style="1" customWidth="1"/>
    <col min="12616" max="12616" width="16" style="1" customWidth="1"/>
    <col min="12617" max="12617" width="22.28515625" style="1" customWidth="1"/>
    <col min="12618" max="12618" width="22" style="1" customWidth="1"/>
    <col min="12619" max="12802" width="11.42578125" style="1"/>
    <col min="12803" max="12803" width="4.42578125" style="1" customWidth="1"/>
    <col min="12804" max="12804" width="11.42578125" style="1"/>
    <col min="12805" max="12805" width="8.28515625" style="1" customWidth="1"/>
    <col min="12806" max="12806" width="9.7109375" style="1" customWidth="1"/>
    <col min="12807" max="12807" width="11.140625" style="1" customWidth="1"/>
    <col min="12808" max="12808" width="8.42578125" style="1" customWidth="1"/>
    <col min="12809" max="12809" width="10.140625" style="1" customWidth="1"/>
    <col min="12810" max="12810" width="10.5703125" style="1" customWidth="1"/>
    <col min="12811" max="12811" width="7.28515625" style="1" customWidth="1"/>
    <col min="12812" max="12812" width="8.85546875" style="1" customWidth="1"/>
    <col min="12813" max="12813" width="13" style="1" customWidth="1"/>
    <col min="12814" max="12815" width="6.5703125" style="1" customWidth="1"/>
    <col min="12816" max="12816" width="8.5703125" style="1" customWidth="1"/>
    <col min="12817" max="12817" width="8.140625" style="1" customWidth="1"/>
    <col min="12818" max="12818" width="11.85546875" style="1" customWidth="1"/>
    <col min="12819" max="12819" width="6.85546875" style="1" customWidth="1"/>
    <col min="12820" max="12820" width="6.5703125" style="1" customWidth="1"/>
    <col min="12821" max="12821" width="7.140625" style="1" customWidth="1"/>
    <col min="12822" max="12823" width="7.7109375" style="1" customWidth="1"/>
    <col min="12824" max="12824" width="7.140625" style="1" customWidth="1"/>
    <col min="12825" max="12825" width="6.7109375" style="1" customWidth="1"/>
    <col min="12826" max="12826" width="5.42578125" style="1" customWidth="1"/>
    <col min="12827" max="12827" width="22.85546875" style="1" customWidth="1"/>
    <col min="12828" max="12828" width="21.85546875" style="1" customWidth="1"/>
    <col min="12829" max="12829" width="9.42578125" style="1" customWidth="1"/>
    <col min="12830" max="12830" width="11.7109375" style="1" customWidth="1"/>
    <col min="12831" max="12831" width="9.28515625" style="1" customWidth="1"/>
    <col min="12832" max="12832" width="10.5703125" style="1" customWidth="1"/>
    <col min="12833" max="12833" width="18.85546875" style="1" customWidth="1"/>
    <col min="12834" max="12835" width="11.7109375" style="1" customWidth="1"/>
    <col min="12836" max="12836" width="13.85546875" style="1" customWidth="1"/>
    <col min="12837" max="12837" width="19" style="1" customWidth="1"/>
    <col min="12838" max="12838" width="16.7109375" style="1" customWidth="1"/>
    <col min="12839" max="12839" width="11.42578125" style="1"/>
    <col min="12840" max="12840" width="13" style="1" customWidth="1"/>
    <col min="12841" max="12842" width="11.42578125" style="1"/>
    <col min="12843" max="12843" width="9.140625" style="1" customWidth="1"/>
    <col min="12844" max="12844" width="11.42578125" style="1"/>
    <col min="12845" max="12845" width="12.42578125" style="1" customWidth="1"/>
    <col min="12846" max="12847" width="10.7109375" style="1" customWidth="1"/>
    <col min="12848" max="12848" width="7" style="1" customWidth="1"/>
    <col min="12849" max="12852" width="11.42578125" style="1"/>
    <col min="12853" max="12853" width="4.5703125" style="1" customWidth="1"/>
    <col min="12854" max="12856" width="11.42578125" style="1"/>
    <col min="12857" max="12857" width="12.5703125" style="1" customWidth="1"/>
    <col min="12858" max="12863" width="11.42578125" style="1"/>
    <col min="12864" max="12864" width="21" style="1" customWidth="1"/>
    <col min="12865" max="12865" width="19.85546875" style="1" customWidth="1"/>
    <col min="12866" max="12866" width="18.42578125" style="1" customWidth="1"/>
    <col min="12867" max="12867" width="20.140625" style="1" customWidth="1"/>
    <col min="12868" max="12868" width="20.5703125" style="1" customWidth="1"/>
    <col min="12869" max="12869" width="7.140625" style="1" customWidth="1"/>
    <col min="12870" max="12870" width="20" style="1" customWidth="1"/>
    <col min="12871" max="12871" width="19.28515625" style="1" customWidth="1"/>
    <col min="12872" max="12872" width="16" style="1" customWidth="1"/>
    <col min="12873" max="12873" width="22.28515625" style="1" customWidth="1"/>
    <col min="12874" max="12874" width="22" style="1" customWidth="1"/>
    <col min="12875" max="13058" width="11.42578125" style="1"/>
    <col min="13059" max="13059" width="4.42578125" style="1" customWidth="1"/>
    <col min="13060" max="13060" width="11.42578125" style="1"/>
    <col min="13061" max="13061" width="8.28515625" style="1" customWidth="1"/>
    <col min="13062" max="13062" width="9.7109375" style="1" customWidth="1"/>
    <col min="13063" max="13063" width="11.140625" style="1" customWidth="1"/>
    <col min="13064" max="13064" width="8.42578125" style="1" customWidth="1"/>
    <col min="13065" max="13065" width="10.140625" style="1" customWidth="1"/>
    <col min="13066" max="13066" width="10.5703125" style="1" customWidth="1"/>
    <col min="13067" max="13067" width="7.28515625" style="1" customWidth="1"/>
    <col min="13068" max="13068" width="8.85546875" style="1" customWidth="1"/>
    <col min="13069" max="13069" width="13" style="1" customWidth="1"/>
    <col min="13070" max="13071" width="6.5703125" style="1" customWidth="1"/>
    <col min="13072" max="13072" width="8.5703125" style="1" customWidth="1"/>
    <col min="13073" max="13073" width="8.140625" style="1" customWidth="1"/>
    <col min="13074" max="13074" width="11.85546875" style="1" customWidth="1"/>
    <col min="13075" max="13075" width="6.85546875" style="1" customWidth="1"/>
    <col min="13076" max="13076" width="6.5703125" style="1" customWidth="1"/>
    <col min="13077" max="13077" width="7.140625" style="1" customWidth="1"/>
    <col min="13078" max="13079" width="7.7109375" style="1" customWidth="1"/>
    <col min="13080" max="13080" width="7.140625" style="1" customWidth="1"/>
    <col min="13081" max="13081" width="6.7109375" style="1" customWidth="1"/>
    <col min="13082" max="13082" width="5.42578125" style="1" customWidth="1"/>
    <col min="13083" max="13083" width="22.85546875" style="1" customWidth="1"/>
    <col min="13084" max="13084" width="21.85546875" style="1" customWidth="1"/>
    <col min="13085" max="13085" width="9.42578125" style="1" customWidth="1"/>
    <col min="13086" max="13086" width="11.7109375" style="1" customWidth="1"/>
    <col min="13087" max="13087" width="9.28515625" style="1" customWidth="1"/>
    <col min="13088" max="13088" width="10.5703125" style="1" customWidth="1"/>
    <col min="13089" max="13089" width="18.85546875" style="1" customWidth="1"/>
    <col min="13090" max="13091" width="11.7109375" style="1" customWidth="1"/>
    <col min="13092" max="13092" width="13.85546875" style="1" customWidth="1"/>
    <col min="13093" max="13093" width="19" style="1" customWidth="1"/>
    <col min="13094" max="13094" width="16.7109375" style="1" customWidth="1"/>
    <col min="13095" max="13095" width="11.42578125" style="1"/>
    <col min="13096" max="13096" width="13" style="1" customWidth="1"/>
    <col min="13097" max="13098" width="11.42578125" style="1"/>
    <col min="13099" max="13099" width="9.140625" style="1" customWidth="1"/>
    <col min="13100" max="13100" width="11.42578125" style="1"/>
    <col min="13101" max="13101" width="12.42578125" style="1" customWidth="1"/>
    <col min="13102" max="13103" width="10.7109375" style="1" customWidth="1"/>
    <col min="13104" max="13104" width="7" style="1" customWidth="1"/>
    <col min="13105" max="13108" width="11.42578125" style="1"/>
    <col min="13109" max="13109" width="4.5703125" style="1" customWidth="1"/>
    <col min="13110" max="13112" width="11.42578125" style="1"/>
    <col min="13113" max="13113" width="12.5703125" style="1" customWidth="1"/>
    <col min="13114" max="13119" width="11.42578125" style="1"/>
    <col min="13120" max="13120" width="21" style="1" customWidth="1"/>
    <col min="13121" max="13121" width="19.85546875" style="1" customWidth="1"/>
    <col min="13122" max="13122" width="18.42578125" style="1" customWidth="1"/>
    <col min="13123" max="13123" width="20.140625" style="1" customWidth="1"/>
    <col min="13124" max="13124" width="20.5703125" style="1" customWidth="1"/>
    <col min="13125" max="13125" width="7.140625" style="1" customWidth="1"/>
    <col min="13126" max="13126" width="20" style="1" customWidth="1"/>
    <col min="13127" max="13127" width="19.28515625" style="1" customWidth="1"/>
    <col min="13128" max="13128" width="16" style="1" customWidth="1"/>
    <col min="13129" max="13129" width="22.28515625" style="1" customWidth="1"/>
    <col min="13130" max="13130" width="22" style="1" customWidth="1"/>
    <col min="13131" max="13314" width="11.42578125" style="1"/>
    <col min="13315" max="13315" width="4.42578125" style="1" customWidth="1"/>
    <col min="13316" max="13316" width="11.42578125" style="1"/>
    <col min="13317" max="13317" width="8.28515625" style="1" customWidth="1"/>
    <col min="13318" max="13318" width="9.7109375" style="1" customWidth="1"/>
    <col min="13319" max="13319" width="11.140625" style="1" customWidth="1"/>
    <col min="13320" max="13320" width="8.42578125" style="1" customWidth="1"/>
    <col min="13321" max="13321" width="10.140625" style="1" customWidth="1"/>
    <col min="13322" max="13322" width="10.5703125" style="1" customWidth="1"/>
    <col min="13323" max="13323" width="7.28515625" style="1" customWidth="1"/>
    <col min="13324" max="13324" width="8.85546875" style="1" customWidth="1"/>
    <col min="13325" max="13325" width="13" style="1" customWidth="1"/>
    <col min="13326" max="13327" width="6.5703125" style="1" customWidth="1"/>
    <col min="13328" max="13328" width="8.5703125" style="1" customWidth="1"/>
    <col min="13329" max="13329" width="8.140625" style="1" customWidth="1"/>
    <col min="13330" max="13330" width="11.85546875" style="1" customWidth="1"/>
    <col min="13331" max="13331" width="6.85546875" style="1" customWidth="1"/>
    <col min="13332" max="13332" width="6.5703125" style="1" customWidth="1"/>
    <col min="13333" max="13333" width="7.140625" style="1" customWidth="1"/>
    <col min="13334" max="13335" width="7.7109375" style="1" customWidth="1"/>
    <col min="13336" max="13336" width="7.140625" style="1" customWidth="1"/>
    <col min="13337" max="13337" width="6.7109375" style="1" customWidth="1"/>
    <col min="13338" max="13338" width="5.42578125" style="1" customWidth="1"/>
    <col min="13339" max="13339" width="22.85546875" style="1" customWidth="1"/>
    <col min="13340" max="13340" width="21.85546875" style="1" customWidth="1"/>
    <col min="13341" max="13341" width="9.42578125" style="1" customWidth="1"/>
    <col min="13342" max="13342" width="11.7109375" style="1" customWidth="1"/>
    <col min="13343" max="13343" width="9.28515625" style="1" customWidth="1"/>
    <col min="13344" max="13344" width="10.5703125" style="1" customWidth="1"/>
    <col min="13345" max="13345" width="18.85546875" style="1" customWidth="1"/>
    <col min="13346" max="13347" width="11.7109375" style="1" customWidth="1"/>
    <col min="13348" max="13348" width="13.85546875" style="1" customWidth="1"/>
    <col min="13349" max="13349" width="19" style="1" customWidth="1"/>
    <col min="13350" max="13350" width="16.7109375" style="1" customWidth="1"/>
    <col min="13351" max="13351" width="11.42578125" style="1"/>
    <col min="13352" max="13352" width="13" style="1" customWidth="1"/>
    <col min="13353" max="13354" width="11.42578125" style="1"/>
    <col min="13355" max="13355" width="9.140625" style="1" customWidth="1"/>
    <col min="13356" max="13356" width="11.42578125" style="1"/>
    <col min="13357" max="13357" width="12.42578125" style="1" customWidth="1"/>
    <col min="13358" max="13359" width="10.7109375" style="1" customWidth="1"/>
    <col min="13360" max="13360" width="7" style="1" customWidth="1"/>
    <col min="13361" max="13364" width="11.42578125" style="1"/>
    <col min="13365" max="13365" width="4.5703125" style="1" customWidth="1"/>
    <col min="13366" max="13368" width="11.42578125" style="1"/>
    <col min="13369" max="13369" width="12.5703125" style="1" customWidth="1"/>
    <col min="13370" max="13375" width="11.42578125" style="1"/>
    <col min="13376" max="13376" width="21" style="1" customWidth="1"/>
    <col min="13377" max="13377" width="19.85546875" style="1" customWidth="1"/>
    <col min="13378" max="13378" width="18.42578125" style="1" customWidth="1"/>
    <col min="13379" max="13379" width="20.140625" style="1" customWidth="1"/>
    <col min="13380" max="13380" width="20.5703125" style="1" customWidth="1"/>
    <col min="13381" max="13381" width="7.140625" style="1" customWidth="1"/>
    <col min="13382" max="13382" width="20" style="1" customWidth="1"/>
    <col min="13383" max="13383" width="19.28515625" style="1" customWidth="1"/>
    <col min="13384" max="13384" width="16" style="1" customWidth="1"/>
    <col min="13385" max="13385" width="22.28515625" style="1" customWidth="1"/>
    <col min="13386" max="13386" width="22" style="1" customWidth="1"/>
    <col min="13387" max="13570" width="11.42578125" style="1"/>
    <col min="13571" max="13571" width="4.42578125" style="1" customWidth="1"/>
    <col min="13572" max="13572" width="11.42578125" style="1"/>
    <col min="13573" max="13573" width="8.28515625" style="1" customWidth="1"/>
    <col min="13574" max="13574" width="9.7109375" style="1" customWidth="1"/>
    <col min="13575" max="13575" width="11.140625" style="1" customWidth="1"/>
    <col min="13576" max="13576" width="8.42578125" style="1" customWidth="1"/>
    <col min="13577" max="13577" width="10.140625" style="1" customWidth="1"/>
    <col min="13578" max="13578" width="10.5703125" style="1" customWidth="1"/>
    <col min="13579" max="13579" width="7.28515625" style="1" customWidth="1"/>
    <col min="13580" max="13580" width="8.85546875" style="1" customWidth="1"/>
    <col min="13581" max="13581" width="13" style="1" customWidth="1"/>
    <col min="13582" max="13583" width="6.5703125" style="1" customWidth="1"/>
    <col min="13584" max="13584" width="8.5703125" style="1" customWidth="1"/>
    <col min="13585" max="13585" width="8.140625" style="1" customWidth="1"/>
    <col min="13586" max="13586" width="11.85546875" style="1" customWidth="1"/>
    <col min="13587" max="13587" width="6.85546875" style="1" customWidth="1"/>
    <col min="13588" max="13588" width="6.5703125" style="1" customWidth="1"/>
    <col min="13589" max="13589" width="7.140625" style="1" customWidth="1"/>
    <col min="13590" max="13591" width="7.7109375" style="1" customWidth="1"/>
    <col min="13592" max="13592" width="7.140625" style="1" customWidth="1"/>
    <col min="13593" max="13593" width="6.7109375" style="1" customWidth="1"/>
    <col min="13594" max="13594" width="5.42578125" style="1" customWidth="1"/>
    <col min="13595" max="13595" width="22.85546875" style="1" customWidth="1"/>
    <col min="13596" max="13596" width="21.85546875" style="1" customWidth="1"/>
    <col min="13597" max="13597" width="9.42578125" style="1" customWidth="1"/>
    <col min="13598" max="13598" width="11.7109375" style="1" customWidth="1"/>
    <col min="13599" max="13599" width="9.28515625" style="1" customWidth="1"/>
    <col min="13600" max="13600" width="10.5703125" style="1" customWidth="1"/>
    <col min="13601" max="13601" width="18.85546875" style="1" customWidth="1"/>
    <col min="13602" max="13603" width="11.7109375" style="1" customWidth="1"/>
    <col min="13604" max="13604" width="13.85546875" style="1" customWidth="1"/>
    <col min="13605" max="13605" width="19" style="1" customWidth="1"/>
    <col min="13606" max="13606" width="16.7109375" style="1" customWidth="1"/>
    <col min="13607" max="13607" width="11.42578125" style="1"/>
    <col min="13608" max="13608" width="13" style="1" customWidth="1"/>
    <col min="13609" max="13610" width="11.42578125" style="1"/>
    <col min="13611" max="13611" width="9.140625" style="1" customWidth="1"/>
    <col min="13612" max="13612" width="11.42578125" style="1"/>
    <col min="13613" max="13613" width="12.42578125" style="1" customWidth="1"/>
    <col min="13614" max="13615" width="10.7109375" style="1" customWidth="1"/>
    <col min="13616" max="13616" width="7" style="1" customWidth="1"/>
    <col min="13617" max="13620" width="11.42578125" style="1"/>
    <col min="13621" max="13621" width="4.5703125" style="1" customWidth="1"/>
    <col min="13622" max="13624" width="11.42578125" style="1"/>
    <col min="13625" max="13625" width="12.5703125" style="1" customWidth="1"/>
    <col min="13626" max="13631" width="11.42578125" style="1"/>
    <col min="13632" max="13632" width="21" style="1" customWidth="1"/>
    <col min="13633" max="13633" width="19.85546875" style="1" customWidth="1"/>
    <col min="13634" max="13634" width="18.42578125" style="1" customWidth="1"/>
    <col min="13635" max="13635" width="20.140625" style="1" customWidth="1"/>
    <col min="13636" max="13636" width="20.5703125" style="1" customWidth="1"/>
    <col min="13637" max="13637" width="7.140625" style="1" customWidth="1"/>
    <col min="13638" max="13638" width="20" style="1" customWidth="1"/>
    <col min="13639" max="13639" width="19.28515625" style="1" customWidth="1"/>
    <col min="13640" max="13640" width="16" style="1" customWidth="1"/>
    <col min="13641" max="13641" width="22.28515625" style="1" customWidth="1"/>
    <col min="13642" max="13642" width="22" style="1" customWidth="1"/>
    <col min="13643" max="13826" width="11.42578125" style="1"/>
    <col min="13827" max="13827" width="4.42578125" style="1" customWidth="1"/>
    <col min="13828" max="13828" width="11.42578125" style="1"/>
    <col min="13829" max="13829" width="8.28515625" style="1" customWidth="1"/>
    <col min="13830" max="13830" width="9.7109375" style="1" customWidth="1"/>
    <col min="13831" max="13831" width="11.140625" style="1" customWidth="1"/>
    <col min="13832" max="13832" width="8.42578125" style="1" customWidth="1"/>
    <col min="13833" max="13833" width="10.140625" style="1" customWidth="1"/>
    <col min="13834" max="13834" width="10.5703125" style="1" customWidth="1"/>
    <col min="13835" max="13835" width="7.28515625" style="1" customWidth="1"/>
    <col min="13836" max="13836" width="8.85546875" style="1" customWidth="1"/>
    <col min="13837" max="13837" width="13" style="1" customWidth="1"/>
    <col min="13838" max="13839" width="6.5703125" style="1" customWidth="1"/>
    <col min="13840" max="13840" width="8.5703125" style="1" customWidth="1"/>
    <col min="13841" max="13841" width="8.140625" style="1" customWidth="1"/>
    <col min="13842" max="13842" width="11.85546875" style="1" customWidth="1"/>
    <col min="13843" max="13843" width="6.85546875" style="1" customWidth="1"/>
    <col min="13844" max="13844" width="6.5703125" style="1" customWidth="1"/>
    <col min="13845" max="13845" width="7.140625" style="1" customWidth="1"/>
    <col min="13846" max="13847" width="7.7109375" style="1" customWidth="1"/>
    <col min="13848" max="13848" width="7.140625" style="1" customWidth="1"/>
    <col min="13849" max="13849" width="6.7109375" style="1" customWidth="1"/>
    <col min="13850" max="13850" width="5.42578125" style="1" customWidth="1"/>
    <col min="13851" max="13851" width="22.85546875" style="1" customWidth="1"/>
    <col min="13852" max="13852" width="21.85546875" style="1" customWidth="1"/>
    <col min="13853" max="13853" width="9.42578125" style="1" customWidth="1"/>
    <col min="13854" max="13854" width="11.7109375" style="1" customWidth="1"/>
    <col min="13855" max="13855" width="9.28515625" style="1" customWidth="1"/>
    <col min="13856" max="13856" width="10.5703125" style="1" customWidth="1"/>
    <col min="13857" max="13857" width="18.85546875" style="1" customWidth="1"/>
    <col min="13858" max="13859" width="11.7109375" style="1" customWidth="1"/>
    <col min="13860" max="13860" width="13.85546875" style="1" customWidth="1"/>
    <col min="13861" max="13861" width="19" style="1" customWidth="1"/>
    <col min="13862" max="13862" width="16.7109375" style="1" customWidth="1"/>
    <col min="13863" max="13863" width="11.42578125" style="1"/>
    <col min="13864" max="13864" width="13" style="1" customWidth="1"/>
    <col min="13865" max="13866" width="11.42578125" style="1"/>
    <col min="13867" max="13867" width="9.140625" style="1" customWidth="1"/>
    <col min="13868" max="13868" width="11.42578125" style="1"/>
    <col min="13869" max="13869" width="12.42578125" style="1" customWidth="1"/>
    <col min="13870" max="13871" width="10.7109375" style="1" customWidth="1"/>
    <col min="13872" max="13872" width="7" style="1" customWidth="1"/>
    <col min="13873" max="13876" width="11.42578125" style="1"/>
    <col min="13877" max="13877" width="4.5703125" style="1" customWidth="1"/>
    <col min="13878" max="13880" width="11.42578125" style="1"/>
    <col min="13881" max="13881" width="12.5703125" style="1" customWidth="1"/>
    <col min="13882" max="13887" width="11.42578125" style="1"/>
    <col min="13888" max="13888" width="21" style="1" customWidth="1"/>
    <col min="13889" max="13889" width="19.85546875" style="1" customWidth="1"/>
    <col min="13890" max="13890" width="18.42578125" style="1" customWidth="1"/>
    <col min="13891" max="13891" width="20.140625" style="1" customWidth="1"/>
    <col min="13892" max="13892" width="20.5703125" style="1" customWidth="1"/>
    <col min="13893" max="13893" width="7.140625" style="1" customWidth="1"/>
    <col min="13894" max="13894" width="20" style="1" customWidth="1"/>
    <col min="13895" max="13895" width="19.28515625" style="1" customWidth="1"/>
    <col min="13896" max="13896" width="16" style="1" customWidth="1"/>
    <col min="13897" max="13897" width="22.28515625" style="1" customWidth="1"/>
    <col min="13898" max="13898" width="22" style="1" customWidth="1"/>
    <col min="13899" max="14082" width="11.42578125" style="1"/>
    <col min="14083" max="14083" width="4.42578125" style="1" customWidth="1"/>
    <col min="14084" max="14084" width="11.42578125" style="1"/>
    <col min="14085" max="14085" width="8.28515625" style="1" customWidth="1"/>
    <col min="14086" max="14086" width="9.7109375" style="1" customWidth="1"/>
    <col min="14087" max="14087" width="11.140625" style="1" customWidth="1"/>
    <col min="14088" max="14088" width="8.42578125" style="1" customWidth="1"/>
    <col min="14089" max="14089" width="10.140625" style="1" customWidth="1"/>
    <col min="14090" max="14090" width="10.5703125" style="1" customWidth="1"/>
    <col min="14091" max="14091" width="7.28515625" style="1" customWidth="1"/>
    <col min="14092" max="14092" width="8.85546875" style="1" customWidth="1"/>
    <col min="14093" max="14093" width="13" style="1" customWidth="1"/>
    <col min="14094" max="14095" width="6.5703125" style="1" customWidth="1"/>
    <col min="14096" max="14096" width="8.5703125" style="1" customWidth="1"/>
    <col min="14097" max="14097" width="8.140625" style="1" customWidth="1"/>
    <col min="14098" max="14098" width="11.85546875" style="1" customWidth="1"/>
    <col min="14099" max="14099" width="6.85546875" style="1" customWidth="1"/>
    <col min="14100" max="14100" width="6.5703125" style="1" customWidth="1"/>
    <col min="14101" max="14101" width="7.140625" style="1" customWidth="1"/>
    <col min="14102" max="14103" width="7.7109375" style="1" customWidth="1"/>
    <col min="14104" max="14104" width="7.140625" style="1" customWidth="1"/>
    <col min="14105" max="14105" width="6.7109375" style="1" customWidth="1"/>
    <col min="14106" max="14106" width="5.42578125" style="1" customWidth="1"/>
    <col min="14107" max="14107" width="22.85546875" style="1" customWidth="1"/>
    <col min="14108" max="14108" width="21.85546875" style="1" customWidth="1"/>
    <col min="14109" max="14109" width="9.42578125" style="1" customWidth="1"/>
    <col min="14110" max="14110" width="11.7109375" style="1" customWidth="1"/>
    <col min="14111" max="14111" width="9.28515625" style="1" customWidth="1"/>
    <col min="14112" max="14112" width="10.5703125" style="1" customWidth="1"/>
    <col min="14113" max="14113" width="18.85546875" style="1" customWidth="1"/>
    <col min="14114" max="14115" width="11.7109375" style="1" customWidth="1"/>
    <col min="14116" max="14116" width="13.85546875" style="1" customWidth="1"/>
    <col min="14117" max="14117" width="19" style="1" customWidth="1"/>
    <col min="14118" max="14118" width="16.7109375" style="1" customWidth="1"/>
    <col min="14119" max="14119" width="11.42578125" style="1"/>
    <col min="14120" max="14120" width="13" style="1" customWidth="1"/>
    <col min="14121" max="14122" width="11.42578125" style="1"/>
    <col min="14123" max="14123" width="9.140625" style="1" customWidth="1"/>
    <col min="14124" max="14124" width="11.42578125" style="1"/>
    <col min="14125" max="14125" width="12.42578125" style="1" customWidth="1"/>
    <col min="14126" max="14127" width="10.7109375" style="1" customWidth="1"/>
    <col min="14128" max="14128" width="7" style="1" customWidth="1"/>
    <col min="14129" max="14132" width="11.42578125" style="1"/>
    <col min="14133" max="14133" width="4.5703125" style="1" customWidth="1"/>
    <col min="14134" max="14136" width="11.42578125" style="1"/>
    <col min="14137" max="14137" width="12.5703125" style="1" customWidth="1"/>
    <col min="14138" max="14143" width="11.42578125" style="1"/>
    <col min="14144" max="14144" width="21" style="1" customWidth="1"/>
    <col min="14145" max="14145" width="19.85546875" style="1" customWidth="1"/>
    <col min="14146" max="14146" width="18.42578125" style="1" customWidth="1"/>
    <col min="14147" max="14147" width="20.140625" style="1" customWidth="1"/>
    <col min="14148" max="14148" width="20.5703125" style="1" customWidth="1"/>
    <col min="14149" max="14149" width="7.140625" style="1" customWidth="1"/>
    <col min="14150" max="14150" width="20" style="1" customWidth="1"/>
    <col min="14151" max="14151" width="19.28515625" style="1" customWidth="1"/>
    <col min="14152" max="14152" width="16" style="1" customWidth="1"/>
    <col min="14153" max="14153" width="22.28515625" style="1" customWidth="1"/>
    <col min="14154" max="14154" width="22" style="1" customWidth="1"/>
    <col min="14155" max="14338" width="11.42578125" style="1"/>
    <col min="14339" max="14339" width="4.42578125" style="1" customWidth="1"/>
    <col min="14340" max="14340" width="11.42578125" style="1"/>
    <col min="14341" max="14341" width="8.28515625" style="1" customWidth="1"/>
    <col min="14342" max="14342" width="9.7109375" style="1" customWidth="1"/>
    <col min="14343" max="14343" width="11.140625" style="1" customWidth="1"/>
    <col min="14344" max="14344" width="8.42578125" style="1" customWidth="1"/>
    <col min="14345" max="14345" width="10.140625" style="1" customWidth="1"/>
    <col min="14346" max="14346" width="10.5703125" style="1" customWidth="1"/>
    <col min="14347" max="14347" width="7.28515625" style="1" customWidth="1"/>
    <col min="14348" max="14348" width="8.85546875" style="1" customWidth="1"/>
    <col min="14349" max="14349" width="13" style="1" customWidth="1"/>
    <col min="14350" max="14351" width="6.5703125" style="1" customWidth="1"/>
    <col min="14352" max="14352" width="8.5703125" style="1" customWidth="1"/>
    <col min="14353" max="14353" width="8.140625" style="1" customWidth="1"/>
    <col min="14354" max="14354" width="11.85546875" style="1" customWidth="1"/>
    <col min="14355" max="14355" width="6.85546875" style="1" customWidth="1"/>
    <col min="14356" max="14356" width="6.5703125" style="1" customWidth="1"/>
    <col min="14357" max="14357" width="7.140625" style="1" customWidth="1"/>
    <col min="14358" max="14359" width="7.7109375" style="1" customWidth="1"/>
    <col min="14360" max="14360" width="7.140625" style="1" customWidth="1"/>
    <col min="14361" max="14361" width="6.7109375" style="1" customWidth="1"/>
    <col min="14362" max="14362" width="5.42578125" style="1" customWidth="1"/>
    <col min="14363" max="14363" width="22.85546875" style="1" customWidth="1"/>
    <col min="14364" max="14364" width="21.85546875" style="1" customWidth="1"/>
    <col min="14365" max="14365" width="9.42578125" style="1" customWidth="1"/>
    <col min="14366" max="14366" width="11.7109375" style="1" customWidth="1"/>
    <col min="14367" max="14367" width="9.28515625" style="1" customWidth="1"/>
    <col min="14368" max="14368" width="10.5703125" style="1" customWidth="1"/>
    <col min="14369" max="14369" width="18.85546875" style="1" customWidth="1"/>
    <col min="14370" max="14371" width="11.7109375" style="1" customWidth="1"/>
    <col min="14372" max="14372" width="13.85546875" style="1" customWidth="1"/>
    <col min="14373" max="14373" width="19" style="1" customWidth="1"/>
    <col min="14374" max="14374" width="16.7109375" style="1" customWidth="1"/>
    <col min="14375" max="14375" width="11.42578125" style="1"/>
    <col min="14376" max="14376" width="13" style="1" customWidth="1"/>
    <col min="14377" max="14378" width="11.42578125" style="1"/>
    <col min="14379" max="14379" width="9.140625" style="1" customWidth="1"/>
    <col min="14380" max="14380" width="11.42578125" style="1"/>
    <col min="14381" max="14381" width="12.42578125" style="1" customWidth="1"/>
    <col min="14382" max="14383" width="10.7109375" style="1" customWidth="1"/>
    <col min="14384" max="14384" width="7" style="1" customWidth="1"/>
    <col min="14385" max="14388" width="11.42578125" style="1"/>
    <col min="14389" max="14389" width="4.5703125" style="1" customWidth="1"/>
    <col min="14390" max="14392" width="11.42578125" style="1"/>
    <col min="14393" max="14393" width="12.5703125" style="1" customWidth="1"/>
    <col min="14394" max="14399" width="11.42578125" style="1"/>
    <col min="14400" max="14400" width="21" style="1" customWidth="1"/>
    <col min="14401" max="14401" width="19.85546875" style="1" customWidth="1"/>
    <col min="14402" max="14402" width="18.42578125" style="1" customWidth="1"/>
    <col min="14403" max="14403" width="20.140625" style="1" customWidth="1"/>
    <col min="14404" max="14404" width="20.5703125" style="1" customWidth="1"/>
    <col min="14405" max="14405" width="7.140625" style="1" customWidth="1"/>
    <col min="14406" max="14406" width="20" style="1" customWidth="1"/>
    <col min="14407" max="14407" width="19.28515625" style="1" customWidth="1"/>
    <col min="14408" max="14408" width="16" style="1" customWidth="1"/>
    <col min="14409" max="14409" width="22.28515625" style="1" customWidth="1"/>
    <col min="14410" max="14410" width="22" style="1" customWidth="1"/>
    <col min="14411" max="14594" width="11.42578125" style="1"/>
    <col min="14595" max="14595" width="4.42578125" style="1" customWidth="1"/>
    <col min="14596" max="14596" width="11.42578125" style="1"/>
    <col min="14597" max="14597" width="8.28515625" style="1" customWidth="1"/>
    <col min="14598" max="14598" width="9.7109375" style="1" customWidth="1"/>
    <col min="14599" max="14599" width="11.140625" style="1" customWidth="1"/>
    <col min="14600" max="14600" width="8.42578125" style="1" customWidth="1"/>
    <col min="14601" max="14601" width="10.140625" style="1" customWidth="1"/>
    <col min="14602" max="14602" width="10.5703125" style="1" customWidth="1"/>
    <col min="14603" max="14603" width="7.28515625" style="1" customWidth="1"/>
    <col min="14604" max="14604" width="8.85546875" style="1" customWidth="1"/>
    <col min="14605" max="14605" width="13" style="1" customWidth="1"/>
    <col min="14606" max="14607" width="6.5703125" style="1" customWidth="1"/>
    <col min="14608" max="14608" width="8.5703125" style="1" customWidth="1"/>
    <col min="14609" max="14609" width="8.140625" style="1" customWidth="1"/>
    <col min="14610" max="14610" width="11.85546875" style="1" customWidth="1"/>
    <col min="14611" max="14611" width="6.85546875" style="1" customWidth="1"/>
    <col min="14612" max="14612" width="6.5703125" style="1" customWidth="1"/>
    <col min="14613" max="14613" width="7.140625" style="1" customWidth="1"/>
    <col min="14614" max="14615" width="7.7109375" style="1" customWidth="1"/>
    <col min="14616" max="14616" width="7.140625" style="1" customWidth="1"/>
    <col min="14617" max="14617" width="6.7109375" style="1" customWidth="1"/>
    <col min="14618" max="14618" width="5.42578125" style="1" customWidth="1"/>
    <col min="14619" max="14619" width="22.85546875" style="1" customWidth="1"/>
    <col min="14620" max="14620" width="21.85546875" style="1" customWidth="1"/>
    <col min="14621" max="14621" width="9.42578125" style="1" customWidth="1"/>
    <col min="14622" max="14622" width="11.7109375" style="1" customWidth="1"/>
    <col min="14623" max="14623" width="9.28515625" style="1" customWidth="1"/>
    <col min="14624" max="14624" width="10.5703125" style="1" customWidth="1"/>
    <col min="14625" max="14625" width="18.85546875" style="1" customWidth="1"/>
    <col min="14626" max="14627" width="11.7109375" style="1" customWidth="1"/>
    <col min="14628" max="14628" width="13.85546875" style="1" customWidth="1"/>
    <col min="14629" max="14629" width="19" style="1" customWidth="1"/>
    <col min="14630" max="14630" width="16.7109375" style="1" customWidth="1"/>
    <col min="14631" max="14631" width="11.42578125" style="1"/>
    <col min="14632" max="14632" width="13" style="1" customWidth="1"/>
    <col min="14633" max="14634" width="11.42578125" style="1"/>
    <col min="14635" max="14635" width="9.140625" style="1" customWidth="1"/>
    <col min="14636" max="14636" width="11.42578125" style="1"/>
    <col min="14637" max="14637" width="12.42578125" style="1" customWidth="1"/>
    <col min="14638" max="14639" width="10.7109375" style="1" customWidth="1"/>
    <col min="14640" max="14640" width="7" style="1" customWidth="1"/>
    <col min="14641" max="14644" width="11.42578125" style="1"/>
    <col min="14645" max="14645" width="4.5703125" style="1" customWidth="1"/>
    <col min="14646" max="14648" width="11.42578125" style="1"/>
    <col min="14649" max="14649" width="12.5703125" style="1" customWidth="1"/>
    <col min="14650" max="14655" width="11.42578125" style="1"/>
    <col min="14656" max="14656" width="21" style="1" customWidth="1"/>
    <col min="14657" max="14657" width="19.85546875" style="1" customWidth="1"/>
    <col min="14658" max="14658" width="18.42578125" style="1" customWidth="1"/>
    <col min="14659" max="14659" width="20.140625" style="1" customWidth="1"/>
    <col min="14660" max="14660" width="20.5703125" style="1" customWidth="1"/>
    <col min="14661" max="14661" width="7.140625" style="1" customWidth="1"/>
    <col min="14662" max="14662" width="20" style="1" customWidth="1"/>
    <col min="14663" max="14663" width="19.28515625" style="1" customWidth="1"/>
    <col min="14664" max="14664" width="16" style="1" customWidth="1"/>
    <col min="14665" max="14665" width="22.28515625" style="1" customWidth="1"/>
    <col min="14666" max="14666" width="22" style="1" customWidth="1"/>
    <col min="14667" max="14850" width="11.42578125" style="1"/>
    <col min="14851" max="14851" width="4.42578125" style="1" customWidth="1"/>
    <col min="14852" max="14852" width="11.42578125" style="1"/>
    <col min="14853" max="14853" width="8.28515625" style="1" customWidth="1"/>
    <col min="14854" max="14854" width="9.7109375" style="1" customWidth="1"/>
    <col min="14855" max="14855" width="11.140625" style="1" customWidth="1"/>
    <col min="14856" max="14856" width="8.42578125" style="1" customWidth="1"/>
    <col min="14857" max="14857" width="10.140625" style="1" customWidth="1"/>
    <col min="14858" max="14858" width="10.5703125" style="1" customWidth="1"/>
    <col min="14859" max="14859" width="7.28515625" style="1" customWidth="1"/>
    <col min="14860" max="14860" width="8.85546875" style="1" customWidth="1"/>
    <col min="14861" max="14861" width="13" style="1" customWidth="1"/>
    <col min="14862" max="14863" width="6.5703125" style="1" customWidth="1"/>
    <col min="14864" max="14864" width="8.5703125" style="1" customWidth="1"/>
    <col min="14865" max="14865" width="8.140625" style="1" customWidth="1"/>
    <col min="14866" max="14866" width="11.85546875" style="1" customWidth="1"/>
    <col min="14867" max="14867" width="6.85546875" style="1" customWidth="1"/>
    <col min="14868" max="14868" width="6.5703125" style="1" customWidth="1"/>
    <col min="14869" max="14869" width="7.140625" style="1" customWidth="1"/>
    <col min="14870" max="14871" width="7.7109375" style="1" customWidth="1"/>
    <col min="14872" max="14872" width="7.140625" style="1" customWidth="1"/>
    <col min="14873" max="14873" width="6.7109375" style="1" customWidth="1"/>
    <col min="14874" max="14874" width="5.42578125" style="1" customWidth="1"/>
    <col min="14875" max="14875" width="22.85546875" style="1" customWidth="1"/>
    <col min="14876" max="14876" width="21.85546875" style="1" customWidth="1"/>
    <col min="14877" max="14877" width="9.42578125" style="1" customWidth="1"/>
    <col min="14878" max="14878" width="11.7109375" style="1" customWidth="1"/>
    <col min="14879" max="14879" width="9.28515625" style="1" customWidth="1"/>
    <col min="14880" max="14880" width="10.5703125" style="1" customWidth="1"/>
    <col min="14881" max="14881" width="18.85546875" style="1" customWidth="1"/>
    <col min="14882" max="14883" width="11.7109375" style="1" customWidth="1"/>
    <col min="14884" max="14884" width="13.85546875" style="1" customWidth="1"/>
    <col min="14885" max="14885" width="19" style="1" customWidth="1"/>
    <col min="14886" max="14886" width="16.7109375" style="1" customWidth="1"/>
    <col min="14887" max="14887" width="11.42578125" style="1"/>
    <col min="14888" max="14888" width="13" style="1" customWidth="1"/>
    <col min="14889" max="14890" width="11.42578125" style="1"/>
    <col min="14891" max="14891" width="9.140625" style="1" customWidth="1"/>
    <col min="14892" max="14892" width="11.42578125" style="1"/>
    <col min="14893" max="14893" width="12.42578125" style="1" customWidth="1"/>
    <col min="14894" max="14895" width="10.7109375" style="1" customWidth="1"/>
    <col min="14896" max="14896" width="7" style="1" customWidth="1"/>
    <col min="14897" max="14900" width="11.42578125" style="1"/>
    <col min="14901" max="14901" width="4.5703125" style="1" customWidth="1"/>
    <col min="14902" max="14904" width="11.42578125" style="1"/>
    <col min="14905" max="14905" width="12.5703125" style="1" customWidth="1"/>
    <col min="14906" max="14911" width="11.42578125" style="1"/>
    <col min="14912" max="14912" width="21" style="1" customWidth="1"/>
    <col min="14913" max="14913" width="19.85546875" style="1" customWidth="1"/>
    <col min="14914" max="14914" width="18.42578125" style="1" customWidth="1"/>
    <col min="14915" max="14915" width="20.140625" style="1" customWidth="1"/>
    <col min="14916" max="14916" width="20.5703125" style="1" customWidth="1"/>
    <col min="14917" max="14917" width="7.140625" style="1" customWidth="1"/>
    <col min="14918" max="14918" width="20" style="1" customWidth="1"/>
    <col min="14919" max="14919" width="19.28515625" style="1" customWidth="1"/>
    <col min="14920" max="14920" width="16" style="1" customWidth="1"/>
    <col min="14921" max="14921" width="22.28515625" style="1" customWidth="1"/>
    <col min="14922" max="14922" width="22" style="1" customWidth="1"/>
    <col min="14923" max="15106" width="11.42578125" style="1"/>
    <col min="15107" max="15107" width="4.42578125" style="1" customWidth="1"/>
    <col min="15108" max="15108" width="11.42578125" style="1"/>
    <col min="15109" max="15109" width="8.28515625" style="1" customWidth="1"/>
    <col min="15110" max="15110" width="9.7109375" style="1" customWidth="1"/>
    <col min="15111" max="15111" width="11.140625" style="1" customWidth="1"/>
    <col min="15112" max="15112" width="8.42578125" style="1" customWidth="1"/>
    <col min="15113" max="15113" width="10.140625" style="1" customWidth="1"/>
    <col min="15114" max="15114" width="10.5703125" style="1" customWidth="1"/>
    <col min="15115" max="15115" width="7.28515625" style="1" customWidth="1"/>
    <col min="15116" max="15116" width="8.85546875" style="1" customWidth="1"/>
    <col min="15117" max="15117" width="13" style="1" customWidth="1"/>
    <col min="15118" max="15119" width="6.5703125" style="1" customWidth="1"/>
    <col min="15120" max="15120" width="8.5703125" style="1" customWidth="1"/>
    <col min="15121" max="15121" width="8.140625" style="1" customWidth="1"/>
    <col min="15122" max="15122" width="11.85546875" style="1" customWidth="1"/>
    <col min="15123" max="15123" width="6.85546875" style="1" customWidth="1"/>
    <col min="15124" max="15124" width="6.5703125" style="1" customWidth="1"/>
    <col min="15125" max="15125" width="7.140625" style="1" customWidth="1"/>
    <col min="15126" max="15127" width="7.7109375" style="1" customWidth="1"/>
    <col min="15128" max="15128" width="7.140625" style="1" customWidth="1"/>
    <col min="15129" max="15129" width="6.7109375" style="1" customWidth="1"/>
    <col min="15130" max="15130" width="5.42578125" style="1" customWidth="1"/>
    <col min="15131" max="15131" width="22.85546875" style="1" customWidth="1"/>
    <col min="15132" max="15132" width="21.85546875" style="1" customWidth="1"/>
    <col min="15133" max="15133" width="9.42578125" style="1" customWidth="1"/>
    <col min="15134" max="15134" width="11.7109375" style="1" customWidth="1"/>
    <col min="15135" max="15135" width="9.28515625" style="1" customWidth="1"/>
    <col min="15136" max="15136" width="10.5703125" style="1" customWidth="1"/>
    <col min="15137" max="15137" width="18.85546875" style="1" customWidth="1"/>
    <col min="15138" max="15139" width="11.7109375" style="1" customWidth="1"/>
    <col min="15140" max="15140" width="13.85546875" style="1" customWidth="1"/>
    <col min="15141" max="15141" width="19" style="1" customWidth="1"/>
    <col min="15142" max="15142" width="16.7109375" style="1" customWidth="1"/>
    <col min="15143" max="15143" width="11.42578125" style="1"/>
    <col min="15144" max="15144" width="13" style="1" customWidth="1"/>
    <col min="15145" max="15146" width="11.42578125" style="1"/>
    <col min="15147" max="15147" width="9.140625" style="1" customWidth="1"/>
    <col min="15148" max="15148" width="11.42578125" style="1"/>
    <col min="15149" max="15149" width="12.42578125" style="1" customWidth="1"/>
    <col min="15150" max="15151" width="10.7109375" style="1" customWidth="1"/>
    <col min="15152" max="15152" width="7" style="1" customWidth="1"/>
    <col min="15153" max="15156" width="11.42578125" style="1"/>
    <col min="15157" max="15157" width="4.5703125" style="1" customWidth="1"/>
    <col min="15158" max="15160" width="11.42578125" style="1"/>
    <col min="15161" max="15161" width="12.5703125" style="1" customWidth="1"/>
    <col min="15162" max="15167" width="11.42578125" style="1"/>
    <col min="15168" max="15168" width="21" style="1" customWidth="1"/>
    <col min="15169" max="15169" width="19.85546875" style="1" customWidth="1"/>
    <col min="15170" max="15170" width="18.42578125" style="1" customWidth="1"/>
    <col min="15171" max="15171" width="20.140625" style="1" customWidth="1"/>
    <col min="15172" max="15172" width="20.5703125" style="1" customWidth="1"/>
    <col min="15173" max="15173" width="7.140625" style="1" customWidth="1"/>
    <col min="15174" max="15174" width="20" style="1" customWidth="1"/>
    <col min="15175" max="15175" width="19.28515625" style="1" customWidth="1"/>
    <col min="15176" max="15176" width="16" style="1" customWidth="1"/>
    <col min="15177" max="15177" width="22.28515625" style="1" customWidth="1"/>
    <col min="15178" max="15178" width="22" style="1" customWidth="1"/>
    <col min="15179" max="15362" width="11.42578125" style="1"/>
    <col min="15363" max="15363" width="4.42578125" style="1" customWidth="1"/>
    <col min="15364" max="15364" width="11.42578125" style="1"/>
    <col min="15365" max="15365" width="8.28515625" style="1" customWidth="1"/>
    <col min="15366" max="15366" width="9.7109375" style="1" customWidth="1"/>
    <col min="15367" max="15367" width="11.140625" style="1" customWidth="1"/>
    <col min="15368" max="15368" width="8.42578125" style="1" customWidth="1"/>
    <col min="15369" max="15369" width="10.140625" style="1" customWidth="1"/>
    <col min="15370" max="15370" width="10.5703125" style="1" customWidth="1"/>
    <col min="15371" max="15371" width="7.28515625" style="1" customWidth="1"/>
    <col min="15372" max="15372" width="8.85546875" style="1" customWidth="1"/>
    <col min="15373" max="15373" width="13" style="1" customWidth="1"/>
    <col min="15374" max="15375" width="6.5703125" style="1" customWidth="1"/>
    <col min="15376" max="15376" width="8.5703125" style="1" customWidth="1"/>
    <col min="15377" max="15377" width="8.140625" style="1" customWidth="1"/>
    <col min="15378" max="15378" width="11.85546875" style="1" customWidth="1"/>
    <col min="15379" max="15379" width="6.85546875" style="1" customWidth="1"/>
    <col min="15380" max="15380" width="6.5703125" style="1" customWidth="1"/>
    <col min="15381" max="15381" width="7.140625" style="1" customWidth="1"/>
    <col min="15382" max="15383" width="7.7109375" style="1" customWidth="1"/>
    <col min="15384" max="15384" width="7.140625" style="1" customWidth="1"/>
    <col min="15385" max="15385" width="6.7109375" style="1" customWidth="1"/>
    <col min="15386" max="15386" width="5.42578125" style="1" customWidth="1"/>
    <col min="15387" max="15387" width="22.85546875" style="1" customWidth="1"/>
    <col min="15388" max="15388" width="21.85546875" style="1" customWidth="1"/>
    <col min="15389" max="15389" width="9.42578125" style="1" customWidth="1"/>
    <col min="15390" max="15390" width="11.7109375" style="1" customWidth="1"/>
    <col min="15391" max="15391" width="9.28515625" style="1" customWidth="1"/>
    <col min="15392" max="15392" width="10.5703125" style="1" customWidth="1"/>
    <col min="15393" max="15393" width="18.85546875" style="1" customWidth="1"/>
    <col min="15394" max="15395" width="11.7109375" style="1" customWidth="1"/>
    <col min="15396" max="15396" width="13.85546875" style="1" customWidth="1"/>
    <col min="15397" max="15397" width="19" style="1" customWidth="1"/>
    <col min="15398" max="15398" width="16.7109375" style="1" customWidth="1"/>
    <col min="15399" max="15399" width="11.42578125" style="1"/>
    <col min="15400" max="15400" width="13" style="1" customWidth="1"/>
    <col min="15401" max="15402" width="11.42578125" style="1"/>
    <col min="15403" max="15403" width="9.140625" style="1" customWidth="1"/>
    <col min="15404" max="15404" width="11.42578125" style="1"/>
    <col min="15405" max="15405" width="12.42578125" style="1" customWidth="1"/>
    <col min="15406" max="15407" width="10.7109375" style="1" customWidth="1"/>
    <col min="15408" max="15408" width="7" style="1" customWidth="1"/>
    <col min="15409" max="15412" width="11.42578125" style="1"/>
    <col min="15413" max="15413" width="4.5703125" style="1" customWidth="1"/>
    <col min="15414" max="15416" width="11.42578125" style="1"/>
    <col min="15417" max="15417" width="12.5703125" style="1" customWidth="1"/>
    <col min="15418" max="15423" width="11.42578125" style="1"/>
    <col min="15424" max="15424" width="21" style="1" customWidth="1"/>
    <col min="15425" max="15425" width="19.85546875" style="1" customWidth="1"/>
    <col min="15426" max="15426" width="18.42578125" style="1" customWidth="1"/>
    <col min="15427" max="15427" width="20.140625" style="1" customWidth="1"/>
    <col min="15428" max="15428" width="20.5703125" style="1" customWidth="1"/>
    <col min="15429" max="15429" width="7.140625" style="1" customWidth="1"/>
    <col min="15430" max="15430" width="20" style="1" customWidth="1"/>
    <col min="15431" max="15431" width="19.28515625" style="1" customWidth="1"/>
    <col min="15432" max="15432" width="16" style="1" customWidth="1"/>
    <col min="15433" max="15433" width="22.28515625" style="1" customWidth="1"/>
    <col min="15434" max="15434" width="22" style="1" customWidth="1"/>
    <col min="15435" max="15618" width="11.42578125" style="1"/>
    <col min="15619" max="15619" width="4.42578125" style="1" customWidth="1"/>
    <col min="15620" max="15620" width="11.42578125" style="1"/>
    <col min="15621" max="15621" width="8.28515625" style="1" customWidth="1"/>
    <col min="15622" max="15622" width="9.7109375" style="1" customWidth="1"/>
    <col min="15623" max="15623" width="11.140625" style="1" customWidth="1"/>
    <col min="15624" max="15624" width="8.42578125" style="1" customWidth="1"/>
    <col min="15625" max="15625" width="10.140625" style="1" customWidth="1"/>
    <col min="15626" max="15626" width="10.5703125" style="1" customWidth="1"/>
    <col min="15627" max="15627" width="7.28515625" style="1" customWidth="1"/>
    <col min="15628" max="15628" width="8.85546875" style="1" customWidth="1"/>
    <col min="15629" max="15629" width="13" style="1" customWidth="1"/>
    <col min="15630" max="15631" width="6.5703125" style="1" customWidth="1"/>
    <col min="15632" max="15632" width="8.5703125" style="1" customWidth="1"/>
    <col min="15633" max="15633" width="8.140625" style="1" customWidth="1"/>
    <col min="15634" max="15634" width="11.85546875" style="1" customWidth="1"/>
    <col min="15635" max="15635" width="6.85546875" style="1" customWidth="1"/>
    <col min="15636" max="15636" width="6.5703125" style="1" customWidth="1"/>
    <col min="15637" max="15637" width="7.140625" style="1" customWidth="1"/>
    <col min="15638" max="15639" width="7.7109375" style="1" customWidth="1"/>
    <col min="15640" max="15640" width="7.140625" style="1" customWidth="1"/>
    <col min="15641" max="15641" width="6.7109375" style="1" customWidth="1"/>
    <col min="15642" max="15642" width="5.42578125" style="1" customWidth="1"/>
    <col min="15643" max="15643" width="22.85546875" style="1" customWidth="1"/>
    <col min="15644" max="15644" width="21.85546875" style="1" customWidth="1"/>
    <col min="15645" max="15645" width="9.42578125" style="1" customWidth="1"/>
    <col min="15646" max="15646" width="11.7109375" style="1" customWidth="1"/>
    <col min="15647" max="15647" width="9.28515625" style="1" customWidth="1"/>
    <col min="15648" max="15648" width="10.5703125" style="1" customWidth="1"/>
    <col min="15649" max="15649" width="18.85546875" style="1" customWidth="1"/>
    <col min="15650" max="15651" width="11.7109375" style="1" customWidth="1"/>
    <col min="15652" max="15652" width="13.85546875" style="1" customWidth="1"/>
    <col min="15653" max="15653" width="19" style="1" customWidth="1"/>
    <col min="15654" max="15654" width="16.7109375" style="1" customWidth="1"/>
    <col min="15655" max="15655" width="11.42578125" style="1"/>
    <col min="15656" max="15656" width="13" style="1" customWidth="1"/>
    <col min="15657" max="15658" width="11.42578125" style="1"/>
    <col min="15659" max="15659" width="9.140625" style="1" customWidth="1"/>
    <col min="15660" max="15660" width="11.42578125" style="1"/>
    <col min="15661" max="15661" width="12.42578125" style="1" customWidth="1"/>
    <col min="15662" max="15663" width="10.7109375" style="1" customWidth="1"/>
    <col min="15664" max="15664" width="7" style="1" customWidth="1"/>
    <col min="15665" max="15668" width="11.42578125" style="1"/>
    <col min="15669" max="15669" width="4.5703125" style="1" customWidth="1"/>
    <col min="15670" max="15672" width="11.42578125" style="1"/>
    <col min="15673" max="15673" width="12.5703125" style="1" customWidth="1"/>
    <col min="15674" max="15679" width="11.42578125" style="1"/>
    <col min="15680" max="15680" width="21" style="1" customWidth="1"/>
    <col min="15681" max="15681" width="19.85546875" style="1" customWidth="1"/>
    <col min="15682" max="15682" width="18.42578125" style="1" customWidth="1"/>
    <col min="15683" max="15683" width="20.140625" style="1" customWidth="1"/>
    <col min="15684" max="15684" width="20.5703125" style="1" customWidth="1"/>
    <col min="15685" max="15685" width="7.140625" style="1" customWidth="1"/>
    <col min="15686" max="15686" width="20" style="1" customWidth="1"/>
    <col min="15687" max="15687" width="19.28515625" style="1" customWidth="1"/>
    <col min="15688" max="15688" width="16" style="1" customWidth="1"/>
    <col min="15689" max="15689" width="22.28515625" style="1" customWidth="1"/>
    <col min="15690" max="15690" width="22" style="1" customWidth="1"/>
    <col min="15691" max="15874" width="11.42578125" style="1"/>
    <col min="15875" max="15875" width="4.42578125" style="1" customWidth="1"/>
    <col min="15876" max="15876" width="11.42578125" style="1"/>
    <col min="15877" max="15877" width="8.28515625" style="1" customWidth="1"/>
    <col min="15878" max="15878" width="9.7109375" style="1" customWidth="1"/>
    <col min="15879" max="15879" width="11.140625" style="1" customWidth="1"/>
    <col min="15880" max="15880" width="8.42578125" style="1" customWidth="1"/>
    <col min="15881" max="15881" width="10.140625" style="1" customWidth="1"/>
    <col min="15882" max="15882" width="10.5703125" style="1" customWidth="1"/>
    <col min="15883" max="15883" width="7.28515625" style="1" customWidth="1"/>
    <col min="15884" max="15884" width="8.85546875" style="1" customWidth="1"/>
    <col min="15885" max="15885" width="13" style="1" customWidth="1"/>
    <col min="15886" max="15887" width="6.5703125" style="1" customWidth="1"/>
    <col min="15888" max="15888" width="8.5703125" style="1" customWidth="1"/>
    <col min="15889" max="15889" width="8.140625" style="1" customWidth="1"/>
    <col min="15890" max="15890" width="11.85546875" style="1" customWidth="1"/>
    <col min="15891" max="15891" width="6.85546875" style="1" customWidth="1"/>
    <col min="15892" max="15892" width="6.5703125" style="1" customWidth="1"/>
    <col min="15893" max="15893" width="7.140625" style="1" customWidth="1"/>
    <col min="15894" max="15895" width="7.7109375" style="1" customWidth="1"/>
    <col min="15896" max="15896" width="7.140625" style="1" customWidth="1"/>
    <col min="15897" max="15897" width="6.7109375" style="1" customWidth="1"/>
    <col min="15898" max="15898" width="5.42578125" style="1" customWidth="1"/>
    <col min="15899" max="15899" width="22.85546875" style="1" customWidth="1"/>
    <col min="15900" max="15900" width="21.85546875" style="1" customWidth="1"/>
    <col min="15901" max="15901" width="9.42578125" style="1" customWidth="1"/>
    <col min="15902" max="15902" width="11.7109375" style="1" customWidth="1"/>
    <col min="15903" max="15903" width="9.28515625" style="1" customWidth="1"/>
    <col min="15904" max="15904" width="10.5703125" style="1" customWidth="1"/>
    <col min="15905" max="15905" width="18.85546875" style="1" customWidth="1"/>
    <col min="15906" max="15907" width="11.7109375" style="1" customWidth="1"/>
    <col min="15908" max="15908" width="13.85546875" style="1" customWidth="1"/>
    <col min="15909" max="15909" width="19" style="1" customWidth="1"/>
    <col min="15910" max="15910" width="16.7109375" style="1" customWidth="1"/>
    <col min="15911" max="15911" width="11.42578125" style="1"/>
    <col min="15912" max="15912" width="13" style="1" customWidth="1"/>
    <col min="15913" max="15914" width="11.42578125" style="1"/>
    <col min="15915" max="15915" width="9.140625" style="1" customWidth="1"/>
    <col min="15916" max="15916" width="11.42578125" style="1"/>
    <col min="15917" max="15917" width="12.42578125" style="1" customWidth="1"/>
    <col min="15918" max="15919" width="10.7109375" style="1" customWidth="1"/>
    <col min="15920" max="15920" width="7" style="1" customWidth="1"/>
    <col min="15921" max="15924" width="11.42578125" style="1"/>
    <col min="15925" max="15925" width="4.5703125" style="1" customWidth="1"/>
    <col min="15926" max="15928" width="11.42578125" style="1"/>
    <col min="15929" max="15929" width="12.5703125" style="1" customWidth="1"/>
    <col min="15930" max="15935" width="11.42578125" style="1"/>
    <col min="15936" max="15936" width="21" style="1" customWidth="1"/>
    <col min="15937" max="15937" width="19.85546875" style="1" customWidth="1"/>
    <col min="15938" max="15938" width="18.42578125" style="1" customWidth="1"/>
    <col min="15939" max="15939" width="20.140625" style="1" customWidth="1"/>
    <col min="15940" max="15940" width="20.5703125" style="1" customWidth="1"/>
    <col min="15941" max="15941" width="7.140625" style="1" customWidth="1"/>
    <col min="15942" max="15942" width="20" style="1" customWidth="1"/>
    <col min="15943" max="15943" width="19.28515625" style="1" customWidth="1"/>
    <col min="15944" max="15944" width="16" style="1" customWidth="1"/>
    <col min="15945" max="15945" width="22.28515625" style="1" customWidth="1"/>
    <col min="15946" max="15946" width="22" style="1" customWidth="1"/>
    <col min="15947" max="16130" width="11.42578125" style="1"/>
    <col min="16131" max="16131" width="4.42578125" style="1" customWidth="1"/>
    <col min="16132" max="16132" width="11.42578125" style="1"/>
    <col min="16133" max="16133" width="8.28515625" style="1" customWidth="1"/>
    <col min="16134" max="16134" width="9.7109375" style="1" customWidth="1"/>
    <col min="16135" max="16135" width="11.140625" style="1" customWidth="1"/>
    <col min="16136" max="16136" width="8.42578125" style="1" customWidth="1"/>
    <col min="16137" max="16137" width="10.140625" style="1" customWidth="1"/>
    <col min="16138" max="16138" width="10.5703125" style="1" customWidth="1"/>
    <col min="16139" max="16139" width="7.28515625" style="1" customWidth="1"/>
    <col min="16140" max="16140" width="8.85546875" style="1" customWidth="1"/>
    <col min="16141" max="16141" width="13" style="1" customWidth="1"/>
    <col min="16142" max="16143" width="6.5703125" style="1" customWidth="1"/>
    <col min="16144" max="16144" width="8.5703125" style="1" customWidth="1"/>
    <col min="16145" max="16145" width="8.140625" style="1" customWidth="1"/>
    <col min="16146" max="16146" width="11.85546875" style="1" customWidth="1"/>
    <col min="16147" max="16147" width="6.85546875" style="1" customWidth="1"/>
    <col min="16148" max="16148" width="6.5703125" style="1" customWidth="1"/>
    <col min="16149" max="16149" width="7.140625" style="1" customWidth="1"/>
    <col min="16150" max="16151" width="7.7109375" style="1" customWidth="1"/>
    <col min="16152" max="16152" width="7.140625" style="1" customWidth="1"/>
    <col min="16153" max="16153" width="6.7109375" style="1" customWidth="1"/>
    <col min="16154" max="16154" width="5.42578125" style="1" customWidth="1"/>
    <col min="16155" max="16155" width="22.85546875" style="1" customWidth="1"/>
    <col min="16156" max="16156" width="21.85546875" style="1" customWidth="1"/>
    <col min="16157" max="16157" width="9.42578125" style="1" customWidth="1"/>
    <col min="16158" max="16158" width="11.7109375" style="1" customWidth="1"/>
    <col min="16159" max="16159" width="9.28515625" style="1" customWidth="1"/>
    <col min="16160" max="16160" width="10.5703125" style="1" customWidth="1"/>
    <col min="16161" max="16161" width="18.85546875" style="1" customWidth="1"/>
    <col min="16162" max="16163" width="11.7109375" style="1" customWidth="1"/>
    <col min="16164" max="16164" width="13.85546875" style="1" customWidth="1"/>
    <col min="16165" max="16165" width="19" style="1" customWidth="1"/>
    <col min="16166" max="16166" width="16.7109375" style="1" customWidth="1"/>
    <col min="16167" max="16167" width="11.42578125" style="1"/>
    <col min="16168" max="16168" width="13" style="1" customWidth="1"/>
    <col min="16169" max="16170" width="11.42578125" style="1"/>
    <col min="16171" max="16171" width="9.140625" style="1" customWidth="1"/>
    <col min="16172" max="16172" width="11.42578125" style="1"/>
    <col min="16173" max="16173" width="12.42578125" style="1" customWidth="1"/>
    <col min="16174" max="16175" width="10.7109375" style="1" customWidth="1"/>
    <col min="16176" max="16176" width="7" style="1" customWidth="1"/>
    <col min="16177" max="16180" width="11.42578125" style="1"/>
    <col min="16181" max="16181" width="4.5703125" style="1" customWidth="1"/>
    <col min="16182" max="16184" width="11.42578125" style="1"/>
    <col min="16185" max="16185" width="12.5703125" style="1" customWidth="1"/>
    <col min="16186" max="16191" width="11.42578125" style="1"/>
    <col min="16192" max="16192" width="21" style="1" customWidth="1"/>
    <col min="16193" max="16193" width="19.85546875" style="1" customWidth="1"/>
    <col min="16194" max="16194" width="18.42578125" style="1" customWidth="1"/>
    <col min="16195" max="16195" width="20.140625" style="1" customWidth="1"/>
    <col min="16196" max="16196" width="20.5703125" style="1" customWidth="1"/>
    <col min="16197" max="16197" width="7.140625" style="1" customWidth="1"/>
    <col min="16198" max="16198" width="20" style="1" customWidth="1"/>
    <col min="16199" max="16199" width="19.28515625" style="1" customWidth="1"/>
    <col min="16200" max="16200" width="16" style="1" customWidth="1"/>
    <col min="16201" max="16201" width="22.28515625" style="1" customWidth="1"/>
    <col min="16202" max="16202" width="22" style="1" customWidth="1"/>
    <col min="16203" max="16384" width="11.42578125" style="1"/>
  </cols>
  <sheetData>
    <row r="1" spans="1:90">
      <c r="B1" s="1" t="s">
        <v>102</v>
      </c>
      <c r="Y1" s="1"/>
      <c r="AF1" s="1"/>
      <c r="BS1" s="1"/>
      <c r="BT1" s="1"/>
    </row>
    <row r="2" spans="1:90">
      <c r="A2" s="6"/>
      <c r="B2" s="9"/>
      <c r="C2" s="191"/>
      <c r="D2" s="191"/>
      <c r="E2" s="192"/>
      <c r="F2" s="178"/>
      <c r="G2" s="193"/>
      <c r="H2" s="193"/>
      <c r="I2" s="12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126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126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</row>
    <row r="3" spans="1:90" ht="15">
      <c r="A3" s="6"/>
      <c r="B3" s="134" t="s">
        <v>65</v>
      </c>
      <c r="C3" s="191"/>
      <c r="D3" s="191"/>
      <c r="E3" s="192"/>
      <c r="F3" s="178"/>
      <c r="G3" s="193"/>
      <c r="H3" s="193"/>
      <c r="I3" s="126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126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126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</row>
    <row r="4" spans="1:90" ht="43.5" customHeight="1">
      <c r="A4" s="4"/>
      <c r="B4" s="4"/>
      <c r="C4" s="189"/>
      <c r="D4" s="189"/>
      <c r="E4" s="189"/>
      <c r="F4" s="189"/>
      <c r="G4" s="189"/>
      <c r="H4" s="189"/>
      <c r="I4" s="5"/>
      <c r="J4" s="196" t="s">
        <v>62</v>
      </c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8"/>
      <c r="X4" s="133"/>
      <c r="Y4" s="199" t="s">
        <v>63</v>
      </c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1"/>
      <c r="AV4" s="133"/>
      <c r="AW4" s="196" t="s">
        <v>64</v>
      </c>
      <c r="AX4" s="197"/>
      <c r="AY4" s="197"/>
      <c r="AZ4" s="197"/>
      <c r="BA4" s="197"/>
      <c r="BB4" s="197"/>
      <c r="BC4" s="197"/>
      <c r="BD4" s="197"/>
      <c r="BE4" s="197"/>
      <c r="BF4" s="197"/>
      <c r="BG4" s="197"/>
      <c r="BH4" s="197"/>
      <c r="BI4" s="197"/>
      <c r="BJ4" s="197"/>
      <c r="BK4" s="197"/>
      <c r="BL4" s="197"/>
      <c r="BM4" s="197"/>
      <c r="BN4" s="197"/>
      <c r="BO4" s="197"/>
      <c r="BP4" s="197"/>
      <c r="BQ4" s="197"/>
      <c r="BR4" s="197"/>
      <c r="BS4" s="197"/>
      <c r="BT4" s="197"/>
      <c r="BU4" s="197"/>
      <c r="BV4" s="197"/>
      <c r="BW4" s="198"/>
    </row>
    <row r="5" spans="1:90">
      <c r="A5" s="136" t="s">
        <v>72</v>
      </c>
      <c r="B5" s="10" t="s">
        <v>61</v>
      </c>
      <c r="C5" s="202" t="s">
        <v>0</v>
      </c>
      <c r="D5" s="202"/>
      <c r="E5" s="202"/>
      <c r="F5" s="202" t="s">
        <v>1</v>
      </c>
      <c r="G5" s="202"/>
      <c r="H5" s="202"/>
      <c r="I5" s="12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63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63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</row>
    <row r="6" spans="1:90" ht="65.25">
      <c r="A6" s="4"/>
      <c r="B6" s="13" t="s">
        <v>73</v>
      </c>
      <c r="C6" s="182" t="s">
        <v>2</v>
      </c>
      <c r="D6" s="182" t="s">
        <v>3</v>
      </c>
      <c r="E6" s="182" t="s">
        <v>4</v>
      </c>
      <c r="F6" s="182" t="s">
        <v>2</v>
      </c>
      <c r="G6" s="182" t="s">
        <v>3</v>
      </c>
      <c r="H6" s="182" t="s">
        <v>4</v>
      </c>
      <c r="I6" s="123"/>
      <c r="K6" s="12" t="s">
        <v>57</v>
      </c>
      <c r="L6" s="12" t="s">
        <v>56</v>
      </c>
      <c r="M6" s="12" t="s">
        <v>55</v>
      </c>
      <c r="N6" s="14" t="s">
        <v>54</v>
      </c>
      <c r="O6" s="14" t="s">
        <v>5</v>
      </c>
      <c r="P6" s="14" t="s">
        <v>53</v>
      </c>
      <c r="Q6" s="64" t="s">
        <v>6</v>
      </c>
      <c r="R6" s="12" t="s">
        <v>7</v>
      </c>
      <c r="S6" s="15" t="s">
        <v>8</v>
      </c>
      <c r="T6" s="15" t="s">
        <v>9</v>
      </c>
      <c r="U6" s="15" t="s">
        <v>10</v>
      </c>
      <c r="V6" s="66" t="s">
        <v>11</v>
      </c>
      <c r="W6" s="67" t="s">
        <v>12</v>
      </c>
      <c r="X6" s="131"/>
      <c r="Y6" s="16"/>
      <c r="Z6" s="114" t="s">
        <v>13</v>
      </c>
      <c r="AA6" s="14" t="s">
        <v>52</v>
      </c>
      <c r="AB6" s="17" t="s">
        <v>14</v>
      </c>
      <c r="AC6" s="17" t="s">
        <v>15</v>
      </c>
      <c r="AD6" s="17" t="s">
        <v>51</v>
      </c>
      <c r="AE6" s="14" t="s">
        <v>50</v>
      </c>
      <c r="AF6" s="14" t="s">
        <v>47</v>
      </c>
      <c r="AG6" s="98" t="s">
        <v>16</v>
      </c>
      <c r="AH6" s="98" t="s">
        <v>17</v>
      </c>
      <c r="AI6" s="17" t="s">
        <v>48</v>
      </c>
      <c r="AJ6" s="14" t="s">
        <v>49</v>
      </c>
      <c r="AK6" s="14" t="s">
        <v>60</v>
      </c>
      <c r="AL6" s="14" t="s">
        <v>46</v>
      </c>
      <c r="AM6" s="17" t="s">
        <v>18</v>
      </c>
      <c r="AN6" s="68" t="s">
        <v>19</v>
      </c>
      <c r="AO6" s="14" t="s">
        <v>45</v>
      </c>
      <c r="AP6" s="14" t="s">
        <v>20</v>
      </c>
      <c r="AQ6" s="65" t="s">
        <v>8</v>
      </c>
      <c r="AR6" s="15" t="s">
        <v>21</v>
      </c>
      <c r="AS6" s="15" t="s">
        <v>22</v>
      </c>
      <c r="AT6" s="66" t="s">
        <v>11</v>
      </c>
      <c r="AU6" s="67" t="s">
        <v>12</v>
      </c>
      <c r="AV6" s="131"/>
      <c r="AX6" s="113" t="s">
        <v>25</v>
      </c>
      <c r="AY6" s="113" t="s">
        <v>14</v>
      </c>
      <c r="AZ6" s="103" t="s">
        <v>58</v>
      </c>
      <c r="BA6" s="99" t="s">
        <v>59</v>
      </c>
      <c r="BC6" s="17" t="s">
        <v>26</v>
      </c>
      <c r="BD6" s="17" t="s">
        <v>27</v>
      </c>
      <c r="BE6" s="17" t="s">
        <v>28</v>
      </c>
      <c r="BF6" s="17" t="s">
        <v>29</v>
      </c>
      <c r="BG6" s="17" t="s">
        <v>30</v>
      </c>
      <c r="BH6" s="17" t="s">
        <v>31</v>
      </c>
      <c r="BI6" s="17" t="s">
        <v>32</v>
      </c>
      <c r="BJ6" s="17" t="s">
        <v>33</v>
      </c>
      <c r="BK6" s="17" t="s">
        <v>34</v>
      </c>
      <c r="BL6" s="17" t="s">
        <v>35</v>
      </c>
      <c r="BM6" s="69" t="s">
        <v>36</v>
      </c>
      <c r="BN6" s="69" t="s">
        <v>37</v>
      </c>
      <c r="BO6" s="69" t="s">
        <v>38</v>
      </c>
      <c r="BP6" s="69" t="s">
        <v>39</v>
      </c>
      <c r="BQ6" s="69" t="s">
        <v>40</v>
      </c>
      <c r="BR6" s="18"/>
      <c r="BS6" s="15" t="s">
        <v>41</v>
      </c>
      <c r="BT6" s="15" t="s">
        <v>42</v>
      </c>
      <c r="BU6" s="64" t="s">
        <v>105</v>
      </c>
      <c r="BV6" s="66" t="s">
        <v>11</v>
      </c>
      <c r="BW6" s="67" t="s">
        <v>12</v>
      </c>
    </row>
    <row r="7" spans="1:90">
      <c r="A7" s="141"/>
      <c r="B7" s="162" t="s">
        <v>117</v>
      </c>
      <c r="C7" s="183">
        <v>7</v>
      </c>
      <c r="D7" s="184">
        <f>E7-C7</f>
        <v>35</v>
      </c>
      <c r="E7" s="185">
        <v>42</v>
      </c>
      <c r="F7" s="183">
        <v>2</v>
      </c>
      <c r="G7" s="184">
        <f>H7-F7</f>
        <v>33</v>
      </c>
      <c r="H7" s="185">
        <v>35</v>
      </c>
      <c r="I7" s="127"/>
      <c r="K7" s="19">
        <f>(C7/E7)/(F7/H7)</f>
        <v>2.9166666666666665</v>
      </c>
      <c r="L7" s="20">
        <f>(D7/(C7*E7)+(G7/(F7*H7)))</f>
        <v>0.59047619047619049</v>
      </c>
      <c r="M7" s="21">
        <f>1/L7</f>
        <v>1.6935483870967742</v>
      </c>
      <c r="N7" s="22">
        <f>LN(K7)</f>
        <v>1.0704414117014134</v>
      </c>
      <c r="O7" s="22">
        <f>M7*N7</f>
        <v>1.8128443262685228</v>
      </c>
      <c r="P7" s="22">
        <f>LN(K7)</f>
        <v>1.0704414117014134</v>
      </c>
      <c r="Q7" s="116">
        <f>K7</f>
        <v>2.9166666666666665</v>
      </c>
      <c r="R7" s="23">
        <f>SQRT(1/M7)</f>
        <v>0.76842448586454515</v>
      </c>
      <c r="S7" s="135">
        <f>-NORMSINV(2.5/100)</f>
        <v>1.9599639845400538</v>
      </c>
      <c r="T7" s="24">
        <f>P7-(R7*S7)</f>
        <v>-0.43564290543180273</v>
      </c>
      <c r="U7" s="24">
        <f>P7+(R7*S7)</f>
        <v>2.5765257288346293</v>
      </c>
      <c r="V7" s="25">
        <f>EXP(T7)</f>
        <v>0.64684867084520359</v>
      </c>
      <c r="W7" s="26">
        <f>EXP(U7)</f>
        <v>13.151367279349682</v>
      </c>
      <c r="X7" s="93"/>
      <c r="Z7" s="115">
        <f>(N7-P12)^2</f>
        <v>1.1807009565634496</v>
      </c>
      <c r="AA7" s="27">
        <f>M7*Z7</f>
        <v>1.9995742006316486</v>
      </c>
      <c r="AB7" s="28">
        <v>1</v>
      </c>
      <c r="AC7" s="18"/>
      <c r="AD7" s="18"/>
      <c r="AE7" s="21">
        <f>M7^2</f>
        <v>2.8681061394380856</v>
      </c>
      <c r="AF7" s="29"/>
      <c r="AG7" s="96">
        <f>AG12</f>
        <v>0.10524078697538615</v>
      </c>
      <c r="AH7" s="96">
        <f>AH12</f>
        <v>0.10524078697538615</v>
      </c>
      <c r="AI7" s="27">
        <f>1/M7</f>
        <v>0.59047619047619049</v>
      </c>
      <c r="AJ7" s="30">
        <f>1/(AH7+AI7)</f>
        <v>1.4373661020362294</v>
      </c>
      <c r="AK7" s="108">
        <f>AJ7/AJ12</f>
        <v>4.3303274224619895E-2</v>
      </c>
      <c r="AL7" s="31">
        <f>AJ7*N7</f>
        <v>1.5386161993954193</v>
      </c>
      <c r="AM7" s="59">
        <f>AL7/AJ7</f>
        <v>1.0704414117014134</v>
      </c>
      <c r="AN7" s="26">
        <f>EXP(AM7)</f>
        <v>2.9166666666666665</v>
      </c>
      <c r="AO7" s="60">
        <f>1/AJ7</f>
        <v>0.69571697745157668</v>
      </c>
      <c r="AP7" s="26">
        <f>SQRT(AO7)</f>
        <v>0.8340965036802257</v>
      </c>
      <c r="AQ7" s="70">
        <f>-NORMSINV(2.5/100)</f>
        <v>1.9599639845400538</v>
      </c>
      <c r="AR7" s="24">
        <f>AM7-(AQ7*AP7)</f>
        <v>-0.56435769514260947</v>
      </c>
      <c r="AS7" s="24">
        <f>AM7+(AQ7*AP7)</f>
        <v>2.7052405185454362</v>
      </c>
      <c r="AT7" s="61">
        <f>EXP(AR7)</f>
        <v>0.56872532450571611</v>
      </c>
      <c r="AU7" s="61">
        <f>EXP(AS7)</f>
        <v>14.957913913606539</v>
      </c>
      <c r="AV7" s="123"/>
      <c r="AX7" s="71"/>
      <c r="AY7" s="71">
        <v>1</v>
      </c>
      <c r="AZ7" s="100"/>
      <c r="BA7" s="100"/>
      <c r="BC7" s="18"/>
      <c r="BD7" s="18"/>
      <c r="BE7" s="28"/>
      <c r="BF7" s="28"/>
      <c r="BG7" s="28"/>
      <c r="BH7" s="28"/>
      <c r="BI7" s="28"/>
      <c r="BJ7" s="28"/>
      <c r="BK7" s="28"/>
      <c r="BL7" s="28"/>
      <c r="BM7" s="18"/>
      <c r="BN7" s="18"/>
      <c r="BO7" s="18"/>
      <c r="BP7" s="18"/>
      <c r="BQ7" s="18"/>
      <c r="BR7" s="18"/>
      <c r="BS7" s="72"/>
      <c r="BT7" s="72"/>
      <c r="BU7" s="72"/>
      <c r="BV7" s="18"/>
      <c r="BW7" s="18"/>
    </row>
    <row r="8" spans="1:90">
      <c r="A8" s="141"/>
      <c r="B8" s="162" t="s">
        <v>122</v>
      </c>
      <c r="C8" s="183">
        <v>268</v>
      </c>
      <c r="D8" s="184">
        <f t="shared" ref="D8:D11" si="0">E8-C8</f>
        <v>164</v>
      </c>
      <c r="E8" s="185">
        <v>432</v>
      </c>
      <c r="F8" s="183">
        <v>286</v>
      </c>
      <c r="G8" s="184">
        <f t="shared" ref="G8:G11" si="1">H8-F8</f>
        <v>122</v>
      </c>
      <c r="H8" s="185">
        <v>408</v>
      </c>
      <c r="I8" s="127"/>
      <c r="K8" s="19">
        <f t="shared" ref="K8:K11" si="2">(C8/E8)/(F8/H8)</f>
        <v>0.88500388500388505</v>
      </c>
      <c r="L8" s="20">
        <f t="shared" ref="L8:L11" si="3">(D8/(C8*E8)+(G8/(F8*H8)))</f>
        <v>2.4620515731139086E-3</v>
      </c>
      <c r="M8" s="21">
        <f t="shared" ref="M8:M11" si="4">1/L8</f>
        <v>406.16533419535085</v>
      </c>
      <c r="N8" s="22">
        <f t="shared" ref="N8:N11" si="5">LN(K8)</f>
        <v>-0.12216324414894447</v>
      </c>
      <c r="O8" s="22">
        <f t="shared" ref="O8:O11" si="6">M8*N8</f>
        <v>-49.61847488614427</v>
      </c>
      <c r="P8" s="22">
        <f t="shared" ref="P8:P11" si="7">LN(K8)</f>
        <v>-0.12216324414894447</v>
      </c>
      <c r="Q8" s="116">
        <f t="shared" ref="Q8:Q11" si="8">K8</f>
        <v>0.88500388500388505</v>
      </c>
      <c r="R8" s="23">
        <f t="shared" ref="R8:R11" si="9">SQRT(1/M8)</f>
        <v>4.9619064613451842E-2</v>
      </c>
      <c r="S8" s="135">
        <f t="shared" ref="S8:S11" si="10">-NORMSINV(2.5/100)</f>
        <v>1.9599639845400538</v>
      </c>
      <c r="T8" s="24">
        <f t="shared" ref="T8:T11" si="11">P8-(R8*S8)</f>
        <v>-0.21941482373787594</v>
      </c>
      <c r="U8" s="24">
        <f t="shared" ref="U8:U11" si="12">P8+(R8*S8)</f>
        <v>-2.4911664560013008E-2</v>
      </c>
      <c r="V8" s="25">
        <f t="shared" ref="V8:W11" si="13">EXP(T8)</f>
        <v>0.8029885503435209</v>
      </c>
      <c r="W8" s="26">
        <f t="shared" si="13"/>
        <v>0.97539607026389219</v>
      </c>
      <c r="X8" s="93"/>
      <c r="Z8" s="115">
        <f>(N8-P12)^2</f>
        <v>1.1236850818868577E-2</v>
      </c>
      <c r="AA8" s="27">
        <f t="shared" ref="AA8:AA11" si="14">M8*Z8</f>
        <v>4.5640192681490577</v>
      </c>
      <c r="AB8" s="28">
        <v>1</v>
      </c>
      <c r="AC8" s="18"/>
      <c r="AD8" s="18"/>
      <c r="AE8" s="21">
        <f t="shared" ref="AE8:AE11" si="15">M8^2</f>
        <v>164970.27870202105</v>
      </c>
      <c r="AF8" s="29"/>
      <c r="AG8" s="96">
        <f>AG12</f>
        <v>0.10524078697538615</v>
      </c>
      <c r="AH8" s="96">
        <f>AH12</f>
        <v>0.10524078697538615</v>
      </c>
      <c r="AI8" s="27">
        <f t="shared" ref="AI8:AI11" si="16">1/M8</f>
        <v>2.4620515731139086E-3</v>
      </c>
      <c r="AJ8" s="30">
        <f t="shared" ref="AJ8:AJ11" si="17">1/(AH8+AI8)</f>
        <v>9.2848063567951957</v>
      </c>
      <c r="AK8" s="108">
        <f>AJ8/AJ12</f>
        <v>0.27972171823254965</v>
      </c>
      <c r="AL8" s="31">
        <f t="shared" ref="AL8:AL11" si="18">AJ8*N8</f>
        <v>-1.1342620658408431</v>
      </c>
      <c r="AM8" s="59">
        <f t="shared" ref="AM8:AM11" si="19">AL8/AJ8</f>
        <v>-0.12216324414894447</v>
      </c>
      <c r="AN8" s="26">
        <f t="shared" ref="AN8:AN11" si="20">EXP(AM8)</f>
        <v>0.88500388500388505</v>
      </c>
      <c r="AO8" s="60">
        <f t="shared" ref="AO8:AO11" si="21">1/AJ8</f>
        <v>0.10770283854850006</v>
      </c>
      <c r="AP8" s="26">
        <f t="shared" ref="AP8:AP11" si="22">SQRT(AO8)</f>
        <v>0.32818110632469394</v>
      </c>
      <c r="AQ8" s="70">
        <f t="shared" ref="AQ8:AQ11" si="23">-NORMSINV(2.5/100)</f>
        <v>1.9599639845400538</v>
      </c>
      <c r="AR8" s="24">
        <f t="shared" ref="AR8:AR11" si="24">AM8-(AQ8*AP8)</f>
        <v>-0.76538639295185473</v>
      </c>
      <c r="AS8" s="24">
        <f t="shared" ref="AS8:AS12" si="25">AM8+(AQ8*AP8)</f>
        <v>0.52105990465396568</v>
      </c>
      <c r="AT8" s="61">
        <f t="shared" ref="AT8:AU11" si="26">EXP(AR8)</f>
        <v>0.46515416395571713</v>
      </c>
      <c r="AU8" s="61">
        <f t="shared" si="26"/>
        <v>1.6838113837599307</v>
      </c>
      <c r="AV8" s="123"/>
      <c r="AX8" s="71"/>
      <c r="AY8" s="71">
        <v>1</v>
      </c>
      <c r="AZ8" s="100"/>
      <c r="BA8" s="100"/>
      <c r="BC8" s="18"/>
      <c r="BD8" s="18"/>
      <c r="BE8" s="28"/>
      <c r="BF8" s="28"/>
      <c r="BG8" s="28"/>
      <c r="BH8" s="28"/>
      <c r="BI8" s="28"/>
      <c r="BJ8" s="28"/>
      <c r="BK8" s="28"/>
      <c r="BL8" s="28"/>
      <c r="BM8" s="18"/>
      <c r="BN8" s="18"/>
      <c r="BO8" s="18"/>
      <c r="BP8" s="18"/>
      <c r="BQ8" s="18"/>
      <c r="BR8" s="18"/>
      <c r="BS8" s="72"/>
      <c r="BT8" s="72"/>
      <c r="BU8" s="72"/>
      <c r="BV8" s="18"/>
      <c r="BW8" s="18"/>
    </row>
    <row r="9" spans="1:90">
      <c r="A9" s="140"/>
      <c r="B9" s="162" t="s">
        <v>123</v>
      </c>
      <c r="C9" s="183">
        <v>38</v>
      </c>
      <c r="D9" s="184">
        <f t="shared" si="0"/>
        <v>129</v>
      </c>
      <c r="E9" s="185">
        <v>167</v>
      </c>
      <c r="F9" s="183">
        <v>37</v>
      </c>
      <c r="G9" s="184">
        <f t="shared" si="1"/>
        <v>131</v>
      </c>
      <c r="H9" s="185">
        <v>168</v>
      </c>
      <c r="I9" s="127"/>
      <c r="K9" s="19">
        <f t="shared" si="2"/>
        <v>1.0331768894643145</v>
      </c>
      <c r="L9" s="20">
        <f t="shared" si="3"/>
        <v>4.1402411596234479E-2</v>
      </c>
      <c r="M9" s="21">
        <f t="shared" si="4"/>
        <v>24.153182422130921</v>
      </c>
      <c r="N9" s="22">
        <f t="shared" si="5"/>
        <v>3.263841406866505E-2</v>
      </c>
      <c r="O9" s="22">
        <f t="shared" si="6"/>
        <v>0.78832156896951122</v>
      </c>
      <c r="P9" s="22">
        <f t="shared" si="7"/>
        <v>3.263841406866505E-2</v>
      </c>
      <c r="Q9" s="116">
        <f t="shared" si="8"/>
        <v>1.0331768894643145</v>
      </c>
      <c r="R9" s="23">
        <f t="shared" si="9"/>
        <v>0.20347582558189678</v>
      </c>
      <c r="S9" s="135">
        <f t="shared" si="10"/>
        <v>1.9599639845400538</v>
      </c>
      <c r="T9" s="24">
        <f t="shared" si="11"/>
        <v>-0.36616687579640639</v>
      </c>
      <c r="U9" s="24">
        <f t="shared" si="12"/>
        <v>0.43144370393373643</v>
      </c>
      <c r="V9" s="25">
        <f t="shared" si="13"/>
        <v>0.69338708203312727</v>
      </c>
      <c r="W9" s="26">
        <f t="shared" si="13"/>
        <v>1.5394784710917899</v>
      </c>
      <c r="X9" s="93"/>
      <c r="Z9" s="115">
        <f>(N9-P12)^2</f>
        <v>2.3812101572562687E-3</v>
      </c>
      <c r="AA9" s="27">
        <f t="shared" si="14"/>
        <v>5.7513803313641719E-2</v>
      </c>
      <c r="AB9" s="28">
        <v>1</v>
      </c>
      <c r="AC9" s="18"/>
      <c r="AD9" s="18"/>
      <c r="AE9" s="21">
        <f t="shared" si="15"/>
        <v>583.37622111673409</v>
      </c>
      <c r="AF9" s="29"/>
      <c r="AG9" s="96">
        <f>AG12</f>
        <v>0.10524078697538615</v>
      </c>
      <c r="AH9" s="96">
        <f>AH12</f>
        <v>0.10524078697538615</v>
      </c>
      <c r="AI9" s="27">
        <f t="shared" si="16"/>
        <v>4.1402411596234479E-2</v>
      </c>
      <c r="AJ9" s="30">
        <f t="shared" si="17"/>
        <v>6.8192729682693018</v>
      </c>
      <c r="AK9" s="108">
        <f>AJ9/AJ12</f>
        <v>0.20544303009454176</v>
      </c>
      <c r="AL9" s="31">
        <f t="shared" si="18"/>
        <v>0.22257025478562806</v>
      </c>
      <c r="AM9" s="59">
        <f t="shared" si="19"/>
        <v>3.263841406866505E-2</v>
      </c>
      <c r="AN9" s="26">
        <f t="shared" si="20"/>
        <v>1.0331768894643145</v>
      </c>
      <c r="AO9" s="60">
        <f t="shared" si="21"/>
        <v>0.14664319857162061</v>
      </c>
      <c r="AP9" s="26">
        <f t="shared" si="22"/>
        <v>0.38294020234446607</v>
      </c>
      <c r="AQ9" s="70">
        <f t="shared" si="23"/>
        <v>1.9599639845400538</v>
      </c>
      <c r="AR9" s="24">
        <f t="shared" si="24"/>
        <v>-0.71791059075896912</v>
      </c>
      <c r="AS9" s="24">
        <f t="shared" si="25"/>
        <v>0.78318741889629928</v>
      </c>
      <c r="AT9" s="61">
        <f t="shared" si="26"/>
        <v>0.48777034385240936</v>
      </c>
      <c r="AU9" s="61">
        <f t="shared" si="26"/>
        <v>2.1884366246877631</v>
      </c>
      <c r="AV9" s="123"/>
      <c r="AX9" s="71"/>
      <c r="AY9" s="71">
        <v>1</v>
      </c>
      <c r="AZ9" s="100"/>
      <c r="BA9" s="100"/>
      <c r="BC9" s="18"/>
      <c r="BD9" s="18"/>
      <c r="BE9" s="28"/>
      <c r="BF9" s="28"/>
      <c r="BG9" s="28"/>
      <c r="BH9" s="28"/>
      <c r="BI9" s="28"/>
      <c r="BJ9" s="28"/>
      <c r="BK9" s="28"/>
      <c r="BL9" s="28"/>
      <c r="BM9" s="18"/>
      <c r="BN9" s="18"/>
      <c r="BO9" s="18"/>
      <c r="BP9" s="18"/>
      <c r="BQ9" s="18"/>
      <c r="BR9" s="18"/>
      <c r="BS9" s="72"/>
      <c r="BT9" s="72"/>
      <c r="BU9" s="72"/>
      <c r="BV9" s="18"/>
      <c r="BW9" s="18"/>
    </row>
    <row r="10" spans="1:90">
      <c r="A10" s="140"/>
      <c r="B10" s="162" t="s">
        <v>127</v>
      </c>
      <c r="C10" s="183">
        <v>59</v>
      </c>
      <c r="D10" s="184">
        <f t="shared" si="0"/>
        <v>2303</v>
      </c>
      <c r="E10" s="185">
        <v>2362</v>
      </c>
      <c r="F10" s="183">
        <v>58</v>
      </c>
      <c r="G10" s="184">
        <f t="shared" si="1"/>
        <v>2313</v>
      </c>
      <c r="H10" s="185">
        <v>2371</v>
      </c>
      <c r="I10" s="127"/>
      <c r="K10" s="19">
        <f t="shared" si="2"/>
        <v>1.0211174048877338</v>
      </c>
      <c r="L10" s="20">
        <f t="shared" si="3"/>
        <v>3.3345398858104204E-2</v>
      </c>
      <c r="M10" s="21">
        <f t="shared" si="4"/>
        <v>29.989144956859974</v>
      </c>
      <c r="N10" s="22">
        <f t="shared" si="5"/>
        <v>2.0897522667397871E-2</v>
      </c>
      <c r="O10" s="22">
        <f t="shared" si="6"/>
        <v>0.62669883651186187</v>
      </c>
      <c r="P10" s="22">
        <f t="shared" si="7"/>
        <v>2.0897522667397871E-2</v>
      </c>
      <c r="Q10" s="116">
        <f t="shared" si="8"/>
        <v>1.0211174048877338</v>
      </c>
      <c r="R10" s="23">
        <f t="shared" si="9"/>
        <v>0.18260722564593168</v>
      </c>
      <c r="S10" s="135">
        <f t="shared" si="10"/>
        <v>1.9599639845400538</v>
      </c>
      <c r="T10" s="24">
        <f t="shared" si="11"/>
        <v>-0.33700606291540708</v>
      </c>
      <c r="U10" s="24">
        <f t="shared" si="12"/>
        <v>0.3788011082502028</v>
      </c>
      <c r="V10" s="25">
        <f t="shared" si="13"/>
        <v>0.71390451154693668</v>
      </c>
      <c r="W10" s="26">
        <f t="shared" si="13"/>
        <v>1.4605325189853597</v>
      </c>
      <c r="X10" s="93"/>
      <c r="Z10" s="115">
        <f>(N10-P12)^2</f>
        <v>1.3732029870571578E-3</v>
      </c>
      <c r="AA10" s="27">
        <f t="shared" si="14"/>
        <v>4.1181183434050216E-2</v>
      </c>
      <c r="AB10" s="28">
        <v>1</v>
      </c>
      <c r="AC10" s="18"/>
      <c r="AD10" s="18"/>
      <c r="AE10" s="21">
        <f t="shared" si="15"/>
        <v>899.34881524356001</v>
      </c>
      <c r="AF10" s="29"/>
      <c r="AG10" s="96">
        <f>AG12</f>
        <v>0.10524078697538615</v>
      </c>
      <c r="AH10" s="96">
        <f>AH12</f>
        <v>0.10524078697538615</v>
      </c>
      <c r="AI10" s="27">
        <f t="shared" si="16"/>
        <v>3.3345398858104204E-2</v>
      </c>
      <c r="AJ10" s="30">
        <f t="shared" si="17"/>
        <v>7.2157264014862781</v>
      </c>
      <c r="AK10" s="108">
        <f>AJ10/AJ12</f>
        <v>0.21738691252753239</v>
      </c>
      <c r="AL10" s="31">
        <f t="shared" si="18"/>
        <v>0.15079080603680076</v>
      </c>
      <c r="AM10" s="59">
        <f t="shared" si="19"/>
        <v>2.0897522667397868E-2</v>
      </c>
      <c r="AN10" s="26">
        <f t="shared" si="20"/>
        <v>1.0211174048877338</v>
      </c>
      <c r="AO10" s="60">
        <f t="shared" si="21"/>
        <v>0.13858618583349036</v>
      </c>
      <c r="AP10" s="26">
        <f t="shared" si="22"/>
        <v>0.37227165596307538</v>
      </c>
      <c r="AQ10" s="70">
        <f t="shared" si="23"/>
        <v>1.9599639845400538</v>
      </c>
      <c r="AR10" s="24">
        <f t="shared" si="24"/>
        <v>-0.7087415154853155</v>
      </c>
      <c r="AS10" s="24">
        <f t="shared" si="25"/>
        <v>0.75053656082011122</v>
      </c>
      <c r="AT10" s="61">
        <f t="shared" si="26"/>
        <v>0.49226331356250536</v>
      </c>
      <c r="AU10" s="61">
        <f t="shared" si="26"/>
        <v>2.1181362206717957</v>
      </c>
      <c r="AV10" s="123"/>
      <c r="AX10" s="71"/>
      <c r="AY10" s="71">
        <v>1</v>
      </c>
      <c r="AZ10" s="100"/>
      <c r="BA10" s="100"/>
      <c r="BC10" s="18"/>
      <c r="BD10" s="18"/>
      <c r="BE10" s="28"/>
      <c r="BF10" s="28"/>
      <c r="BG10" s="28"/>
      <c r="BH10" s="28"/>
      <c r="BI10" s="28"/>
      <c r="BJ10" s="28"/>
      <c r="BK10" s="28"/>
      <c r="BL10" s="28"/>
      <c r="BM10" s="18"/>
      <c r="BN10" s="18"/>
      <c r="BO10" s="18"/>
      <c r="BP10" s="18"/>
      <c r="BQ10" s="18"/>
      <c r="BR10" s="18"/>
      <c r="BS10" s="72"/>
      <c r="BT10" s="72"/>
      <c r="BU10" s="72"/>
      <c r="BV10" s="18"/>
      <c r="BW10" s="18"/>
    </row>
    <row r="11" spans="1:90">
      <c r="A11" s="141"/>
      <c r="B11" s="162" t="s">
        <v>133</v>
      </c>
      <c r="C11" s="183">
        <v>193</v>
      </c>
      <c r="D11" s="184">
        <f t="shared" si="0"/>
        <v>4485</v>
      </c>
      <c r="E11" s="185">
        <v>4678</v>
      </c>
      <c r="F11" s="183">
        <v>117</v>
      </c>
      <c r="G11" s="184">
        <f t="shared" si="1"/>
        <v>4566</v>
      </c>
      <c r="H11" s="185">
        <v>4683</v>
      </c>
      <c r="I11" s="127"/>
      <c r="K11" s="19">
        <f t="shared" si="2"/>
        <v>1.6513357669834796</v>
      </c>
      <c r="L11" s="20">
        <f t="shared" si="3"/>
        <v>1.330105080022842E-2</v>
      </c>
      <c r="M11" s="21">
        <f t="shared" si="4"/>
        <v>75.182029977874151</v>
      </c>
      <c r="N11" s="22">
        <f t="shared" si="5"/>
        <v>0.50158451614654687</v>
      </c>
      <c r="O11" s="22">
        <f t="shared" si="6"/>
        <v>37.710142129367185</v>
      </c>
      <c r="P11" s="22">
        <f t="shared" si="7"/>
        <v>0.50158451614654687</v>
      </c>
      <c r="Q11" s="116">
        <f t="shared" si="8"/>
        <v>1.6513357669834796</v>
      </c>
      <c r="R11" s="23">
        <f t="shared" si="9"/>
        <v>0.11533018165349615</v>
      </c>
      <c r="S11" s="135">
        <f t="shared" si="10"/>
        <v>1.9599639845400538</v>
      </c>
      <c r="T11" s="24">
        <f t="shared" si="11"/>
        <v>0.27554151377523234</v>
      </c>
      <c r="U11" s="24">
        <f t="shared" si="12"/>
        <v>0.72762751851786134</v>
      </c>
      <c r="V11" s="25">
        <f t="shared" si="13"/>
        <v>1.3172437874262894</v>
      </c>
      <c r="W11" s="26">
        <f t="shared" si="13"/>
        <v>2.0701633527131058</v>
      </c>
      <c r="X11" s="93"/>
      <c r="Z11" s="115">
        <f>(N11-P12)^2</f>
        <v>0.26805858763517137</v>
      </c>
      <c r="AA11" s="27">
        <f t="shared" si="14"/>
        <v>20.153188771414058</v>
      </c>
      <c r="AB11" s="28">
        <v>1</v>
      </c>
      <c r="AC11" s="18"/>
      <c r="AD11" s="18"/>
      <c r="AE11" s="21">
        <f t="shared" si="15"/>
        <v>5652.3376315939677</v>
      </c>
      <c r="AF11" s="29"/>
      <c r="AG11" s="96">
        <f>AG12</f>
        <v>0.10524078697538615</v>
      </c>
      <c r="AH11" s="96">
        <f>AH12</f>
        <v>0.10524078697538615</v>
      </c>
      <c r="AI11" s="27">
        <f t="shared" si="16"/>
        <v>1.330105080022842E-2</v>
      </c>
      <c r="AJ11" s="30">
        <f t="shared" si="17"/>
        <v>8.4358401958714317</v>
      </c>
      <c r="AK11" s="108">
        <f>AJ11/AJ12</f>
        <v>0.25414506492075623</v>
      </c>
      <c r="AL11" s="31">
        <f t="shared" si="18"/>
        <v>4.231286822935763</v>
      </c>
      <c r="AM11" s="59">
        <f t="shared" si="19"/>
        <v>0.50158451614654687</v>
      </c>
      <c r="AN11" s="26">
        <f t="shared" si="20"/>
        <v>1.6513357669834796</v>
      </c>
      <c r="AO11" s="60">
        <f t="shared" si="21"/>
        <v>0.11854183777561458</v>
      </c>
      <c r="AP11" s="26">
        <f t="shared" si="22"/>
        <v>0.34429905282416123</v>
      </c>
      <c r="AQ11" s="70">
        <f t="shared" si="23"/>
        <v>1.9599639845400538</v>
      </c>
      <c r="AR11" s="24">
        <f t="shared" si="24"/>
        <v>-0.17322922730006263</v>
      </c>
      <c r="AS11" s="24">
        <f t="shared" si="25"/>
        <v>1.1763982595931564</v>
      </c>
      <c r="AT11" s="61">
        <f t="shared" si="26"/>
        <v>0.84094482523735603</v>
      </c>
      <c r="AU11" s="61">
        <f t="shared" si="26"/>
        <v>3.2426738752441326</v>
      </c>
      <c r="AV11" s="123"/>
      <c r="AX11" s="71"/>
      <c r="AY11" s="71">
        <v>1</v>
      </c>
      <c r="AZ11" s="100"/>
      <c r="BA11" s="100"/>
      <c r="BC11" s="18"/>
      <c r="BD11" s="18"/>
      <c r="BE11" s="28"/>
      <c r="BF11" s="28"/>
      <c r="BG11" s="28"/>
      <c r="BH11" s="28"/>
      <c r="BI11" s="28"/>
      <c r="BJ11" s="28"/>
      <c r="BK11" s="28"/>
      <c r="BL11" s="28"/>
      <c r="BM11" s="18"/>
      <c r="BN11" s="18"/>
      <c r="BO11" s="18"/>
      <c r="BP11" s="18"/>
      <c r="BQ11" s="18"/>
      <c r="BR11" s="18"/>
      <c r="BS11" s="72"/>
      <c r="BT11" s="72"/>
      <c r="BU11" s="72"/>
      <c r="BV11" s="18"/>
      <c r="BW11" s="18"/>
    </row>
    <row r="12" spans="1:90">
      <c r="A12" s="6"/>
      <c r="B12" s="78">
        <f>COUNT(C7:C11)</f>
        <v>5</v>
      </c>
      <c r="C12" s="186">
        <f t="shared" ref="C12:H12" si="27">SUM(C7:C11)</f>
        <v>565</v>
      </c>
      <c r="D12" s="186">
        <f t="shared" si="27"/>
        <v>7116</v>
      </c>
      <c r="E12" s="186">
        <f t="shared" si="27"/>
        <v>7681</v>
      </c>
      <c r="F12" s="186">
        <f t="shared" si="27"/>
        <v>500</v>
      </c>
      <c r="G12" s="186">
        <f t="shared" si="27"/>
        <v>7165</v>
      </c>
      <c r="H12" s="186">
        <f t="shared" si="27"/>
        <v>7665</v>
      </c>
      <c r="I12" s="128"/>
      <c r="K12" s="32"/>
      <c r="L12" s="107"/>
      <c r="M12" s="33">
        <f>SUM(M7:M11)</f>
        <v>537.18323993931267</v>
      </c>
      <c r="N12" s="34"/>
      <c r="O12" s="35">
        <f>SUM(O7:O11)</f>
        <v>-8.6804680250271886</v>
      </c>
      <c r="P12" s="36">
        <f>O12/M12</f>
        <v>-1.6159230928365988E-2</v>
      </c>
      <c r="Q12" s="73">
        <f>EXP(P12)</f>
        <v>0.98397062902384269</v>
      </c>
      <c r="R12" s="37">
        <f>SQRT(1/M12)</f>
        <v>4.3145824526150199E-2</v>
      </c>
      <c r="S12" s="135">
        <f>-NORMSINV(2.5/100)</f>
        <v>1.9599639845400538</v>
      </c>
      <c r="T12" s="38">
        <f>P12-(R12*S12)</f>
        <v>-0.10072349308290532</v>
      </c>
      <c r="U12" s="38">
        <f>P12+(R12*S12)</f>
        <v>6.8405031226173335E-2</v>
      </c>
      <c r="V12" s="74">
        <f>EXP(T12)</f>
        <v>0.90418301118081856</v>
      </c>
      <c r="W12" s="75">
        <f>EXP(U12)</f>
        <v>1.0707989276608474</v>
      </c>
      <c r="X12" s="39"/>
      <c r="Y12" s="39"/>
      <c r="Z12" s="40"/>
      <c r="AA12" s="41">
        <f>SUM(AA7:AA11)</f>
        <v>26.815477226942456</v>
      </c>
      <c r="AB12" s="42">
        <f>SUM(AB7:AB11)</f>
        <v>5</v>
      </c>
      <c r="AC12" s="43">
        <f>AA12-(AB12-1)</f>
        <v>22.815477226942456</v>
      </c>
      <c r="AD12" s="33">
        <f>M12</f>
        <v>537.18323993931267</v>
      </c>
      <c r="AE12" s="33">
        <f>SUM(AE7:AE11)</f>
        <v>172108.20947611472</v>
      </c>
      <c r="AF12" s="44">
        <f>AE12/AD12</f>
        <v>320.39013260271923</v>
      </c>
      <c r="AG12" s="97">
        <f>AC12/(AD12-AF12)</f>
        <v>0.10524078697538615</v>
      </c>
      <c r="AH12" s="97">
        <f>IF(AA12&lt;AB12-1,"0",AG12)</f>
        <v>0.10524078697538615</v>
      </c>
      <c r="AI12" s="40"/>
      <c r="AJ12" s="33">
        <f>SUM(AJ7:AJ11)</f>
        <v>33.19301202445844</v>
      </c>
      <c r="AK12" s="109">
        <f>SUM(AK7:AK11)</f>
        <v>1</v>
      </c>
      <c r="AL12" s="43">
        <f>SUM(AL7:AL11)</f>
        <v>5.0090020173127678</v>
      </c>
      <c r="AM12" s="43">
        <f>AL12/AJ12</f>
        <v>0.15090531746928718</v>
      </c>
      <c r="AN12" s="110">
        <f>EXP(AM12)</f>
        <v>1.1628865478278636</v>
      </c>
      <c r="AO12" s="45">
        <f>1/AJ12</f>
        <v>3.0126823057309318E-2</v>
      </c>
      <c r="AP12" s="46">
        <f>SQRT(AO12)</f>
        <v>0.17357080128094504</v>
      </c>
      <c r="AQ12" s="76">
        <f>-NORMSINV(2.5/100)</f>
        <v>1.9599639845400538</v>
      </c>
      <c r="AR12" s="38">
        <f>AM12-(AQ12*AP12)</f>
        <v>-0.18928720180912376</v>
      </c>
      <c r="AS12" s="38">
        <f t="shared" si="25"/>
        <v>0.49109783674769814</v>
      </c>
      <c r="AT12" s="111">
        <f>EXP(AR12)</f>
        <v>0.8275487990491095</v>
      </c>
      <c r="AU12" s="112">
        <f>EXP(AS12)</f>
        <v>1.634109220716488</v>
      </c>
      <c r="AV12" s="132"/>
      <c r="AW12" s="8"/>
      <c r="AX12" s="77">
        <f>AA12</f>
        <v>26.815477226942456</v>
      </c>
      <c r="AY12" s="78">
        <f>SUM(AY7:AY11)</f>
        <v>5</v>
      </c>
      <c r="AZ12" s="101">
        <f>(AX12-(AY12-1))/AX12</f>
        <v>0.85083241420066691</v>
      </c>
      <c r="BA12" s="102">
        <f>IF(AA12&lt;AB12-1,"0%",AZ12)</f>
        <v>0.85083241420066691</v>
      </c>
      <c r="BB12" s="47"/>
      <c r="BC12" s="35">
        <f>AX12/(AY12-1)</f>
        <v>6.7038693067356139</v>
      </c>
      <c r="BD12" s="79">
        <f>LN(BC12)</f>
        <v>1.9026848681710822</v>
      </c>
      <c r="BE12" s="35">
        <f>LN(AX12)</f>
        <v>3.2889792292909728</v>
      </c>
      <c r="BF12" s="35">
        <f>LN(AY12-1)</f>
        <v>1.3862943611198906</v>
      </c>
      <c r="BG12" s="35">
        <f>SQRT(2*AX12)</f>
        <v>7.3233158100606932</v>
      </c>
      <c r="BH12" s="35">
        <f>SQRT(2*AY12-3)</f>
        <v>2.6457513110645907</v>
      </c>
      <c r="BI12" s="35">
        <f>2*(AY12-2)</f>
        <v>6</v>
      </c>
      <c r="BJ12" s="35">
        <f>3*(AY12-2)^2</f>
        <v>27</v>
      </c>
      <c r="BK12" s="35">
        <f>1/BI12</f>
        <v>0.16666666666666666</v>
      </c>
      <c r="BL12" s="80">
        <f>1/BJ12</f>
        <v>3.7037037037037035E-2</v>
      </c>
      <c r="BM12" s="80">
        <f>SQRT(BK12*(1-BL12))</f>
        <v>0.40061680838488767</v>
      </c>
      <c r="BN12" s="81">
        <f>0.5*(BE12-BF12)/(BG12-BH12)</f>
        <v>0.20338414024856694</v>
      </c>
      <c r="BO12" s="81">
        <f>IF(AA12&lt;=AB12,BM12,BN12)</f>
        <v>0.20338414024856694</v>
      </c>
      <c r="BP12" s="82">
        <f>BD12-(1.96*BO12)</f>
        <v>1.504051953283891</v>
      </c>
      <c r="BQ12" s="82">
        <f>BD12+(1.96*BO12)</f>
        <v>2.3013177830582734</v>
      </c>
      <c r="BR12" s="82"/>
      <c r="BS12" s="79">
        <f>EXP(BP12)</f>
        <v>4.4998855057408491</v>
      </c>
      <c r="BT12" s="79">
        <f>EXP(BQ12)</f>
        <v>9.9873349276233938</v>
      </c>
      <c r="BU12" s="83">
        <f>BA12</f>
        <v>0.85083241420066691</v>
      </c>
      <c r="BV12" s="83">
        <f>(BS12-1)/BS12</f>
        <v>0.77777212359642856</v>
      </c>
      <c r="BW12" s="83">
        <f>(BT12-1)/BT12</f>
        <v>0.89987318866876509</v>
      </c>
    </row>
    <row r="13" spans="1:90" ht="13.5" thickBot="1">
      <c r="A13" s="4"/>
      <c r="B13" s="4"/>
      <c r="C13" s="187"/>
      <c r="D13" s="187"/>
      <c r="E13" s="187"/>
      <c r="F13" s="187"/>
      <c r="G13" s="187"/>
      <c r="H13" s="187"/>
      <c r="I13" s="129"/>
      <c r="J13" s="4"/>
      <c r="K13" s="4"/>
      <c r="L13" s="5"/>
      <c r="M13" s="5"/>
      <c r="N13" s="5"/>
      <c r="O13" s="5"/>
      <c r="P13" s="5"/>
      <c r="Q13" s="5"/>
      <c r="R13" s="48"/>
      <c r="S13" s="48"/>
      <c r="T13" s="48"/>
      <c r="U13" s="48"/>
      <c r="V13" s="48"/>
      <c r="W13" s="48"/>
      <c r="X13" s="48"/>
      <c r="Z13" s="5"/>
      <c r="AA13" s="5"/>
      <c r="AB13" s="49"/>
      <c r="AC13" s="50"/>
      <c r="AD13" s="106"/>
      <c r="AE13" s="50"/>
      <c r="AF13" s="51"/>
      <c r="AG13" s="51"/>
      <c r="AH13" s="51"/>
      <c r="AI13" s="51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2"/>
      <c r="AU13" s="52"/>
      <c r="AV13" s="52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3"/>
      <c r="BH13" s="5"/>
      <c r="BI13" s="5"/>
      <c r="BJ13" s="5"/>
      <c r="BK13" s="5"/>
      <c r="BN13" s="50" t="s">
        <v>43</v>
      </c>
      <c r="BT13" s="84" t="s">
        <v>44</v>
      </c>
      <c r="BU13" s="85">
        <f>BU12</f>
        <v>0.85083241420066691</v>
      </c>
      <c r="BV13" s="86">
        <f>IF(BV12&lt;0,"0%",BV12)</f>
        <v>0.77777212359642856</v>
      </c>
      <c r="BW13" s="87">
        <f>IF(BW12&lt;0,"0%",BW12)</f>
        <v>0.89987318866876509</v>
      </c>
    </row>
    <row r="14" spans="1:90" ht="15.75" thickBot="1">
      <c r="A14" s="6"/>
      <c r="B14" s="6"/>
      <c r="C14" s="178"/>
      <c r="D14" s="178"/>
      <c r="E14" s="178"/>
      <c r="F14" s="178"/>
      <c r="G14" s="178"/>
      <c r="H14" s="178"/>
      <c r="I14" s="118"/>
      <c r="J14" s="6"/>
      <c r="K14" s="6"/>
      <c r="L14" s="6"/>
      <c r="M14" s="5"/>
      <c r="N14" s="5"/>
      <c r="O14" s="5"/>
      <c r="P14" s="5"/>
      <c r="Q14" s="5"/>
      <c r="R14" s="54"/>
      <c r="S14" s="54"/>
      <c r="T14" s="54"/>
      <c r="U14" s="54"/>
      <c r="V14" s="54"/>
      <c r="W14" s="54"/>
      <c r="X14" s="54"/>
      <c r="Z14" s="5"/>
      <c r="AA14" s="5"/>
      <c r="AB14" s="5"/>
      <c r="AC14" s="5"/>
      <c r="AD14" s="5"/>
      <c r="AE14" s="5"/>
      <c r="AF14" s="5"/>
      <c r="AG14" s="5"/>
      <c r="AH14" s="5"/>
      <c r="AI14" s="53"/>
      <c r="AJ14" s="104"/>
      <c r="AK14" s="104"/>
      <c r="AL14" s="105"/>
      <c r="AM14" s="58"/>
      <c r="AN14" s="55"/>
      <c r="AO14" s="56" t="s">
        <v>23</v>
      </c>
      <c r="AP14" s="57">
        <f>TINV(0.05,(AB12-2))</f>
        <v>3.1824463052837091</v>
      </c>
      <c r="AQ14" s="5"/>
      <c r="AR14" s="88"/>
      <c r="AS14" s="89" t="s">
        <v>24</v>
      </c>
      <c r="AT14" s="90">
        <f>EXP(AM12-AP14*SQRT((1/AD12)+AH12))</f>
        <v>0.41041032726784626</v>
      </c>
      <c r="AU14" s="91">
        <f>EXP(AM12+AP14*SQRT((1/AD12)+AH12))</f>
        <v>3.2950075406763593</v>
      </c>
      <c r="AV14" s="123"/>
      <c r="AW14" s="5"/>
      <c r="AX14" s="5"/>
      <c r="AY14" s="5"/>
      <c r="AZ14" s="5"/>
      <c r="BB14" s="5"/>
      <c r="BC14" s="5"/>
      <c r="BD14" s="5"/>
      <c r="BF14" s="92"/>
      <c r="BG14" s="53"/>
      <c r="BH14" s="53"/>
      <c r="BJ14" s="93"/>
      <c r="BK14" s="5"/>
      <c r="BL14" s="94"/>
      <c r="BM14" s="95"/>
      <c r="BN14" s="5"/>
      <c r="BQ14" s="94"/>
    </row>
    <row r="15" spans="1:90">
      <c r="C15" s="188"/>
      <c r="D15" s="188"/>
      <c r="E15" s="188"/>
      <c r="F15" s="188"/>
      <c r="G15" s="188"/>
      <c r="H15" s="188"/>
      <c r="I15" s="130"/>
    </row>
    <row r="16" spans="1:90">
      <c r="C16" s="188"/>
      <c r="D16" s="188"/>
      <c r="E16" s="188"/>
      <c r="F16" s="188"/>
      <c r="G16" s="188"/>
      <c r="H16" s="188"/>
      <c r="I16" s="130"/>
    </row>
    <row r="17" spans="1:75">
      <c r="C17" s="188"/>
      <c r="D17" s="188"/>
      <c r="E17" s="188"/>
      <c r="F17" s="188"/>
      <c r="G17" s="188"/>
      <c r="H17" s="188"/>
      <c r="I17" s="130"/>
    </row>
    <row r="18" spans="1:75">
      <c r="C18" s="188"/>
      <c r="D18" s="188"/>
      <c r="E18" s="188"/>
      <c r="F18" s="188"/>
      <c r="G18" s="188"/>
      <c r="H18" s="188"/>
      <c r="I18" s="130"/>
    </row>
    <row r="19" spans="1:75" ht="43.5" customHeight="1">
      <c r="A19" s="136" t="s">
        <v>112</v>
      </c>
      <c r="B19" s="4"/>
      <c r="C19" s="189"/>
      <c r="D19" s="189"/>
      <c r="E19" s="189"/>
      <c r="F19" s="189"/>
      <c r="G19" s="189"/>
      <c r="H19" s="189"/>
      <c r="I19" s="5"/>
      <c r="J19" s="196" t="s">
        <v>62</v>
      </c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8"/>
      <c r="X19" s="133"/>
      <c r="Y19" s="199" t="s">
        <v>63</v>
      </c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200"/>
      <c r="AU19" s="201"/>
      <c r="AV19" s="133"/>
      <c r="AW19" s="196" t="s">
        <v>64</v>
      </c>
      <c r="AX19" s="197"/>
      <c r="AY19" s="197"/>
      <c r="AZ19" s="197"/>
      <c r="BA19" s="197"/>
      <c r="BB19" s="197"/>
      <c r="BC19" s="197"/>
      <c r="BD19" s="197"/>
      <c r="BE19" s="197"/>
      <c r="BF19" s="197"/>
      <c r="BG19" s="197"/>
      <c r="BH19" s="197"/>
      <c r="BI19" s="197"/>
      <c r="BJ19" s="197"/>
      <c r="BK19" s="197"/>
      <c r="BL19" s="197"/>
      <c r="BM19" s="197"/>
      <c r="BN19" s="197"/>
      <c r="BO19" s="197"/>
      <c r="BP19" s="197"/>
      <c r="BQ19" s="197"/>
      <c r="BR19" s="197"/>
      <c r="BS19" s="197"/>
      <c r="BT19" s="197"/>
      <c r="BU19" s="197"/>
      <c r="BV19" s="197"/>
      <c r="BW19" s="198"/>
    </row>
    <row r="20" spans="1:75">
      <c r="A20" s="159" t="s">
        <v>72</v>
      </c>
      <c r="B20" s="10" t="s">
        <v>61</v>
      </c>
      <c r="C20" s="202" t="s">
        <v>0</v>
      </c>
      <c r="D20" s="202"/>
      <c r="E20" s="202"/>
      <c r="F20" s="202" t="s">
        <v>1</v>
      </c>
      <c r="G20" s="202"/>
      <c r="H20" s="202"/>
      <c r="I20" s="12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63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63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</row>
    <row r="21" spans="1:75" ht="65.25">
      <c r="A21" s="160"/>
      <c r="B21" s="13" t="s">
        <v>73</v>
      </c>
      <c r="C21" s="182" t="s">
        <v>2</v>
      </c>
      <c r="D21" s="182" t="s">
        <v>3</v>
      </c>
      <c r="E21" s="182" t="s">
        <v>4</v>
      </c>
      <c r="F21" s="182" t="s">
        <v>2</v>
      </c>
      <c r="G21" s="182" t="s">
        <v>3</v>
      </c>
      <c r="H21" s="182" t="s">
        <v>4</v>
      </c>
      <c r="I21" s="123"/>
      <c r="K21" s="12" t="s">
        <v>57</v>
      </c>
      <c r="L21" s="12" t="s">
        <v>56</v>
      </c>
      <c r="M21" s="12" t="s">
        <v>55</v>
      </c>
      <c r="N21" s="14" t="s">
        <v>54</v>
      </c>
      <c r="O21" s="14" t="s">
        <v>5</v>
      </c>
      <c r="P21" s="14" t="s">
        <v>53</v>
      </c>
      <c r="Q21" s="64" t="s">
        <v>6</v>
      </c>
      <c r="R21" s="12" t="s">
        <v>7</v>
      </c>
      <c r="S21" s="15" t="s">
        <v>8</v>
      </c>
      <c r="T21" s="15" t="s">
        <v>9</v>
      </c>
      <c r="U21" s="15" t="s">
        <v>10</v>
      </c>
      <c r="V21" s="66" t="s">
        <v>11</v>
      </c>
      <c r="W21" s="67" t="s">
        <v>12</v>
      </c>
      <c r="X21" s="131"/>
      <c r="Y21" s="16"/>
      <c r="Z21" s="114" t="s">
        <v>13</v>
      </c>
      <c r="AA21" s="14" t="s">
        <v>52</v>
      </c>
      <c r="AB21" s="17" t="s">
        <v>14</v>
      </c>
      <c r="AC21" s="17" t="s">
        <v>15</v>
      </c>
      <c r="AD21" s="17" t="s">
        <v>51</v>
      </c>
      <c r="AE21" s="14" t="s">
        <v>50</v>
      </c>
      <c r="AF21" s="14" t="s">
        <v>47</v>
      </c>
      <c r="AG21" s="98" t="s">
        <v>16</v>
      </c>
      <c r="AH21" s="98" t="s">
        <v>17</v>
      </c>
      <c r="AI21" s="17" t="s">
        <v>48</v>
      </c>
      <c r="AJ21" s="14" t="s">
        <v>49</v>
      </c>
      <c r="AK21" s="14" t="s">
        <v>60</v>
      </c>
      <c r="AL21" s="14" t="s">
        <v>46</v>
      </c>
      <c r="AM21" s="17" t="s">
        <v>18</v>
      </c>
      <c r="AN21" s="68" t="s">
        <v>19</v>
      </c>
      <c r="AO21" s="14" t="s">
        <v>45</v>
      </c>
      <c r="AP21" s="14" t="s">
        <v>20</v>
      </c>
      <c r="AQ21" s="65" t="s">
        <v>8</v>
      </c>
      <c r="AR21" s="15" t="s">
        <v>21</v>
      </c>
      <c r="AS21" s="15" t="s">
        <v>22</v>
      </c>
      <c r="AT21" s="66" t="s">
        <v>11</v>
      </c>
      <c r="AU21" s="67" t="s">
        <v>12</v>
      </c>
      <c r="AV21" s="131"/>
      <c r="AX21" s="113" t="s">
        <v>25</v>
      </c>
      <c r="AY21" s="113" t="s">
        <v>14</v>
      </c>
      <c r="AZ21" s="103" t="s">
        <v>58</v>
      </c>
      <c r="BA21" s="99" t="s">
        <v>59</v>
      </c>
      <c r="BC21" s="17" t="s">
        <v>26</v>
      </c>
      <c r="BD21" s="17" t="s">
        <v>27</v>
      </c>
      <c r="BE21" s="17" t="s">
        <v>28</v>
      </c>
      <c r="BF21" s="17" t="s">
        <v>29</v>
      </c>
      <c r="BG21" s="17" t="s">
        <v>30</v>
      </c>
      <c r="BH21" s="17" t="s">
        <v>31</v>
      </c>
      <c r="BI21" s="17" t="s">
        <v>32</v>
      </c>
      <c r="BJ21" s="17" t="s">
        <v>33</v>
      </c>
      <c r="BK21" s="17" t="s">
        <v>34</v>
      </c>
      <c r="BL21" s="17" t="s">
        <v>35</v>
      </c>
      <c r="BM21" s="69" t="s">
        <v>36</v>
      </c>
      <c r="BN21" s="69" t="s">
        <v>37</v>
      </c>
      <c r="BO21" s="69" t="s">
        <v>38</v>
      </c>
      <c r="BP21" s="69" t="s">
        <v>39</v>
      </c>
      <c r="BQ21" s="69" t="s">
        <v>40</v>
      </c>
      <c r="BR21" s="18"/>
      <c r="BS21" s="15" t="s">
        <v>41</v>
      </c>
      <c r="BT21" s="15" t="s">
        <v>42</v>
      </c>
      <c r="BU21" s="64" t="s">
        <v>105</v>
      </c>
      <c r="BV21" s="66" t="s">
        <v>11</v>
      </c>
      <c r="BW21" s="67" t="s">
        <v>12</v>
      </c>
    </row>
    <row r="22" spans="1:75">
      <c r="A22" s="141"/>
      <c r="B22" s="176" t="s">
        <v>117</v>
      </c>
      <c r="C22" s="183">
        <v>7</v>
      </c>
      <c r="D22" s="184">
        <f>E22-C22</f>
        <v>35</v>
      </c>
      <c r="E22" s="185">
        <v>42</v>
      </c>
      <c r="F22" s="183">
        <v>2</v>
      </c>
      <c r="G22" s="184">
        <f>H22-F22</f>
        <v>33</v>
      </c>
      <c r="H22" s="185">
        <v>35</v>
      </c>
      <c r="I22" s="127"/>
      <c r="K22" s="19">
        <f>(C22/E22)/(F22/H22)</f>
        <v>2.9166666666666665</v>
      </c>
      <c r="L22" s="20">
        <f>(D22/(C22*E22)+(G22/(F22*H22)))</f>
        <v>0.59047619047619049</v>
      </c>
      <c r="M22" s="21">
        <f>1/L22</f>
        <v>1.6935483870967742</v>
      </c>
      <c r="N22" s="22">
        <f>LN(K22)</f>
        <v>1.0704414117014134</v>
      </c>
      <c r="O22" s="22">
        <f>M22*N22</f>
        <v>1.8128443262685228</v>
      </c>
      <c r="P22" s="22">
        <f>LN(K22)</f>
        <v>1.0704414117014134</v>
      </c>
      <c r="Q22" s="116">
        <f>K22</f>
        <v>2.9166666666666665</v>
      </c>
      <c r="R22" s="23">
        <f>SQRT(1/M22)</f>
        <v>0.76842448586454515</v>
      </c>
      <c r="S22" s="135">
        <f>-NORMSINV(2.5/100)</f>
        <v>1.9599639845400538</v>
      </c>
      <c r="T22" s="24">
        <f>P22-(R22*S22)</f>
        <v>-0.43564290543180273</v>
      </c>
      <c r="U22" s="24">
        <f>P22+(R22*S22)</f>
        <v>2.5765257288346293</v>
      </c>
      <c r="V22" s="25">
        <f>EXP(T22)</f>
        <v>0.64684867084520359</v>
      </c>
      <c r="W22" s="26">
        <f>EXP(U22)</f>
        <v>13.151367279349682</v>
      </c>
      <c r="X22" s="93"/>
      <c r="Z22" s="115">
        <f>(N22-P25)^2</f>
        <v>1.390688901981679</v>
      </c>
      <c r="AA22" s="27">
        <f>M22*Z22</f>
        <v>2.3551989469044563</v>
      </c>
      <c r="AB22" s="28">
        <v>1</v>
      </c>
      <c r="AC22" s="18"/>
      <c r="AD22" s="18"/>
      <c r="AE22" s="21">
        <f>M22^2</f>
        <v>2.8681061394380856</v>
      </c>
      <c r="AF22" s="29"/>
      <c r="AG22" s="96">
        <f>AG25</f>
        <v>1.8667260506794844E-2</v>
      </c>
      <c r="AH22" s="96">
        <f>AH25</f>
        <v>1.8667260506794844E-2</v>
      </c>
      <c r="AI22" s="27">
        <f>1/M22</f>
        <v>0.59047619047619049</v>
      </c>
      <c r="AJ22" s="30">
        <f>1/(AH22+AI22)</f>
        <v>1.6416494314865944</v>
      </c>
      <c r="AK22" s="108">
        <f>AJ22/AJ25</f>
        <v>2.5018811772304399E-2</v>
      </c>
      <c r="AL22" s="31">
        <f>AJ22*N22</f>
        <v>1.7572895349593327</v>
      </c>
      <c r="AM22" s="59">
        <f>AL22/AJ22</f>
        <v>1.0704414117014134</v>
      </c>
      <c r="AN22" s="26">
        <f>EXP(AM22)</f>
        <v>2.9166666666666665</v>
      </c>
      <c r="AO22" s="60">
        <f>1/AJ22</f>
        <v>0.60914345098298528</v>
      </c>
      <c r="AP22" s="26">
        <f>SQRT(AO22)</f>
        <v>0.78047642564204667</v>
      </c>
      <c r="AQ22" s="70">
        <f>-NORMSINV(2.5/100)</f>
        <v>1.9599639845400538</v>
      </c>
      <c r="AR22" s="24">
        <f>AM22-(AQ22*AP22)</f>
        <v>-0.45926427333955155</v>
      </c>
      <c r="AS22" s="24">
        <f>AM22+(AQ22*AP22)</f>
        <v>2.6001470967423783</v>
      </c>
      <c r="AT22" s="61">
        <f>EXP(AR22)</f>
        <v>0.63174826861207511</v>
      </c>
      <c r="AU22" s="61">
        <f>EXP(AS22)</f>
        <v>13.465718652674507</v>
      </c>
      <c r="AV22" s="123"/>
      <c r="AX22" s="71"/>
      <c r="AY22" s="71">
        <v>1</v>
      </c>
      <c r="AZ22" s="100"/>
      <c r="BA22" s="100"/>
      <c r="BC22" s="18"/>
      <c r="BD22" s="18"/>
      <c r="BE22" s="28"/>
      <c r="BF22" s="28"/>
      <c r="BG22" s="28"/>
      <c r="BH22" s="28"/>
      <c r="BI22" s="28"/>
      <c r="BJ22" s="28"/>
      <c r="BK22" s="28"/>
      <c r="BL22" s="28"/>
      <c r="BM22" s="18"/>
      <c r="BN22" s="18"/>
      <c r="BO22" s="18"/>
      <c r="BP22" s="18"/>
      <c r="BQ22" s="18"/>
      <c r="BR22" s="18"/>
      <c r="BS22" s="72"/>
      <c r="BT22" s="72"/>
      <c r="BU22" s="72"/>
      <c r="BV22" s="18"/>
      <c r="BW22" s="18"/>
    </row>
    <row r="23" spans="1:75">
      <c r="A23" s="141"/>
      <c r="B23" s="176" t="s">
        <v>122</v>
      </c>
      <c r="C23" s="183">
        <v>268</v>
      </c>
      <c r="D23" s="184">
        <f t="shared" ref="D23:D24" si="28">E23-C23</f>
        <v>164</v>
      </c>
      <c r="E23" s="185">
        <v>432</v>
      </c>
      <c r="F23" s="183">
        <v>286</v>
      </c>
      <c r="G23" s="184">
        <f t="shared" ref="G23:G24" si="29">H23-F23</f>
        <v>122</v>
      </c>
      <c r="H23" s="185">
        <v>408</v>
      </c>
      <c r="I23" s="127"/>
      <c r="K23" s="19">
        <f t="shared" ref="K23:K24" si="30">(C23/E23)/(F23/H23)</f>
        <v>0.88500388500388505</v>
      </c>
      <c r="L23" s="20">
        <f t="shared" ref="L23:L24" si="31">(D23/(C23*E23)+(G23/(F23*H23)))</f>
        <v>2.4620515731139086E-3</v>
      </c>
      <c r="M23" s="21">
        <f t="shared" ref="M23:M24" si="32">1/L23</f>
        <v>406.16533419535085</v>
      </c>
      <c r="N23" s="22">
        <f t="shared" ref="N23:N24" si="33">LN(K23)</f>
        <v>-0.12216324414894447</v>
      </c>
      <c r="O23" s="22">
        <f t="shared" ref="O23:O24" si="34">M23*N23</f>
        <v>-49.61847488614427</v>
      </c>
      <c r="P23" s="22">
        <f t="shared" ref="P23:P24" si="35">LN(K23)</f>
        <v>-0.12216324414894447</v>
      </c>
      <c r="Q23" s="116">
        <f t="shared" ref="Q23:Q24" si="36">K23</f>
        <v>0.88500388500388505</v>
      </c>
      <c r="R23" s="23">
        <f t="shared" ref="R23:R24" si="37">SQRT(1/M23)</f>
        <v>4.9619064613451842E-2</v>
      </c>
      <c r="S23" s="135">
        <f t="shared" ref="S23:S24" si="38">-NORMSINV(2.5/100)</f>
        <v>1.9599639845400538</v>
      </c>
      <c r="T23" s="24">
        <f t="shared" ref="T23:T24" si="39">P23-(R23*S23)</f>
        <v>-0.21941482373787594</v>
      </c>
      <c r="U23" s="24">
        <f t="shared" ref="U23:U24" si="40">P23+(R23*S23)</f>
        <v>-2.4911664560013008E-2</v>
      </c>
      <c r="V23" s="25">
        <f t="shared" ref="V23:V24" si="41">EXP(T23)</f>
        <v>0.8029885503435209</v>
      </c>
      <c r="W23" s="26">
        <f t="shared" ref="W23:W24" si="42">EXP(U23)</f>
        <v>0.97539607026389219</v>
      </c>
      <c r="X23" s="93"/>
      <c r="Z23" s="115">
        <f>(N23-P25)^2</f>
        <v>1.7768677436436276E-4</v>
      </c>
      <c r="AA23" s="27">
        <f t="shared" ref="AA23:AA24" si="43">M23*Z23</f>
        <v>7.2170208091795307E-2</v>
      </c>
      <c r="AB23" s="28">
        <v>1</v>
      </c>
      <c r="AC23" s="18"/>
      <c r="AD23" s="18"/>
      <c r="AE23" s="21">
        <f t="shared" ref="AE23:AE24" si="44">M23^2</f>
        <v>164970.27870202105</v>
      </c>
      <c r="AF23" s="29"/>
      <c r="AG23" s="96">
        <f>AG25</f>
        <v>1.8667260506794844E-2</v>
      </c>
      <c r="AH23" s="96">
        <f>AH25</f>
        <v>1.8667260506794844E-2</v>
      </c>
      <c r="AI23" s="27">
        <f t="shared" ref="AI23:AI24" si="45">1/M23</f>
        <v>2.4620515731139086E-3</v>
      </c>
      <c r="AJ23" s="30">
        <f t="shared" ref="AJ23:AJ24" si="46">1/(AH23+AI23)</f>
        <v>47.327617492614486</v>
      </c>
      <c r="AK23" s="108">
        <f>AJ23/AJ25</f>
        <v>0.72127503653876912</v>
      </c>
      <c r="AL23" s="31">
        <f t="shared" ref="AL23:AL24" si="47">AJ23*N23</f>
        <v>-5.7816952907381189</v>
      </c>
      <c r="AM23" s="59">
        <f t="shared" ref="AM23:AM24" si="48">AL23/AJ23</f>
        <v>-0.12216324414894447</v>
      </c>
      <c r="AN23" s="26">
        <f t="shared" ref="AN23:AN24" si="49">EXP(AM23)</f>
        <v>0.88500388500388505</v>
      </c>
      <c r="AO23" s="60">
        <f t="shared" ref="AO23:AO24" si="50">1/AJ23</f>
        <v>2.1129312079908751E-2</v>
      </c>
      <c r="AP23" s="26">
        <f t="shared" ref="AP23:AP24" si="51">SQRT(AO23)</f>
        <v>0.14535925178642312</v>
      </c>
      <c r="AQ23" s="70">
        <f t="shared" ref="AQ23:AQ24" si="52">-NORMSINV(2.5/100)</f>
        <v>1.9599639845400538</v>
      </c>
      <c r="AR23" s="24">
        <f t="shared" ref="AR23:AR24" si="53">AM23-(AQ23*AP23)</f>
        <v>-0.40706214247002326</v>
      </c>
      <c r="AS23" s="24">
        <f t="shared" ref="AS23:AS25" si="54">AM23+(AQ23*AP23)</f>
        <v>0.16273565417213431</v>
      </c>
      <c r="AT23" s="61">
        <f t="shared" ref="AT23:AT24" si="55">EXP(AR23)</f>
        <v>0.6656028268126073</v>
      </c>
      <c r="AU23" s="61">
        <f t="shared" ref="AU23:AU24" si="56">EXP(AS23)</f>
        <v>1.1767255860715862</v>
      </c>
      <c r="AV23" s="123"/>
      <c r="AX23" s="71"/>
      <c r="AY23" s="71">
        <v>1</v>
      </c>
      <c r="AZ23" s="100"/>
      <c r="BA23" s="100"/>
      <c r="BC23" s="18"/>
      <c r="BD23" s="18"/>
      <c r="BE23" s="28"/>
      <c r="BF23" s="28"/>
      <c r="BG23" s="28"/>
      <c r="BH23" s="28"/>
      <c r="BI23" s="28"/>
      <c r="BJ23" s="28"/>
      <c r="BK23" s="28"/>
      <c r="BL23" s="28"/>
      <c r="BM23" s="18"/>
      <c r="BN23" s="18"/>
      <c r="BO23" s="18"/>
      <c r="BP23" s="18"/>
      <c r="BQ23" s="18"/>
      <c r="BR23" s="18"/>
      <c r="BS23" s="72"/>
      <c r="BT23" s="72"/>
      <c r="BU23" s="72"/>
      <c r="BV23" s="18"/>
      <c r="BW23" s="18"/>
    </row>
    <row r="24" spans="1:75">
      <c r="A24" s="140"/>
      <c r="B24" s="176" t="s">
        <v>123</v>
      </c>
      <c r="C24" s="183">
        <v>38</v>
      </c>
      <c r="D24" s="184">
        <f t="shared" si="28"/>
        <v>129</v>
      </c>
      <c r="E24" s="185">
        <v>167</v>
      </c>
      <c r="F24" s="183">
        <v>37</v>
      </c>
      <c r="G24" s="184">
        <f t="shared" si="29"/>
        <v>131</v>
      </c>
      <c r="H24" s="185">
        <v>168</v>
      </c>
      <c r="I24" s="127"/>
      <c r="K24" s="19">
        <f t="shared" si="30"/>
        <v>1.0331768894643145</v>
      </c>
      <c r="L24" s="20">
        <f t="shared" si="31"/>
        <v>4.1402411596234479E-2</v>
      </c>
      <c r="M24" s="21">
        <f t="shared" si="32"/>
        <v>24.153182422130921</v>
      </c>
      <c r="N24" s="22">
        <f t="shared" si="33"/>
        <v>3.263841406866505E-2</v>
      </c>
      <c r="O24" s="22">
        <f t="shared" si="34"/>
        <v>0.78832156896951122</v>
      </c>
      <c r="P24" s="22">
        <f t="shared" si="35"/>
        <v>3.263841406866505E-2</v>
      </c>
      <c r="Q24" s="116">
        <f t="shared" si="36"/>
        <v>1.0331768894643145</v>
      </c>
      <c r="R24" s="23">
        <f t="shared" si="37"/>
        <v>0.20347582558189678</v>
      </c>
      <c r="S24" s="135">
        <f t="shared" si="38"/>
        <v>1.9599639845400538</v>
      </c>
      <c r="T24" s="24">
        <f t="shared" si="39"/>
        <v>-0.36616687579640639</v>
      </c>
      <c r="U24" s="24">
        <f t="shared" si="40"/>
        <v>0.43144370393373643</v>
      </c>
      <c r="V24" s="25">
        <f t="shared" si="41"/>
        <v>0.69338708203312727</v>
      </c>
      <c r="W24" s="26">
        <f t="shared" si="42"/>
        <v>1.5394784710917899</v>
      </c>
      <c r="X24" s="93"/>
      <c r="Z24" s="115">
        <f>(N24-P25)^2</f>
        <v>2.0014252638343683E-2</v>
      </c>
      <c r="AA24" s="27">
        <f t="shared" si="43"/>
        <v>0.48340789501653009</v>
      </c>
      <c r="AB24" s="28">
        <v>1</v>
      </c>
      <c r="AC24" s="18"/>
      <c r="AD24" s="18"/>
      <c r="AE24" s="21">
        <f t="shared" si="44"/>
        <v>583.37622111673409</v>
      </c>
      <c r="AF24" s="29"/>
      <c r="AG24" s="96">
        <f>AG25</f>
        <v>1.8667260506794844E-2</v>
      </c>
      <c r="AH24" s="96">
        <f>AH25</f>
        <v>1.8667260506794844E-2</v>
      </c>
      <c r="AI24" s="27">
        <f t="shared" si="45"/>
        <v>4.1402411596234479E-2</v>
      </c>
      <c r="AJ24" s="30">
        <f t="shared" si="46"/>
        <v>16.647335751805606</v>
      </c>
      <c r="AK24" s="108">
        <f>AJ24/AJ25</f>
        <v>0.25370615168892657</v>
      </c>
      <c r="AL24" s="31">
        <f t="shared" si="47"/>
        <v>0.54334263740752275</v>
      </c>
      <c r="AM24" s="59">
        <f t="shared" si="48"/>
        <v>3.263841406866505E-2</v>
      </c>
      <c r="AN24" s="26">
        <f t="shared" si="49"/>
        <v>1.0331768894643145</v>
      </c>
      <c r="AO24" s="60">
        <f t="shared" si="50"/>
        <v>6.0069672103029326E-2</v>
      </c>
      <c r="AP24" s="26">
        <f t="shared" si="51"/>
        <v>0.24509115060121883</v>
      </c>
      <c r="AQ24" s="70">
        <f t="shared" si="52"/>
        <v>1.9599639845400538</v>
      </c>
      <c r="AR24" s="24">
        <f t="shared" si="53"/>
        <v>-0.44773141403920624</v>
      </c>
      <c r="AS24" s="24">
        <f t="shared" si="54"/>
        <v>0.51300824217653629</v>
      </c>
      <c r="AT24" s="61">
        <f t="shared" si="55"/>
        <v>0.63907630790718251</v>
      </c>
      <c r="AU24" s="61">
        <f t="shared" si="56"/>
        <v>1.6703083367599822</v>
      </c>
      <c r="AV24" s="123"/>
      <c r="AX24" s="71"/>
      <c r="AY24" s="71">
        <v>1</v>
      </c>
      <c r="AZ24" s="100"/>
      <c r="BA24" s="100"/>
      <c r="BC24" s="18"/>
      <c r="BD24" s="18"/>
      <c r="BE24" s="28"/>
      <c r="BF24" s="28"/>
      <c r="BG24" s="28"/>
      <c r="BH24" s="28"/>
      <c r="BI24" s="28"/>
      <c r="BJ24" s="28"/>
      <c r="BK24" s="28"/>
      <c r="BL24" s="28"/>
      <c r="BM24" s="18"/>
      <c r="BN24" s="18"/>
      <c r="BO24" s="18"/>
      <c r="BP24" s="18"/>
      <c r="BQ24" s="18"/>
      <c r="BR24" s="18"/>
      <c r="BS24" s="72"/>
      <c r="BT24" s="72"/>
      <c r="BU24" s="72"/>
      <c r="BV24" s="18"/>
      <c r="BW24" s="18"/>
    </row>
    <row r="25" spans="1:75">
      <c r="A25" s="6"/>
      <c r="B25" s="78">
        <f>COUNT(C22:C24)</f>
        <v>3</v>
      </c>
      <c r="C25" s="186">
        <f t="shared" ref="C25:H25" si="57">SUM(C22:C24)</f>
        <v>313</v>
      </c>
      <c r="D25" s="186">
        <f t="shared" si="57"/>
        <v>328</v>
      </c>
      <c r="E25" s="186">
        <f t="shared" si="57"/>
        <v>641</v>
      </c>
      <c r="F25" s="186">
        <f t="shared" si="57"/>
        <v>325</v>
      </c>
      <c r="G25" s="186">
        <f t="shared" si="57"/>
        <v>286</v>
      </c>
      <c r="H25" s="186">
        <f t="shared" si="57"/>
        <v>611</v>
      </c>
      <c r="I25" s="128"/>
      <c r="K25" s="32"/>
      <c r="L25" s="107"/>
      <c r="M25" s="33">
        <f>SUM(M22:M24)</f>
        <v>432.01206500457852</v>
      </c>
      <c r="N25" s="34"/>
      <c r="O25" s="35">
        <f>SUM(O22:O24)</f>
        <v>-47.017308990906237</v>
      </c>
      <c r="P25" s="36">
        <f>O25/M25</f>
        <v>-0.10883332388045214</v>
      </c>
      <c r="Q25" s="73">
        <f>EXP(P25)</f>
        <v>0.89687989350119857</v>
      </c>
      <c r="R25" s="37">
        <f>SQRT(1/M25)</f>
        <v>4.8111850597231644E-2</v>
      </c>
      <c r="S25" s="135">
        <f>-NORMSINV(2.5/100)</f>
        <v>1.9599639845400538</v>
      </c>
      <c r="T25" s="38">
        <f>P25-(R25*S25)</f>
        <v>-0.20313081828059804</v>
      </c>
      <c r="U25" s="38">
        <f>P25+(R25*S25)</f>
        <v>-1.4535829480306239E-2</v>
      </c>
      <c r="V25" s="74">
        <f>EXP(T25)</f>
        <v>0.81617146429392973</v>
      </c>
      <c r="W25" s="75">
        <f>EXP(U25)</f>
        <v>0.98556930566373402</v>
      </c>
      <c r="X25" s="39"/>
      <c r="Y25" s="39"/>
      <c r="Z25" s="40"/>
      <c r="AA25" s="41">
        <f>SUM(AA22:AA24)</f>
        <v>2.9107770500127814</v>
      </c>
      <c r="AB25" s="42">
        <f>SUM(AB22:AB24)</f>
        <v>3</v>
      </c>
      <c r="AC25" s="43">
        <f>AA25-(AB25-1)</f>
        <v>0.91077705001278142</v>
      </c>
      <c r="AD25" s="33">
        <f>M25</f>
        <v>432.01206500457852</v>
      </c>
      <c r="AE25" s="33">
        <f>SUM(AE22:AE24)</f>
        <v>165556.52302927722</v>
      </c>
      <c r="AF25" s="44">
        <f>AE25/AD25</f>
        <v>383.22198947736013</v>
      </c>
      <c r="AG25" s="97">
        <f>AC25/(AD25-AF25)</f>
        <v>1.8667260506794844E-2</v>
      </c>
      <c r="AH25" s="97">
        <f>IF(AA25&lt;AB25-1,"0",AG25)</f>
        <v>1.8667260506794844E-2</v>
      </c>
      <c r="AI25" s="40"/>
      <c r="AJ25" s="33">
        <f>SUM(AJ22:AJ24)</f>
        <v>65.616602675906677</v>
      </c>
      <c r="AK25" s="109">
        <f>SUM(AK22:AK24)</f>
        <v>1</v>
      </c>
      <c r="AL25" s="43">
        <f>SUM(AL22:AL24)</f>
        <v>-3.4810631183712633</v>
      </c>
      <c r="AM25" s="43">
        <f>AL25/AJ25</f>
        <v>-5.3051559763996309E-2</v>
      </c>
      <c r="AN25" s="149">
        <f>EXP(AM25)</f>
        <v>0.94833111549324522</v>
      </c>
      <c r="AO25" s="45">
        <f>1/AJ25</f>
        <v>1.5240045342475242E-2</v>
      </c>
      <c r="AP25" s="46">
        <f>SQRT(AO25)</f>
        <v>0.12345057854248899</v>
      </c>
      <c r="AQ25" s="76">
        <f>-NORMSINV(2.5/100)</f>
        <v>1.9599639845400538</v>
      </c>
      <c r="AR25" s="38">
        <f>AM25-(AQ25*AP25)</f>
        <v>-0.29501024757790789</v>
      </c>
      <c r="AS25" s="38">
        <f t="shared" si="54"/>
        <v>0.18890712804991527</v>
      </c>
      <c r="AT25" s="150">
        <f>EXP(AR25)</f>
        <v>0.7445239578595545</v>
      </c>
      <c r="AU25" s="161">
        <f>EXP(AS25)</f>
        <v>1.2079287645734982</v>
      </c>
      <c r="AV25" s="132"/>
      <c r="AW25" s="8"/>
      <c r="AX25" s="77">
        <f>AA25</f>
        <v>2.9107770500127814</v>
      </c>
      <c r="AY25" s="78">
        <f>SUM(AY22:AY24)</f>
        <v>3</v>
      </c>
      <c r="AZ25" s="101">
        <f>(AX25-(AY25-1))/AX25</f>
        <v>0.31289825169151381</v>
      </c>
      <c r="BA25" s="102">
        <f>IF(AA25&lt;AB25-1,"0%",AZ25)</f>
        <v>0.31289825169151381</v>
      </c>
      <c r="BB25" s="47"/>
      <c r="BC25" s="35">
        <f>AX25/(AY25-1)</f>
        <v>1.4553885250063907</v>
      </c>
      <c r="BD25" s="79">
        <f>LN(BC25)</f>
        <v>0.37527289247376067</v>
      </c>
      <c r="BE25" s="35">
        <f>LN(AX25)</f>
        <v>1.0684200730337059</v>
      </c>
      <c r="BF25" s="35">
        <f>LN(AY25-1)</f>
        <v>0.69314718055994529</v>
      </c>
      <c r="BG25" s="35">
        <f>SQRT(2*AX25)</f>
        <v>2.4127896924567551</v>
      </c>
      <c r="BH25" s="35">
        <f>SQRT(2*AY25-3)</f>
        <v>1.7320508075688772</v>
      </c>
      <c r="BI25" s="35">
        <f>2*(AY25-2)</f>
        <v>2</v>
      </c>
      <c r="BJ25" s="35">
        <f>3*(AY25-2)^2</f>
        <v>3</v>
      </c>
      <c r="BK25" s="35">
        <f>1/BI25</f>
        <v>0.5</v>
      </c>
      <c r="BL25" s="80">
        <f>1/BJ25</f>
        <v>0.33333333333333331</v>
      </c>
      <c r="BM25" s="80">
        <f>SQRT(BK25*(1-BL25))</f>
        <v>0.57735026918962584</v>
      </c>
      <c r="BN25" s="81">
        <f>0.5*(BE25-BF25)/(BG25-BH25)</f>
        <v>0.27563644504865509</v>
      </c>
      <c r="BO25" s="81">
        <f>IF(AA25&lt;=AB25,BM25,BN25)</f>
        <v>0.57735026918962584</v>
      </c>
      <c r="BP25" s="82">
        <f>BD25-(1.96*BO25)</f>
        <v>-0.75633363513790597</v>
      </c>
      <c r="BQ25" s="82">
        <f>BD25+(1.96*BO25)</f>
        <v>1.5068794200854274</v>
      </c>
      <c r="BR25" s="82"/>
      <c r="BS25" s="79">
        <f>EXP(BP25)</f>
        <v>0.46938420985016677</v>
      </c>
      <c r="BT25" s="79">
        <f>EXP(BQ25)</f>
        <v>4.5126267869053782</v>
      </c>
      <c r="BU25" s="83">
        <f>BA25</f>
        <v>0.31289825169151381</v>
      </c>
      <c r="BV25" s="83">
        <f>(BS25-1)/BS25</f>
        <v>-1.1304508737505514</v>
      </c>
      <c r="BW25" s="83">
        <f>(BT25-1)/BT25</f>
        <v>0.77839957806797277</v>
      </c>
    </row>
    <row r="26" spans="1:75" ht="13.5" thickBot="1">
      <c r="A26" s="4"/>
      <c r="B26" s="4"/>
      <c r="C26" s="187"/>
      <c r="D26" s="187"/>
      <c r="E26" s="187"/>
      <c r="F26" s="187"/>
      <c r="G26" s="187"/>
      <c r="H26" s="187"/>
      <c r="I26" s="129"/>
      <c r="J26" s="4"/>
      <c r="K26" s="4"/>
      <c r="L26" s="5"/>
      <c r="M26" s="5"/>
      <c r="N26" s="5"/>
      <c r="O26" s="5"/>
      <c r="P26" s="5"/>
      <c r="Q26" s="5"/>
      <c r="R26" s="48"/>
      <c r="S26" s="48"/>
      <c r="T26" s="48"/>
      <c r="U26" s="48"/>
      <c r="V26" s="48"/>
      <c r="W26" s="48"/>
      <c r="X26" s="48"/>
      <c r="Z26" s="5"/>
      <c r="AA26" s="5"/>
      <c r="AB26" s="49"/>
      <c r="AC26" s="50"/>
      <c r="AD26" s="106"/>
      <c r="AE26" s="50"/>
      <c r="AF26" s="51"/>
      <c r="AG26" s="51"/>
      <c r="AH26" s="51"/>
      <c r="AI26" s="51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2"/>
      <c r="AU26" s="52"/>
      <c r="AV26" s="52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3"/>
      <c r="BH26" s="5"/>
      <c r="BI26" s="5"/>
      <c r="BJ26" s="5"/>
      <c r="BK26" s="5"/>
      <c r="BN26" s="50" t="s">
        <v>43</v>
      </c>
      <c r="BT26" s="84" t="s">
        <v>44</v>
      </c>
      <c r="BU26" s="85">
        <f>BU25</f>
        <v>0.31289825169151381</v>
      </c>
      <c r="BV26" s="86" t="str">
        <f>IF(BV25&lt;0,"0%",BV25)</f>
        <v>0%</v>
      </c>
      <c r="BW26" s="87">
        <f>IF(BW25&lt;0,"0%",BW25)</f>
        <v>0.77839957806797277</v>
      </c>
    </row>
    <row r="27" spans="1:75" ht="15.75" thickBot="1">
      <c r="A27" s="6"/>
      <c r="B27" s="6"/>
      <c r="C27" s="178"/>
      <c r="D27" s="178"/>
      <c r="E27" s="178"/>
      <c r="F27" s="178"/>
      <c r="G27" s="178"/>
      <c r="H27" s="178"/>
      <c r="I27" s="118"/>
      <c r="J27" s="6"/>
      <c r="K27" s="6"/>
      <c r="L27" s="6"/>
      <c r="M27" s="5"/>
      <c r="N27" s="5"/>
      <c r="O27" s="5"/>
      <c r="P27" s="5"/>
      <c r="Q27" s="5"/>
      <c r="R27" s="54"/>
      <c r="S27" s="54"/>
      <c r="T27" s="54"/>
      <c r="U27" s="54"/>
      <c r="V27" s="54"/>
      <c r="W27" s="54"/>
      <c r="X27" s="54"/>
      <c r="Z27" s="5"/>
      <c r="AA27" s="5"/>
      <c r="AB27" s="5"/>
      <c r="AC27" s="5"/>
      <c r="AD27" s="5"/>
      <c r="AE27" s="5"/>
      <c r="AF27" s="5"/>
      <c r="AG27" s="5"/>
      <c r="AH27" s="5"/>
      <c r="AI27" s="53"/>
      <c r="AJ27" s="104"/>
      <c r="AK27" s="104"/>
      <c r="AL27" s="105"/>
      <c r="AM27" s="58"/>
      <c r="AN27" s="55"/>
      <c r="AO27" s="56" t="s">
        <v>23</v>
      </c>
      <c r="AP27" s="57">
        <f>TINV(0.05,(AB25-2))</f>
        <v>12.706204736174707</v>
      </c>
      <c r="AQ27" s="5"/>
      <c r="AR27" s="88"/>
      <c r="AS27" s="89" t="s">
        <v>24</v>
      </c>
      <c r="AT27" s="90">
        <f>EXP(AM25-AP27*SQRT((1/AD25)+AH25))</f>
        <v>0.1505339367355896</v>
      </c>
      <c r="AU27" s="91">
        <f>EXP(AM25+AP27*SQRT((1/AD25)+AH25))</f>
        <v>5.9742801132765484</v>
      </c>
      <c r="AV27" s="123"/>
      <c r="AW27" s="5"/>
      <c r="AX27" s="5"/>
      <c r="AY27" s="5"/>
      <c r="AZ27" s="5"/>
      <c r="BB27" s="5"/>
      <c r="BC27" s="5"/>
      <c r="BD27" s="5"/>
      <c r="BF27" s="92"/>
      <c r="BG27" s="53"/>
      <c r="BH27" s="53"/>
      <c r="BJ27" s="93"/>
      <c r="BK27" s="5"/>
      <c r="BL27" s="94"/>
      <c r="BM27" s="95"/>
      <c r="BN27" s="5"/>
      <c r="BQ27" s="94"/>
    </row>
    <row r="28" spans="1:75">
      <c r="C28" s="188"/>
      <c r="D28" s="188"/>
      <c r="E28" s="188"/>
      <c r="F28" s="188"/>
      <c r="G28" s="188"/>
      <c r="H28" s="188"/>
      <c r="I28" s="130"/>
    </row>
    <row r="29" spans="1:75">
      <c r="C29" s="188"/>
      <c r="D29" s="188"/>
      <c r="E29" s="188"/>
      <c r="F29" s="188"/>
      <c r="G29" s="188"/>
      <c r="H29" s="188"/>
      <c r="I29" s="130"/>
    </row>
    <row r="30" spans="1:75">
      <c r="C30" s="188"/>
      <c r="D30" s="188"/>
      <c r="E30" s="188"/>
      <c r="F30" s="188"/>
      <c r="G30" s="188"/>
      <c r="H30" s="188"/>
      <c r="I30" s="130"/>
    </row>
    <row r="31" spans="1:75">
      <c r="C31" s="188"/>
      <c r="D31" s="188"/>
      <c r="E31" s="188"/>
      <c r="F31" s="188"/>
      <c r="G31" s="188"/>
      <c r="H31" s="188"/>
      <c r="I31" s="130"/>
    </row>
    <row r="32" spans="1:75">
      <c r="C32" s="188"/>
      <c r="D32" s="188"/>
      <c r="E32" s="188"/>
      <c r="F32" s="188"/>
      <c r="G32" s="188"/>
      <c r="H32" s="188"/>
      <c r="I32" s="130"/>
    </row>
    <row r="33" spans="3:9">
      <c r="C33" s="188"/>
      <c r="D33" s="188"/>
      <c r="E33" s="188"/>
      <c r="F33" s="188"/>
      <c r="G33" s="188"/>
      <c r="H33" s="188"/>
      <c r="I33" s="130"/>
    </row>
    <row r="34" spans="3:9">
      <c r="C34" s="188"/>
      <c r="D34" s="188"/>
      <c r="E34" s="188"/>
      <c r="F34" s="188"/>
      <c r="G34" s="188"/>
      <c r="H34" s="188"/>
      <c r="I34" s="130"/>
    </row>
    <row r="35" spans="3:9">
      <c r="C35" s="188"/>
      <c r="D35" s="188"/>
      <c r="E35" s="188"/>
      <c r="F35" s="188"/>
      <c r="G35" s="188"/>
      <c r="H35" s="188"/>
      <c r="I35" s="130"/>
    </row>
    <row r="36" spans="3:9">
      <c r="C36" s="188"/>
      <c r="D36" s="188"/>
      <c r="E36" s="188"/>
      <c r="F36" s="188"/>
      <c r="G36" s="188"/>
      <c r="H36" s="188"/>
      <c r="I36" s="130"/>
    </row>
    <row r="37" spans="3:9">
      <c r="C37" s="188"/>
      <c r="D37" s="188"/>
      <c r="E37" s="188"/>
      <c r="F37" s="188"/>
      <c r="G37" s="188"/>
      <c r="H37" s="188"/>
      <c r="I37" s="130"/>
    </row>
    <row r="38" spans="3:9">
      <c r="C38" s="188"/>
      <c r="D38" s="188"/>
      <c r="E38" s="188"/>
      <c r="F38" s="188"/>
      <c r="G38" s="188"/>
      <c r="H38" s="188"/>
      <c r="I38" s="130"/>
    </row>
    <row r="39" spans="3:9">
      <c r="C39" s="188"/>
      <c r="D39" s="188"/>
      <c r="E39" s="188"/>
      <c r="F39" s="188"/>
      <c r="G39" s="188"/>
      <c r="H39" s="188"/>
      <c r="I39" s="130"/>
    </row>
    <row r="40" spans="3:9">
      <c r="C40" s="188"/>
      <c r="D40" s="188"/>
      <c r="E40" s="188"/>
      <c r="F40" s="188"/>
      <c r="G40" s="188"/>
      <c r="H40" s="188"/>
      <c r="I40" s="130"/>
    </row>
    <row r="41" spans="3:9">
      <c r="C41" s="188"/>
      <c r="D41" s="188"/>
      <c r="E41" s="188"/>
      <c r="F41" s="188"/>
      <c r="G41" s="188"/>
      <c r="H41" s="188"/>
      <c r="I41" s="130"/>
    </row>
    <row r="42" spans="3:9">
      <c r="C42" s="188"/>
      <c r="D42" s="188"/>
      <c r="E42" s="188"/>
      <c r="F42" s="188"/>
      <c r="G42" s="188"/>
      <c r="H42" s="188"/>
      <c r="I42" s="130"/>
    </row>
    <row r="43" spans="3:9">
      <c r="C43" s="188"/>
      <c r="D43" s="188"/>
      <c r="E43" s="188"/>
      <c r="F43" s="188"/>
      <c r="G43" s="188"/>
      <c r="H43" s="188"/>
      <c r="I43" s="130"/>
    </row>
    <row r="44" spans="3:9">
      <c r="C44" s="188"/>
      <c r="D44" s="188"/>
      <c r="E44" s="188"/>
      <c r="F44" s="188"/>
      <c r="G44" s="188"/>
      <c r="H44" s="188"/>
      <c r="I44" s="130"/>
    </row>
    <row r="45" spans="3:9">
      <c r="C45" s="188"/>
      <c r="D45" s="188"/>
      <c r="E45" s="188"/>
      <c r="F45" s="188"/>
      <c r="G45" s="188"/>
      <c r="H45" s="188"/>
      <c r="I45" s="130"/>
    </row>
    <row r="46" spans="3:9">
      <c r="C46" s="188"/>
      <c r="D46" s="188"/>
      <c r="E46" s="188"/>
      <c r="F46" s="188"/>
      <c r="G46" s="188"/>
      <c r="H46" s="188"/>
      <c r="I46" s="130"/>
    </row>
    <row r="47" spans="3:9">
      <c r="C47" s="188"/>
      <c r="D47" s="188"/>
      <c r="E47" s="188"/>
      <c r="F47" s="188"/>
      <c r="G47" s="188"/>
      <c r="H47" s="188"/>
      <c r="I47" s="130"/>
    </row>
    <row r="48" spans="3:9">
      <c r="C48" s="188"/>
      <c r="D48" s="188"/>
      <c r="E48" s="188"/>
      <c r="F48" s="188"/>
      <c r="G48" s="188"/>
      <c r="H48" s="188"/>
      <c r="I48" s="130"/>
    </row>
    <row r="49" spans="3:9">
      <c r="C49" s="188"/>
      <c r="D49" s="188"/>
      <c r="E49" s="188"/>
      <c r="F49" s="188"/>
      <c r="G49" s="188"/>
      <c r="H49" s="188"/>
      <c r="I49" s="130"/>
    </row>
    <row r="50" spans="3:9">
      <c r="C50" s="188"/>
      <c r="D50" s="188"/>
      <c r="E50" s="188"/>
      <c r="F50" s="188"/>
      <c r="G50" s="188"/>
      <c r="H50" s="188"/>
      <c r="I50" s="130"/>
    </row>
    <row r="51" spans="3:9">
      <c r="C51" s="188"/>
      <c r="D51" s="188"/>
      <c r="E51" s="188"/>
      <c r="F51" s="188"/>
      <c r="G51" s="188"/>
      <c r="H51" s="188"/>
      <c r="I51" s="130"/>
    </row>
    <row r="52" spans="3:9">
      <c r="C52" s="188"/>
      <c r="D52" s="188"/>
      <c r="E52" s="188"/>
      <c r="F52" s="188"/>
      <c r="G52" s="188"/>
      <c r="H52" s="188"/>
      <c r="I52" s="130"/>
    </row>
    <row r="53" spans="3:9">
      <c r="C53" s="188"/>
      <c r="D53" s="188"/>
      <c r="E53" s="188"/>
      <c r="F53" s="188"/>
      <c r="G53" s="188"/>
      <c r="H53" s="188"/>
      <c r="I53" s="130"/>
    </row>
    <row r="54" spans="3:9">
      <c r="C54" s="188"/>
      <c r="D54" s="188"/>
      <c r="E54" s="188"/>
      <c r="F54" s="188"/>
      <c r="G54" s="188"/>
      <c r="H54" s="188"/>
      <c r="I54" s="130"/>
    </row>
    <row r="55" spans="3:9">
      <c r="C55" s="188"/>
      <c r="D55" s="188"/>
      <c r="E55" s="188"/>
      <c r="F55" s="188"/>
      <c r="G55" s="188"/>
      <c r="H55" s="188"/>
      <c r="I55" s="130"/>
    </row>
    <row r="56" spans="3:9">
      <c r="C56" s="188"/>
      <c r="D56" s="188"/>
      <c r="E56" s="188"/>
      <c r="F56" s="188"/>
      <c r="G56" s="188"/>
      <c r="H56" s="188"/>
      <c r="I56" s="130"/>
    </row>
    <row r="57" spans="3:9">
      <c r="C57" s="188"/>
      <c r="D57" s="188"/>
      <c r="E57" s="188"/>
      <c r="F57" s="188"/>
      <c r="G57" s="188"/>
      <c r="H57" s="188"/>
      <c r="I57" s="130"/>
    </row>
    <row r="58" spans="3:9">
      <c r="C58" s="188"/>
      <c r="D58" s="188"/>
      <c r="E58" s="188"/>
      <c r="F58" s="188"/>
      <c r="G58" s="188"/>
      <c r="H58" s="188"/>
      <c r="I58" s="130"/>
    </row>
    <row r="59" spans="3:9">
      <c r="C59" s="188"/>
      <c r="D59" s="188"/>
      <c r="E59" s="188"/>
      <c r="F59" s="188"/>
      <c r="G59" s="188"/>
      <c r="H59" s="188"/>
      <c r="I59" s="130"/>
    </row>
    <row r="60" spans="3:9">
      <c r="C60" s="188"/>
      <c r="D60" s="188"/>
      <c r="E60" s="188"/>
      <c r="F60" s="188"/>
      <c r="G60" s="188"/>
      <c r="H60" s="188"/>
      <c r="I60" s="130"/>
    </row>
    <row r="61" spans="3:9">
      <c r="C61" s="188"/>
      <c r="D61" s="188"/>
      <c r="E61" s="188"/>
      <c r="F61" s="188"/>
      <c r="G61" s="188"/>
      <c r="H61" s="188"/>
      <c r="I61" s="130"/>
    </row>
    <row r="62" spans="3:9">
      <c r="C62" s="188"/>
      <c r="D62" s="188"/>
      <c r="E62" s="188"/>
      <c r="F62" s="188"/>
      <c r="G62" s="188"/>
      <c r="H62" s="188"/>
      <c r="I62" s="130"/>
    </row>
    <row r="63" spans="3:9">
      <c r="C63" s="188"/>
      <c r="D63" s="188"/>
      <c r="E63" s="188"/>
      <c r="F63" s="188"/>
      <c r="G63" s="188"/>
      <c r="H63" s="188"/>
      <c r="I63" s="130"/>
    </row>
    <row r="64" spans="3:9">
      <c r="C64" s="188"/>
      <c r="D64" s="188"/>
      <c r="E64" s="188"/>
      <c r="F64" s="188"/>
      <c r="G64" s="188"/>
      <c r="H64" s="188"/>
      <c r="I64" s="130"/>
    </row>
    <row r="65" spans="3:9">
      <c r="C65" s="188"/>
      <c r="D65" s="188"/>
      <c r="E65" s="188"/>
      <c r="F65" s="188"/>
      <c r="G65" s="188"/>
      <c r="H65" s="188"/>
      <c r="I65" s="130"/>
    </row>
    <row r="66" spans="3:9">
      <c r="C66" s="188"/>
      <c r="D66" s="188"/>
      <c r="E66" s="188"/>
      <c r="F66" s="188"/>
      <c r="G66" s="188"/>
      <c r="H66" s="188"/>
      <c r="I66" s="130"/>
    </row>
    <row r="67" spans="3:9">
      <c r="C67" s="188"/>
      <c r="D67" s="188"/>
      <c r="E67" s="188"/>
      <c r="F67" s="188"/>
      <c r="G67" s="188"/>
      <c r="H67" s="188"/>
      <c r="I67" s="130"/>
    </row>
    <row r="68" spans="3:9">
      <c r="C68" s="188"/>
      <c r="D68" s="188"/>
      <c r="E68" s="188"/>
      <c r="F68" s="188"/>
      <c r="G68" s="188"/>
      <c r="H68" s="188"/>
      <c r="I68" s="130"/>
    </row>
    <row r="69" spans="3:9">
      <c r="C69" s="188"/>
      <c r="D69" s="188"/>
      <c r="E69" s="188"/>
      <c r="F69" s="188"/>
      <c r="G69" s="188"/>
      <c r="H69" s="188"/>
      <c r="I69" s="130"/>
    </row>
    <row r="70" spans="3:9">
      <c r="C70" s="188"/>
      <c r="D70" s="188"/>
      <c r="E70" s="188"/>
      <c r="F70" s="188"/>
      <c r="G70" s="188"/>
      <c r="H70" s="188"/>
      <c r="I70" s="130"/>
    </row>
    <row r="71" spans="3:9">
      <c r="C71" s="188"/>
      <c r="D71" s="188"/>
      <c r="E71" s="188"/>
      <c r="F71" s="188"/>
      <c r="G71" s="188"/>
      <c r="H71" s="188"/>
      <c r="I71" s="130"/>
    </row>
    <row r="72" spans="3:9">
      <c r="C72" s="188"/>
      <c r="D72" s="188"/>
      <c r="E72" s="188"/>
      <c r="F72" s="188"/>
      <c r="G72" s="188"/>
      <c r="H72" s="188"/>
      <c r="I72" s="130"/>
    </row>
    <row r="73" spans="3:9">
      <c r="C73" s="188"/>
      <c r="D73" s="188"/>
      <c r="E73" s="188"/>
      <c r="F73" s="188"/>
      <c r="G73" s="188"/>
      <c r="H73" s="188"/>
      <c r="I73" s="130"/>
    </row>
    <row r="74" spans="3:9">
      <c r="C74" s="188"/>
      <c r="D74" s="188"/>
      <c r="E74" s="188"/>
      <c r="F74" s="188"/>
      <c r="G74" s="188"/>
      <c r="H74" s="188"/>
      <c r="I74" s="130"/>
    </row>
    <row r="75" spans="3:9">
      <c r="C75" s="188"/>
      <c r="D75" s="188"/>
      <c r="E75" s="188"/>
      <c r="F75" s="188"/>
      <c r="G75" s="188"/>
      <c r="H75" s="188"/>
      <c r="I75" s="130"/>
    </row>
    <row r="76" spans="3:9">
      <c r="C76" s="188"/>
      <c r="D76" s="188"/>
      <c r="E76" s="188"/>
      <c r="F76" s="188"/>
      <c r="G76" s="188"/>
      <c r="H76" s="188"/>
      <c r="I76" s="130"/>
    </row>
    <row r="77" spans="3:9">
      <c r="C77" s="188"/>
      <c r="D77" s="188"/>
      <c r="E77" s="188"/>
      <c r="F77" s="188"/>
      <c r="G77" s="188"/>
      <c r="H77" s="188"/>
      <c r="I77" s="130"/>
    </row>
    <row r="78" spans="3:9">
      <c r="C78" s="188"/>
      <c r="D78" s="188"/>
      <c r="E78" s="188"/>
      <c r="F78" s="188"/>
      <c r="G78" s="188"/>
      <c r="H78" s="188"/>
      <c r="I78" s="130"/>
    </row>
    <row r="79" spans="3:9">
      <c r="C79" s="188"/>
      <c r="D79" s="188"/>
      <c r="E79" s="188"/>
      <c r="F79" s="188"/>
      <c r="G79" s="188"/>
      <c r="H79" s="188"/>
      <c r="I79" s="130"/>
    </row>
    <row r="80" spans="3:9">
      <c r="C80" s="188"/>
      <c r="D80" s="188"/>
      <c r="E80" s="188"/>
      <c r="F80" s="188"/>
      <c r="G80" s="188"/>
      <c r="H80" s="188"/>
      <c r="I80" s="130"/>
    </row>
    <row r="81" spans="3:9">
      <c r="C81" s="188"/>
      <c r="D81" s="188"/>
      <c r="E81" s="188"/>
      <c r="F81" s="188"/>
      <c r="G81" s="188"/>
      <c r="H81" s="188"/>
      <c r="I81" s="130"/>
    </row>
    <row r="82" spans="3:9">
      <c r="C82" s="188"/>
      <c r="D82" s="188"/>
      <c r="E82" s="188"/>
      <c r="F82" s="188"/>
      <c r="G82" s="188"/>
      <c r="H82" s="188"/>
      <c r="I82" s="130"/>
    </row>
    <row r="83" spans="3:9">
      <c r="C83" s="188"/>
      <c r="D83" s="188"/>
      <c r="E83" s="188"/>
      <c r="F83" s="188"/>
      <c r="G83" s="188"/>
      <c r="H83" s="188"/>
      <c r="I83" s="130"/>
    </row>
    <row r="84" spans="3:9">
      <c r="C84" s="188"/>
      <c r="D84" s="188"/>
      <c r="E84" s="188"/>
      <c r="F84" s="188"/>
      <c r="G84" s="188"/>
      <c r="H84" s="188"/>
      <c r="I84" s="130"/>
    </row>
    <row r="85" spans="3:9">
      <c r="C85" s="188"/>
      <c r="D85" s="188"/>
      <c r="E85" s="188"/>
      <c r="F85" s="188"/>
      <c r="G85" s="188"/>
      <c r="H85" s="188"/>
      <c r="I85" s="130"/>
    </row>
    <row r="86" spans="3:9">
      <c r="C86" s="188"/>
      <c r="D86" s="188"/>
      <c r="E86" s="188"/>
      <c r="F86" s="188"/>
      <c r="G86" s="188"/>
      <c r="H86" s="188"/>
      <c r="I86" s="130"/>
    </row>
    <row r="87" spans="3:9">
      <c r="C87" s="188"/>
      <c r="D87" s="188"/>
      <c r="E87" s="188"/>
      <c r="F87" s="188"/>
      <c r="G87" s="188"/>
      <c r="H87" s="188"/>
      <c r="I87" s="130"/>
    </row>
    <row r="88" spans="3:9">
      <c r="C88" s="188"/>
      <c r="D88" s="188"/>
      <c r="E88" s="188"/>
      <c r="F88" s="188"/>
      <c r="G88" s="188"/>
      <c r="H88" s="188"/>
      <c r="I88" s="130"/>
    </row>
    <row r="89" spans="3:9">
      <c r="C89" s="188"/>
      <c r="D89" s="188"/>
      <c r="E89" s="188"/>
      <c r="F89" s="188"/>
      <c r="G89" s="188"/>
      <c r="H89" s="188"/>
      <c r="I89" s="130"/>
    </row>
    <row r="90" spans="3:9">
      <c r="C90" s="188"/>
      <c r="D90" s="188"/>
      <c r="E90" s="188"/>
      <c r="F90" s="188"/>
      <c r="G90" s="188"/>
      <c r="H90" s="188"/>
      <c r="I90" s="130"/>
    </row>
    <row r="91" spans="3:9">
      <c r="C91" s="188"/>
      <c r="D91" s="188"/>
      <c r="E91" s="188"/>
      <c r="F91" s="188"/>
      <c r="G91" s="188"/>
      <c r="H91" s="188"/>
      <c r="I91" s="130"/>
    </row>
    <row r="92" spans="3:9">
      <c r="C92" s="188"/>
      <c r="D92" s="188"/>
      <c r="E92" s="188"/>
      <c r="F92" s="188"/>
      <c r="G92" s="188"/>
      <c r="H92" s="188"/>
      <c r="I92" s="130"/>
    </row>
    <row r="93" spans="3:9">
      <c r="C93" s="188"/>
      <c r="D93" s="188"/>
      <c r="E93" s="188"/>
      <c r="F93" s="188"/>
      <c r="G93" s="188"/>
      <c r="H93" s="188"/>
      <c r="I93" s="130"/>
    </row>
    <row r="94" spans="3:9">
      <c r="C94" s="188"/>
      <c r="D94" s="188"/>
      <c r="E94" s="188"/>
      <c r="F94" s="188"/>
      <c r="G94" s="188"/>
      <c r="H94" s="188"/>
      <c r="I94" s="130"/>
    </row>
    <row r="95" spans="3:9">
      <c r="C95" s="188"/>
      <c r="D95" s="188"/>
      <c r="E95" s="188"/>
      <c r="F95" s="188"/>
      <c r="G95" s="188"/>
      <c r="H95" s="188"/>
      <c r="I95" s="130"/>
    </row>
    <row r="96" spans="3:9">
      <c r="C96" s="188"/>
      <c r="D96" s="188"/>
      <c r="E96" s="188"/>
      <c r="F96" s="188"/>
      <c r="G96" s="188"/>
      <c r="H96" s="188"/>
      <c r="I96" s="130"/>
    </row>
    <row r="97" spans="3:9">
      <c r="C97" s="188"/>
      <c r="D97" s="188"/>
      <c r="E97" s="188"/>
      <c r="F97" s="188"/>
      <c r="G97" s="188"/>
      <c r="H97" s="188"/>
      <c r="I97" s="130"/>
    </row>
    <row r="98" spans="3:9">
      <c r="C98" s="188"/>
      <c r="D98" s="188"/>
      <c r="E98" s="188"/>
      <c r="F98" s="188"/>
      <c r="G98" s="188"/>
      <c r="H98" s="188"/>
      <c r="I98" s="130"/>
    </row>
    <row r="99" spans="3:9">
      <c r="C99" s="188"/>
      <c r="D99" s="188"/>
      <c r="E99" s="188"/>
      <c r="F99" s="188"/>
      <c r="G99" s="188"/>
      <c r="H99" s="188"/>
      <c r="I99" s="130"/>
    </row>
    <row r="100" spans="3:9">
      <c r="C100" s="188"/>
      <c r="D100" s="188"/>
      <c r="E100" s="188"/>
      <c r="F100" s="188"/>
      <c r="G100" s="188"/>
      <c r="H100" s="188"/>
      <c r="I100" s="130"/>
    </row>
    <row r="101" spans="3:9">
      <c r="C101" s="188"/>
      <c r="D101" s="188"/>
      <c r="E101" s="188"/>
      <c r="F101" s="188"/>
      <c r="G101" s="188"/>
      <c r="H101" s="188"/>
      <c r="I101" s="130"/>
    </row>
    <row r="102" spans="3:9">
      <c r="C102" s="188"/>
      <c r="D102" s="188"/>
      <c r="E102" s="188"/>
      <c r="F102" s="188"/>
      <c r="G102" s="188"/>
      <c r="H102" s="188"/>
      <c r="I102" s="130"/>
    </row>
    <row r="103" spans="3:9">
      <c r="C103" s="188"/>
      <c r="D103" s="188"/>
      <c r="E103" s="188"/>
      <c r="F103" s="188"/>
      <c r="G103" s="188"/>
      <c r="H103" s="188"/>
      <c r="I103" s="130"/>
    </row>
    <row r="104" spans="3:9">
      <c r="C104" s="188"/>
      <c r="D104" s="188"/>
      <c r="E104" s="188"/>
      <c r="F104" s="188"/>
      <c r="G104" s="188"/>
      <c r="H104" s="188"/>
      <c r="I104" s="130"/>
    </row>
    <row r="105" spans="3:9">
      <c r="C105" s="188"/>
      <c r="D105" s="188"/>
      <c r="E105" s="188"/>
      <c r="F105" s="188"/>
      <c r="G105" s="188"/>
      <c r="H105" s="188"/>
      <c r="I105" s="130"/>
    </row>
    <row r="106" spans="3:9">
      <c r="C106" s="188"/>
      <c r="D106" s="188"/>
      <c r="E106" s="188"/>
      <c r="F106" s="188"/>
      <c r="G106" s="188"/>
      <c r="H106" s="188"/>
      <c r="I106" s="130"/>
    </row>
    <row r="107" spans="3:9">
      <c r="C107" s="188"/>
      <c r="D107" s="188"/>
      <c r="E107" s="188"/>
      <c r="F107" s="188"/>
      <c r="G107" s="188"/>
      <c r="H107" s="188"/>
      <c r="I107" s="130"/>
    </row>
    <row r="108" spans="3:9">
      <c r="C108" s="188"/>
      <c r="D108" s="188"/>
      <c r="E108" s="188"/>
      <c r="F108" s="188"/>
      <c r="G108" s="188"/>
      <c r="H108" s="188"/>
      <c r="I108" s="130"/>
    </row>
    <row r="109" spans="3:9">
      <c r="C109" s="188"/>
      <c r="D109" s="188"/>
      <c r="E109" s="188"/>
      <c r="F109" s="188"/>
      <c r="G109" s="188"/>
      <c r="H109" s="188"/>
      <c r="I109" s="130"/>
    </row>
    <row r="110" spans="3:9">
      <c r="C110" s="188"/>
      <c r="D110" s="188"/>
      <c r="E110" s="188"/>
      <c r="F110" s="188"/>
      <c r="G110" s="188"/>
      <c r="H110" s="188"/>
      <c r="I110" s="130"/>
    </row>
    <row r="111" spans="3:9">
      <c r="C111" s="188"/>
      <c r="D111" s="188"/>
      <c r="E111" s="188"/>
      <c r="F111" s="188"/>
      <c r="G111" s="188"/>
      <c r="H111" s="188"/>
      <c r="I111" s="130"/>
    </row>
    <row r="112" spans="3:9">
      <c r="C112" s="188"/>
      <c r="D112" s="188"/>
      <c r="E112" s="188"/>
      <c r="F112" s="188"/>
      <c r="G112" s="188"/>
      <c r="H112" s="188"/>
      <c r="I112" s="130"/>
    </row>
    <row r="113" spans="3:9">
      <c r="C113" s="188"/>
      <c r="D113" s="188"/>
      <c r="E113" s="188"/>
      <c r="F113" s="188"/>
      <c r="G113" s="188"/>
      <c r="H113" s="188"/>
      <c r="I113" s="130"/>
    </row>
  </sheetData>
  <mergeCells count="10">
    <mergeCell ref="J4:W4"/>
    <mergeCell ref="Y4:AU4"/>
    <mergeCell ref="AW4:BW4"/>
    <mergeCell ref="C5:E5"/>
    <mergeCell ref="F5:H5"/>
    <mergeCell ref="J19:W19"/>
    <mergeCell ref="Y19:AU19"/>
    <mergeCell ref="AW19:BW19"/>
    <mergeCell ref="C20:E20"/>
    <mergeCell ref="F20:H20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E1F2B-45B1-4F69-92E3-CF1A140CC419}">
  <dimension ref="A1:CL12"/>
  <sheetViews>
    <sheetView workbookViewId="0"/>
  </sheetViews>
  <sheetFormatPr baseColWidth="10" defaultRowHeight="15"/>
  <cols>
    <col min="1" max="1" width="9.7109375" customWidth="1"/>
    <col min="2" max="2" width="43.7109375" customWidth="1"/>
    <col min="3" max="8" width="11.42578125" style="194"/>
    <col min="9" max="9" width="2.140625" customWidth="1"/>
    <col min="10" max="10" width="1.42578125" customWidth="1"/>
    <col min="11" max="16" width="0" hidden="1" customWidth="1"/>
    <col min="18" max="21" width="0" hidden="1" customWidth="1"/>
    <col min="24" max="24" width="1.42578125" customWidth="1"/>
    <col min="25" max="38" width="11.42578125" hidden="1" customWidth="1"/>
    <col min="39" max="39" width="4.85546875" hidden="1" customWidth="1"/>
    <col min="41" max="43" width="11.42578125" hidden="1" customWidth="1"/>
    <col min="48" max="48" width="1.85546875" customWidth="1"/>
    <col min="49" max="49" width="1.28515625" customWidth="1"/>
    <col min="50" max="72" width="0" hidden="1" customWidth="1"/>
  </cols>
  <sheetData>
    <row r="1" spans="1:90" s="1" customFormat="1" ht="12.75">
      <c r="B1" s="1" t="s">
        <v>102</v>
      </c>
      <c r="C1" s="190"/>
      <c r="D1" s="190"/>
      <c r="E1" s="190"/>
      <c r="F1" s="190"/>
      <c r="G1" s="190"/>
      <c r="H1" s="190"/>
      <c r="I1" s="3"/>
      <c r="X1" s="3"/>
      <c r="AV1" s="3"/>
    </row>
    <row r="2" spans="1:90" s="1" customFormat="1" ht="12.75">
      <c r="A2" s="6"/>
      <c r="B2" s="9"/>
      <c r="C2" s="191"/>
      <c r="D2" s="191"/>
      <c r="E2" s="192"/>
      <c r="F2" s="178"/>
      <c r="G2" s="193"/>
      <c r="H2" s="193"/>
      <c r="I2" s="12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126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126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</row>
    <row r="3" spans="1:90" s="1" customFormat="1">
      <c r="A3" s="6"/>
      <c r="B3" s="134" t="s">
        <v>65</v>
      </c>
      <c r="C3" s="191"/>
      <c r="D3" s="191"/>
      <c r="E3" s="192"/>
      <c r="F3" s="178"/>
      <c r="G3" s="193"/>
      <c r="H3" s="193"/>
      <c r="I3" s="126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126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126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</row>
    <row r="4" spans="1:90" s="1" customFormat="1" ht="43.5" customHeight="1">
      <c r="A4" s="4"/>
      <c r="B4" s="4"/>
      <c r="C4" s="189"/>
      <c r="D4" s="189"/>
      <c r="E4" s="189"/>
      <c r="F4" s="189"/>
      <c r="G4" s="189"/>
      <c r="H4" s="189"/>
      <c r="I4" s="5"/>
      <c r="J4" s="196" t="s">
        <v>62</v>
      </c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8"/>
      <c r="X4" s="133"/>
      <c r="Y4" s="199" t="s">
        <v>63</v>
      </c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1"/>
      <c r="AV4" s="133"/>
      <c r="AW4" s="196" t="s">
        <v>64</v>
      </c>
      <c r="AX4" s="197"/>
      <c r="AY4" s="197"/>
      <c r="AZ4" s="197"/>
      <c r="BA4" s="197"/>
      <c r="BB4" s="197"/>
      <c r="BC4" s="197"/>
      <c r="BD4" s="197"/>
      <c r="BE4" s="197"/>
      <c r="BF4" s="197"/>
      <c r="BG4" s="197"/>
      <c r="BH4" s="197"/>
      <c r="BI4" s="197"/>
      <c r="BJ4" s="197"/>
      <c r="BK4" s="197"/>
      <c r="BL4" s="197"/>
      <c r="BM4" s="197"/>
      <c r="BN4" s="197"/>
      <c r="BO4" s="197"/>
      <c r="BP4" s="197"/>
      <c r="BQ4" s="197"/>
      <c r="BR4" s="197"/>
      <c r="BS4" s="197"/>
      <c r="BT4" s="197"/>
      <c r="BU4" s="197"/>
      <c r="BV4" s="197"/>
      <c r="BW4" s="198"/>
    </row>
    <row r="5" spans="1:90" s="1" customFormat="1" ht="12.75">
      <c r="A5" s="136" t="s">
        <v>135</v>
      </c>
      <c r="B5" s="10" t="s">
        <v>61</v>
      </c>
      <c r="C5" s="202" t="s">
        <v>0</v>
      </c>
      <c r="D5" s="202"/>
      <c r="E5" s="202"/>
      <c r="F5" s="202" t="s">
        <v>1</v>
      </c>
      <c r="G5" s="202"/>
      <c r="H5" s="202"/>
      <c r="I5" s="12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63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63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</row>
    <row r="6" spans="1:90" s="1" customFormat="1" ht="57">
      <c r="A6" s="4"/>
      <c r="B6" s="13" t="s">
        <v>139</v>
      </c>
      <c r="C6" s="182" t="s">
        <v>2</v>
      </c>
      <c r="D6" s="182" t="s">
        <v>3</v>
      </c>
      <c r="E6" s="182" t="s">
        <v>4</v>
      </c>
      <c r="F6" s="182" t="s">
        <v>2</v>
      </c>
      <c r="G6" s="182" t="s">
        <v>3</v>
      </c>
      <c r="H6" s="182" t="s">
        <v>4</v>
      </c>
      <c r="I6" s="123"/>
      <c r="K6" s="12" t="s">
        <v>57</v>
      </c>
      <c r="L6" s="12" t="s">
        <v>56</v>
      </c>
      <c r="M6" s="12" t="s">
        <v>55</v>
      </c>
      <c r="N6" s="14" t="s">
        <v>54</v>
      </c>
      <c r="O6" s="14" t="s">
        <v>5</v>
      </c>
      <c r="P6" s="14" t="s">
        <v>53</v>
      </c>
      <c r="Q6" s="64" t="s">
        <v>6</v>
      </c>
      <c r="R6" s="12" t="s">
        <v>7</v>
      </c>
      <c r="S6" s="15" t="s">
        <v>8</v>
      </c>
      <c r="T6" s="15" t="s">
        <v>9</v>
      </c>
      <c r="U6" s="15" t="s">
        <v>10</v>
      </c>
      <c r="V6" s="66" t="s">
        <v>11</v>
      </c>
      <c r="W6" s="67" t="s">
        <v>12</v>
      </c>
      <c r="X6" s="131"/>
      <c r="Y6" s="16"/>
      <c r="Z6" s="114" t="s">
        <v>13</v>
      </c>
      <c r="AA6" s="14" t="s">
        <v>52</v>
      </c>
      <c r="AB6" s="17" t="s">
        <v>14</v>
      </c>
      <c r="AC6" s="17" t="s">
        <v>15</v>
      </c>
      <c r="AD6" s="17" t="s">
        <v>51</v>
      </c>
      <c r="AE6" s="14" t="s">
        <v>50</v>
      </c>
      <c r="AF6" s="14" t="s">
        <v>47</v>
      </c>
      <c r="AG6" s="98" t="s">
        <v>16</v>
      </c>
      <c r="AH6" s="98" t="s">
        <v>17</v>
      </c>
      <c r="AI6" s="17" t="s">
        <v>48</v>
      </c>
      <c r="AJ6" s="14" t="s">
        <v>49</v>
      </c>
      <c r="AK6" s="14" t="s">
        <v>60</v>
      </c>
      <c r="AL6" s="14" t="s">
        <v>46</v>
      </c>
      <c r="AM6" s="17" t="s">
        <v>18</v>
      </c>
      <c r="AN6" s="68" t="s">
        <v>19</v>
      </c>
      <c r="AO6" s="14" t="s">
        <v>45</v>
      </c>
      <c r="AP6" s="14" t="s">
        <v>20</v>
      </c>
      <c r="AQ6" s="65" t="s">
        <v>8</v>
      </c>
      <c r="AR6" s="15" t="s">
        <v>21</v>
      </c>
      <c r="AS6" s="15" t="s">
        <v>22</v>
      </c>
      <c r="AT6" s="66" t="s">
        <v>11</v>
      </c>
      <c r="AU6" s="67" t="s">
        <v>12</v>
      </c>
      <c r="AV6" s="131"/>
      <c r="AX6" s="113" t="s">
        <v>25</v>
      </c>
      <c r="AY6" s="113" t="s">
        <v>14</v>
      </c>
      <c r="AZ6" s="103" t="s">
        <v>58</v>
      </c>
      <c r="BA6" s="99" t="s">
        <v>59</v>
      </c>
      <c r="BC6" s="17" t="s">
        <v>26</v>
      </c>
      <c r="BD6" s="17" t="s">
        <v>27</v>
      </c>
      <c r="BE6" s="17" t="s">
        <v>28</v>
      </c>
      <c r="BF6" s="17" t="s">
        <v>29</v>
      </c>
      <c r="BG6" s="17" t="s">
        <v>30</v>
      </c>
      <c r="BH6" s="17" t="s">
        <v>31</v>
      </c>
      <c r="BI6" s="17" t="s">
        <v>32</v>
      </c>
      <c r="BJ6" s="17" t="s">
        <v>33</v>
      </c>
      <c r="BK6" s="17" t="s">
        <v>34</v>
      </c>
      <c r="BL6" s="17" t="s">
        <v>35</v>
      </c>
      <c r="BM6" s="69" t="s">
        <v>36</v>
      </c>
      <c r="BN6" s="69" t="s">
        <v>37</v>
      </c>
      <c r="BO6" s="69" t="s">
        <v>38</v>
      </c>
      <c r="BP6" s="69" t="s">
        <v>39</v>
      </c>
      <c r="BQ6" s="69" t="s">
        <v>40</v>
      </c>
      <c r="BR6" s="18"/>
      <c r="BS6" s="15" t="s">
        <v>41</v>
      </c>
      <c r="BT6" s="15" t="s">
        <v>42</v>
      </c>
      <c r="BU6" s="64" t="s">
        <v>105</v>
      </c>
      <c r="BV6" s="66" t="s">
        <v>11</v>
      </c>
      <c r="BW6" s="67" t="s">
        <v>12</v>
      </c>
    </row>
    <row r="7" spans="1:90" s="1" customFormat="1" ht="12.75">
      <c r="A7" s="141"/>
      <c r="B7" s="162" t="s">
        <v>127</v>
      </c>
      <c r="C7" s="183">
        <v>77</v>
      </c>
      <c r="D7" s="184">
        <f>E7-C7</f>
        <v>2285</v>
      </c>
      <c r="E7" s="185">
        <v>2362</v>
      </c>
      <c r="F7" s="183">
        <v>30</v>
      </c>
      <c r="G7" s="184">
        <f>H7-F7</f>
        <v>2341</v>
      </c>
      <c r="H7" s="185">
        <v>2371</v>
      </c>
      <c r="I7" s="127"/>
      <c r="K7" s="19">
        <f>(C7/E7)/(F7/H7)</f>
        <v>2.5764465142534578</v>
      </c>
      <c r="L7" s="20">
        <f>(D7/(C7*E7)+(G7/(F7*H7)))</f>
        <v>4.5475213325732816E-2</v>
      </c>
      <c r="M7" s="21">
        <f>1/L7</f>
        <v>21.990001296687382</v>
      </c>
      <c r="N7" s="22">
        <f>LN(K7)</f>
        <v>0.94641112949962647</v>
      </c>
      <c r="O7" s="22">
        <f>M7*N7</f>
        <v>20.811581964896156</v>
      </c>
      <c r="P7" s="22">
        <f>LN(K7)</f>
        <v>0.94641112949962647</v>
      </c>
      <c r="Q7" s="116">
        <f>K7</f>
        <v>2.5764465142534578</v>
      </c>
      <c r="R7" s="23">
        <f>SQRT(1/M7)</f>
        <v>0.21324918130143622</v>
      </c>
      <c r="S7" s="165">
        <f>-NORMSINV(2.5/100)</f>
        <v>1.9599639845400538</v>
      </c>
      <c r="T7" s="24">
        <f>P7-(R7*S7)</f>
        <v>0.52845041441615925</v>
      </c>
      <c r="U7" s="24">
        <f>P7+(R7*S7)</f>
        <v>1.3643718445830937</v>
      </c>
      <c r="V7" s="169">
        <f>EXP(T7)</f>
        <v>1.6963017063032932</v>
      </c>
      <c r="W7" s="169">
        <f>EXP(U7)</f>
        <v>3.9132641417162652</v>
      </c>
      <c r="X7" s="127"/>
      <c r="Y7" s="129"/>
      <c r="Z7" s="170">
        <f>(N7-P10)^2</f>
        <v>0.1438368035943545</v>
      </c>
      <c r="AA7" s="22">
        <f>M7*Z7</f>
        <v>3.1629714975512235</v>
      </c>
      <c r="AB7" s="116">
        <v>1</v>
      </c>
      <c r="AC7" s="116"/>
      <c r="AD7" s="116"/>
      <c r="AE7" s="116">
        <f>M7^2</f>
        <v>483.56015702831274</v>
      </c>
      <c r="AF7" s="22"/>
      <c r="AG7" s="166">
        <f>AG10</f>
        <v>6.8437865957290761E-2</v>
      </c>
      <c r="AH7" s="166">
        <f>AH10</f>
        <v>6.8437865957290761E-2</v>
      </c>
      <c r="AI7" s="22">
        <f>1/M7</f>
        <v>4.5475213325732816E-2</v>
      </c>
      <c r="AJ7" s="22">
        <f>1/(AH7+AI7)</f>
        <v>8.7786231949313098</v>
      </c>
      <c r="AK7" s="167">
        <f>AJ7/AJ10</f>
        <v>0.27611889191026207</v>
      </c>
      <c r="AL7" s="116">
        <f>AJ7*N7</f>
        <v>8.3081866933665598</v>
      </c>
      <c r="AM7" s="171">
        <f>AL7/AJ7</f>
        <v>0.94641112949962636</v>
      </c>
      <c r="AN7" s="169">
        <f>EXP(AM7)</f>
        <v>2.5764465142534574</v>
      </c>
      <c r="AO7" s="171">
        <f>1/AJ7</f>
        <v>0.11391307928302358</v>
      </c>
      <c r="AP7" s="169">
        <f>SQRT(AO7)</f>
        <v>0.337510117304687</v>
      </c>
      <c r="AQ7" s="168">
        <f>-NORMSINV(2.5/100)</f>
        <v>1.9599639845400538</v>
      </c>
      <c r="AR7" s="24">
        <f>AM7-(AQ7*AP7)</f>
        <v>0.28490345516455107</v>
      </c>
      <c r="AS7" s="24">
        <f>AM7+(AQ7*AP7)</f>
        <v>1.6079188038347016</v>
      </c>
      <c r="AT7" s="61">
        <f>EXP(AR7)</f>
        <v>1.329633652662376</v>
      </c>
      <c r="AU7" s="61">
        <f>EXP(AS7)</f>
        <v>4.9924102233100962</v>
      </c>
      <c r="AV7" s="123"/>
      <c r="AX7" s="71"/>
      <c r="AY7" s="71">
        <v>1</v>
      </c>
      <c r="AZ7" s="100"/>
      <c r="BA7" s="100"/>
      <c r="BC7" s="18"/>
      <c r="BD7" s="18"/>
      <c r="BE7" s="28"/>
      <c r="BF7" s="28"/>
      <c r="BG7" s="28"/>
      <c r="BH7" s="28"/>
      <c r="BI7" s="28"/>
      <c r="BJ7" s="28"/>
      <c r="BK7" s="28"/>
      <c r="BL7" s="28"/>
      <c r="BM7" s="18"/>
      <c r="BN7" s="18"/>
      <c r="BO7" s="18"/>
      <c r="BP7" s="18"/>
      <c r="BQ7" s="18"/>
      <c r="BR7" s="18"/>
      <c r="BS7" s="72"/>
      <c r="BT7" s="72"/>
      <c r="BU7" s="72"/>
      <c r="BV7" s="18"/>
      <c r="BW7" s="18"/>
    </row>
    <row r="8" spans="1:90" s="1" customFormat="1" ht="12.75">
      <c r="A8" s="141"/>
      <c r="B8" s="162" t="s">
        <v>128</v>
      </c>
      <c r="C8" s="183">
        <v>86</v>
      </c>
      <c r="D8" s="184">
        <f t="shared" ref="D8:D9" si="0">E8-C8</f>
        <v>1459</v>
      </c>
      <c r="E8" s="185">
        <v>1545</v>
      </c>
      <c r="F8" s="183">
        <v>67</v>
      </c>
      <c r="G8" s="184">
        <f t="shared" ref="G8:G9" si="1">H8-F8</f>
        <v>1467</v>
      </c>
      <c r="H8" s="185">
        <v>1534</v>
      </c>
      <c r="I8" s="127"/>
      <c r="K8" s="19">
        <f t="shared" ref="K8:K9" si="2">(C8/E8)/(F8/H8)</f>
        <v>1.2744433173936145</v>
      </c>
      <c r="L8" s="20">
        <f t="shared" ref="L8:L9" si="3">(D8/(C8*E8)+(G8/(F8*H8)))</f>
        <v>2.5254140437735079E-2</v>
      </c>
      <c r="M8" s="21">
        <f t="shared" ref="M8:M9" si="4">1/L8</f>
        <v>39.597467293156669</v>
      </c>
      <c r="N8" s="22">
        <f t="shared" ref="N8:N9" si="5">LN(K8)</f>
        <v>0.24250946945789736</v>
      </c>
      <c r="O8" s="22">
        <f t="shared" ref="O8:O9" si="6">M8*N8</f>
        <v>9.6027607851398677</v>
      </c>
      <c r="P8" s="22">
        <f t="shared" ref="P8:P9" si="7">LN(K8)</f>
        <v>0.24250946945789736</v>
      </c>
      <c r="Q8" s="116">
        <f t="shared" ref="Q8:Q9" si="8">K8</f>
        <v>1.2744433173936145</v>
      </c>
      <c r="R8" s="23">
        <f t="shared" ref="R8:R9" si="9">SQRT(1/M8)</f>
        <v>0.1589155135212893</v>
      </c>
      <c r="S8" s="165">
        <f t="shared" ref="S8:S9" si="10">-NORMSINV(2.5/100)</f>
        <v>1.9599639845400538</v>
      </c>
      <c r="T8" s="24">
        <f t="shared" ref="T8:T9" si="11">P8-(R8*S8)</f>
        <v>-6.8959213628517591E-2</v>
      </c>
      <c r="U8" s="24">
        <f t="shared" ref="U8:U9" si="12">P8+(R8*S8)</f>
        <v>0.55397815254431237</v>
      </c>
      <c r="V8" s="169">
        <f t="shared" ref="V8:W9" si="13">EXP(T8)</f>
        <v>0.93336474786320822</v>
      </c>
      <c r="W8" s="169">
        <f t="shared" si="13"/>
        <v>1.7401618959443292</v>
      </c>
      <c r="X8" s="127"/>
      <c r="Y8" s="129"/>
      <c r="Z8" s="170">
        <f>(N8-P10)^2</f>
        <v>0.1053933578919449</v>
      </c>
      <c r="AA8" s="22">
        <f t="shared" ref="AA8:AA9" si="14">M8*Z8</f>
        <v>4.1733100420422433</v>
      </c>
      <c r="AB8" s="116">
        <v>1</v>
      </c>
      <c r="AC8" s="116"/>
      <c r="AD8" s="116"/>
      <c r="AE8" s="116">
        <f t="shared" ref="AE8:AE9" si="15">M8^2</f>
        <v>1567.9594160326121</v>
      </c>
      <c r="AF8" s="22"/>
      <c r="AG8" s="166">
        <f>AG10</f>
        <v>6.8437865957290761E-2</v>
      </c>
      <c r="AH8" s="166">
        <f>AH10</f>
        <v>6.8437865957290761E-2</v>
      </c>
      <c r="AI8" s="22">
        <f t="shared" ref="AI8:AI9" si="16">1/M8</f>
        <v>2.5254140437735079E-2</v>
      </c>
      <c r="AJ8" s="22">
        <f t="shared" ref="AJ8:AJ9" si="17">1/(AH8+AI8)</f>
        <v>10.673269134442302</v>
      </c>
      <c r="AK8" s="167">
        <f>AJ8/AJ10</f>
        <v>0.33571223881255452</v>
      </c>
      <c r="AL8" s="116">
        <f t="shared" ref="AL8:AL9" si="18">AJ8*N8</f>
        <v>2.5883688351749541</v>
      </c>
      <c r="AM8" s="171">
        <f t="shared" ref="AM8:AM9" si="19">AL8/AJ8</f>
        <v>0.24250946945789736</v>
      </c>
      <c r="AN8" s="169">
        <f t="shared" ref="AN8:AN9" si="20">EXP(AM8)</f>
        <v>1.2744433173936145</v>
      </c>
      <c r="AO8" s="171">
        <f t="shared" ref="AO8:AO9" si="21">1/AJ8</f>
        <v>9.3692006395025826E-2</v>
      </c>
      <c r="AP8" s="169">
        <f t="shared" ref="AP8:AP9" si="22">SQRT(AO8)</f>
        <v>0.30609150003720426</v>
      </c>
      <c r="AQ8" s="168">
        <f t="shared" ref="AQ8:AQ9" si="23">-NORMSINV(2.5/100)</f>
        <v>1.9599639845400538</v>
      </c>
      <c r="AR8" s="24">
        <f t="shared" ref="AR8:AR9" si="24">AM8-(AQ8*AP8)</f>
        <v>-0.35741884658886353</v>
      </c>
      <c r="AS8" s="24">
        <f t="shared" ref="AS8:AS10" si="25">AM8+(AQ8*AP8)</f>
        <v>0.84243778550465831</v>
      </c>
      <c r="AT8" s="61">
        <f t="shared" ref="AT8:AU9" si="26">EXP(AR8)</f>
        <v>0.69947946178379261</v>
      </c>
      <c r="AU8" s="61">
        <f t="shared" si="26"/>
        <v>2.322020671067651</v>
      </c>
      <c r="AV8" s="123"/>
      <c r="AX8" s="71"/>
      <c r="AY8" s="71">
        <v>1</v>
      </c>
      <c r="AZ8" s="100"/>
      <c r="BA8" s="100"/>
      <c r="BC8" s="18"/>
      <c r="BD8" s="18"/>
      <c r="BE8" s="28"/>
      <c r="BF8" s="28"/>
      <c r="BG8" s="28"/>
      <c r="BH8" s="28"/>
      <c r="BI8" s="28"/>
      <c r="BJ8" s="28"/>
      <c r="BK8" s="28"/>
      <c r="BL8" s="28"/>
      <c r="BM8" s="18"/>
      <c r="BN8" s="18"/>
      <c r="BO8" s="18"/>
      <c r="BP8" s="18"/>
      <c r="BQ8" s="18"/>
      <c r="BR8" s="18"/>
      <c r="BS8" s="72"/>
      <c r="BT8" s="72"/>
      <c r="BU8" s="72"/>
      <c r="BV8" s="18"/>
      <c r="BW8" s="18"/>
    </row>
    <row r="9" spans="1:90" s="1" customFormat="1" ht="12.75">
      <c r="A9" s="140"/>
      <c r="B9" s="162" t="s">
        <v>133</v>
      </c>
      <c r="C9" s="183">
        <v>220</v>
      </c>
      <c r="D9" s="184">
        <f t="shared" si="0"/>
        <v>4458</v>
      </c>
      <c r="E9" s="185">
        <v>4678</v>
      </c>
      <c r="F9" s="183">
        <v>118</v>
      </c>
      <c r="G9" s="184">
        <f t="shared" si="1"/>
        <v>4565</v>
      </c>
      <c r="H9" s="185">
        <v>4683</v>
      </c>
      <c r="I9" s="127"/>
      <c r="K9" s="19">
        <f t="shared" si="2"/>
        <v>1.8663995188440665</v>
      </c>
      <c r="L9" s="20">
        <f t="shared" si="3"/>
        <v>1.2592725919601791E-2</v>
      </c>
      <c r="M9" s="21">
        <f t="shared" si="4"/>
        <v>79.410923924215936</v>
      </c>
      <c r="N9" s="22">
        <f t="shared" si="5"/>
        <v>0.62401118392611432</v>
      </c>
      <c r="O9" s="22">
        <f t="shared" si="6"/>
        <v>49.553304654616582</v>
      </c>
      <c r="P9" s="22">
        <f t="shared" si="7"/>
        <v>0.62401118392611432</v>
      </c>
      <c r="Q9" s="116">
        <f t="shared" si="8"/>
        <v>1.8663995188440665</v>
      </c>
      <c r="R9" s="23">
        <f t="shared" si="9"/>
        <v>0.11221731559613156</v>
      </c>
      <c r="S9" s="165">
        <f t="shared" si="10"/>
        <v>1.9599639845400538</v>
      </c>
      <c r="T9" s="24">
        <f t="shared" si="11"/>
        <v>0.40406928691593158</v>
      </c>
      <c r="U9" s="24">
        <f t="shared" si="12"/>
        <v>0.84395308093629706</v>
      </c>
      <c r="V9" s="169">
        <f t="shared" si="13"/>
        <v>1.497907728769613</v>
      </c>
      <c r="W9" s="169">
        <f t="shared" si="13"/>
        <v>2.3255418855490384</v>
      </c>
      <c r="X9" s="127"/>
      <c r="Y9" s="129"/>
      <c r="Z9" s="170">
        <f>(N9-P10)^2</f>
        <v>3.2328642937813146E-3</v>
      </c>
      <c r="AA9" s="22">
        <f t="shared" si="14"/>
        <v>0.25672474049078203</v>
      </c>
      <c r="AB9" s="116">
        <v>1</v>
      </c>
      <c r="AC9" s="116"/>
      <c r="AD9" s="116"/>
      <c r="AE9" s="116">
        <f t="shared" si="15"/>
        <v>6306.0948384976109</v>
      </c>
      <c r="AF9" s="22"/>
      <c r="AG9" s="166">
        <f>AG10</f>
        <v>6.8437865957290761E-2</v>
      </c>
      <c r="AH9" s="166">
        <f>AH10</f>
        <v>6.8437865957290761E-2</v>
      </c>
      <c r="AI9" s="22">
        <f t="shared" si="16"/>
        <v>1.2592725919601791E-2</v>
      </c>
      <c r="AJ9" s="22">
        <f t="shared" si="17"/>
        <v>12.341018087579457</v>
      </c>
      <c r="AK9" s="167">
        <f>AJ9/AJ10</f>
        <v>0.38816886927718336</v>
      </c>
      <c r="AL9" s="116">
        <f t="shared" si="18"/>
        <v>7.700933307684048</v>
      </c>
      <c r="AM9" s="171">
        <f t="shared" si="19"/>
        <v>0.62401118392611432</v>
      </c>
      <c r="AN9" s="169">
        <f t="shared" si="20"/>
        <v>1.8663995188440665</v>
      </c>
      <c r="AO9" s="171">
        <f t="shared" si="21"/>
        <v>8.1030591876892558E-2</v>
      </c>
      <c r="AP9" s="169">
        <f t="shared" si="22"/>
        <v>0.2846587287909727</v>
      </c>
      <c r="AQ9" s="168">
        <f t="shared" si="23"/>
        <v>1.9599639845400538</v>
      </c>
      <c r="AR9" s="24">
        <f t="shared" si="24"/>
        <v>6.6090327610852873E-2</v>
      </c>
      <c r="AS9" s="24">
        <f t="shared" si="25"/>
        <v>1.1819320402413758</v>
      </c>
      <c r="AT9" s="61">
        <f t="shared" si="26"/>
        <v>1.0683232118912076</v>
      </c>
      <c r="AU9" s="61">
        <f t="shared" si="26"/>
        <v>3.2606678626543775</v>
      </c>
      <c r="AV9" s="123"/>
      <c r="AX9" s="71"/>
      <c r="AY9" s="71">
        <v>1</v>
      </c>
      <c r="AZ9" s="100"/>
      <c r="BA9" s="100"/>
      <c r="BC9" s="18"/>
      <c r="BD9" s="18"/>
      <c r="BE9" s="28"/>
      <c r="BF9" s="28"/>
      <c r="BG9" s="28"/>
      <c r="BH9" s="28"/>
      <c r="BI9" s="28"/>
      <c r="BJ9" s="28"/>
      <c r="BK9" s="28"/>
      <c r="BL9" s="28"/>
      <c r="BM9" s="18"/>
      <c r="BN9" s="18"/>
      <c r="BO9" s="18"/>
      <c r="BP9" s="18"/>
      <c r="BQ9" s="18"/>
      <c r="BR9" s="18"/>
      <c r="BS9" s="72"/>
      <c r="BT9" s="72"/>
      <c r="BU9" s="72"/>
      <c r="BV9" s="18"/>
      <c r="BW9" s="18"/>
    </row>
    <row r="10" spans="1:90" s="1" customFormat="1" ht="12.75">
      <c r="A10" s="6"/>
      <c r="B10" s="78">
        <f>COUNT(C7:C9)</f>
        <v>3</v>
      </c>
      <c r="C10" s="186">
        <f t="shared" ref="C10:H10" si="27">SUM(C7:C9)</f>
        <v>383</v>
      </c>
      <c r="D10" s="186">
        <f t="shared" si="27"/>
        <v>8202</v>
      </c>
      <c r="E10" s="186">
        <f t="shared" si="27"/>
        <v>8585</v>
      </c>
      <c r="F10" s="186">
        <f t="shared" si="27"/>
        <v>215</v>
      </c>
      <c r="G10" s="186">
        <f t="shared" si="27"/>
        <v>8373</v>
      </c>
      <c r="H10" s="186">
        <f t="shared" si="27"/>
        <v>8588</v>
      </c>
      <c r="I10" s="128"/>
      <c r="K10" s="32"/>
      <c r="L10" s="107"/>
      <c r="M10" s="33">
        <f>SUM(M7:M9)</f>
        <v>140.99839251405999</v>
      </c>
      <c r="N10" s="34"/>
      <c r="O10" s="35">
        <f>SUM(O7:O9)</f>
        <v>79.96764740465261</v>
      </c>
      <c r="P10" s="36">
        <f>O10/M10</f>
        <v>0.56715290138274765</v>
      </c>
      <c r="Q10" s="73">
        <f>EXP(P10)</f>
        <v>1.7632397807203222</v>
      </c>
      <c r="R10" s="37">
        <f>SQRT(1/M10)</f>
        <v>8.4215672163016342E-2</v>
      </c>
      <c r="S10" s="135">
        <f>-NORMSINV(2.5/100)</f>
        <v>1.9599639845400538</v>
      </c>
      <c r="T10" s="38">
        <f>P10-(R10*S10)</f>
        <v>0.40209321700940326</v>
      </c>
      <c r="U10" s="38">
        <f>P10+(R10*S10)</f>
        <v>0.73221258575609205</v>
      </c>
      <c r="V10" s="74">
        <f>EXP(T10)</f>
        <v>1.4949506810128135</v>
      </c>
      <c r="W10" s="75">
        <f>EXP(U10)</f>
        <v>2.0796769845332457</v>
      </c>
      <c r="X10" s="39"/>
      <c r="Y10" s="39"/>
      <c r="Z10" s="40"/>
      <c r="AA10" s="41">
        <f>SUM(AA7:AA9)</f>
        <v>7.5930062800842482</v>
      </c>
      <c r="AB10" s="42">
        <f>SUM(AB7:AB9)</f>
        <v>3</v>
      </c>
      <c r="AC10" s="43">
        <f>AA10-(AB10-1)</f>
        <v>5.5930062800842482</v>
      </c>
      <c r="AD10" s="33">
        <f>M10</f>
        <v>140.99839251405999</v>
      </c>
      <c r="AE10" s="33">
        <f>SUM(AE7:AE9)</f>
        <v>8357.6144115585357</v>
      </c>
      <c r="AF10" s="44">
        <f>AE10/AD10</f>
        <v>59.274536840731265</v>
      </c>
      <c r="AG10" s="97">
        <f>AC10/(AD10-AF10)</f>
        <v>6.8437865957290761E-2</v>
      </c>
      <c r="AH10" s="97">
        <f>IF(AA10&lt;AB10-1,"0",AG10)</f>
        <v>6.8437865957290761E-2</v>
      </c>
      <c r="AI10" s="40"/>
      <c r="AJ10" s="33">
        <f>SUM(AJ7:AJ9)</f>
        <v>31.79291041695307</v>
      </c>
      <c r="AK10" s="109">
        <f>SUM(AK7:AK9)</f>
        <v>1</v>
      </c>
      <c r="AL10" s="43">
        <f>SUM(AL7:AL9)</f>
        <v>18.597488836225562</v>
      </c>
      <c r="AM10" s="43">
        <f>AL10/AJ10</f>
        <v>0.58495710497484821</v>
      </c>
      <c r="AN10" s="73">
        <f>EXP(AM10)</f>
        <v>1.7949139911077767</v>
      </c>
      <c r="AO10" s="36">
        <f>1/AJ10</f>
        <v>3.1453553225714297E-2</v>
      </c>
      <c r="AP10" s="35">
        <f>SQRT(AO10)</f>
        <v>0.17735149626015084</v>
      </c>
      <c r="AQ10" s="164">
        <f>-NORMSINV(2.5/100)</f>
        <v>1.9599639845400538</v>
      </c>
      <c r="AR10" s="38">
        <f>AM10-(AQ10*AP10)</f>
        <v>0.23735455970066249</v>
      </c>
      <c r="AS10" s="38">
        <f t="shared" si="25"/>
        <v>0.93255965024903387</v>
      </c>
      <c r="AT10" s="150">
        <f>EXP(AR10)</f>
        <v>1.267890580994673</v>
      </c>
      <c r="AU10" s="161">
        <f>EXP(AS10)</f>
        <v>2.5410049445646794</v>
      </c>
      <c r="AV10" s="132"/>
      <c r="AW10" s="8"/>
      <c r="AX10" s="77">
        <f>AA10</f>
        <v>7.5930062800842482</v>
      </c>
      <c r="AY10" s="78">
        <f>SUM(AY7:AY9)</f>
        <v>3</v>
      </c>
      <c r="AZ10" s="101">
        <f>(AX10-(AY10-1))/AX10</f>
        <v>0.73659971739443775</v>
      </c>
      <c r="BA10" s="102">
        <f>IF(AA10&lt;AB10-1,"0%",AZ10)</f>
        <v>0.73659971739443775</v>
      </c>
      <c r="BB10" s="47"/>
      <c r="BC10" s="35">
        <f>AX10/(AY10-1)</f>
        <v>3.7965031400421241</v>
      </c>
      <c r="BD10" s="79">
        <f>LN(BC10)</f>
        <v>1.3340804167594762</v>
      </c>
      <c r="BE10" s="35">
        <f>LN(AX10)</f>
        <v>2.0272275973194218</v>
      </c>
      <c r="BF10" s="35">
        <f>LN(AY10-1)</f>
        <v>0.69314718055994529</v>
      </c>
      <c r="BG10" s="35">
        <f>SQRT(2*AX10)</f>
        <v>3.8969234737377763</v>
      </c>
      <c r="BH10" s="35">
        <f>SQRT(2*AY10-3)</f>
        <v>1.7320508075688772</v>
      </c>
      <c r="BI10" s="35">
        <f>2*(AY10-2)</f>
        <v>2</v>
      </c>
      <c r="BJ10" s="35">
        <f>3*(AY10-2)^2</f>
        <v>3</v>
      </c>
      <c r="BK10" s="35">
        <f>1/BI10</f>
        <v>0.5</v>
      </c>
      <c r="BL10" s="80">
        <f>1/BJ10</f>
        <v>0.33333333333333331</v>
      </c>
      <c r="BM10" s="80">
        <f>SQRT(BK10*(1-BL10))</f>
        <v>0.57735026918962584</v>
      </c>
      <c r="BN10" s="81">
        <f>0.5*(BE10-BF10)/(BG10-BH10)</f>
        <v>0.30811983485392536</v>
      </c>
      <c r="BO10" s="81">
        <f>IF(AA10&lt;=AB10,BM10,BN10)</f>
        <v>0.30811983485392536</v>
      </c>
      <c r="BP10" s="82">
        <f>BD10-(1.96*BO10)</f>
        <v>0.73016554044578252</v>
      </c>
      <c r="BQ10" s="82">
        <f>BD10+(1.96*BO10)</f>
        <v>1.9379952930731699</v>
      </c>
      <c r="BR10" s="82"/>
      <c r="BS10" s="79">
        <f>EXP(BP10)</f>
        <v>2.0754241458769007</v>
      </c>
      <c r="BT10" s="79">
        <f>EXP(BQ10)</f>
        <v>6.9448146881127242</v>
      </c>
      <c r="BU10" s="83">
        <f>BA10</f>
        <v>0.73659971739443775</v>
      </c>
      <c r="BV10" s="83">
        <f>(BS10-1)/BS10</f>
        <v>0.51817077873617801</v>
      </c>
      <c r="BW10" s="83">
        <f>(BT10-1)/BT10</f>
        <v>0.85600767696340752</v>
      </c>
    </row>
    <row r="11" spans="1:90" s="1" customFormat="1" ht="13.5" thickBot="1">
      <c r="A11" s="4"/>
      <c r="B11" s="4"/>
      <c r="C11" s="187"/>
      <c r="D11" s="187"/>
      <c r="E11" s="187"/>
      <c r="F11" s="187"/>
      <c r="G11" s="187"/>
      <c r="H11" s="187"/>
      <c r="I11" s="129"/>
      <c r="J11" s="4"/>
      <c r="K11" s="4"/>
      <c r="L11" s="5"/>
      <c r="M11" s="5"/>
      <c r="N11" s="5"/>
      <c r="O11" s="5"/>
      <c r="P11" s="5"/>
      <c r="Q11" s="5"/>
      <c r="R11" s="48"/>
      <c r="S11" s="48"/>
      <c r="T11" s="48"/>
      <c r="U11" s="48"/>
      <c r="V11" s="48"/>
      <c r="W11" s="48"/>
      <c r="X11" s="48"/>
      <c r="Y11" s="5"/>
      <c r="Z11" s="5"/>
      <c r="AA11" s="5"/>
      <c r="AB11" s="49"/>
      <c r="AC11" s="50"/>
      <c r="AD11" s="106"/>
      <c r="AE11" s="50"/>
      <c r="AF11" s="51"/>
      <c r="AG11" s="51"/>
      <c r="AH11" s="51"/>
      <c r="AI11" s="51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2"/>
      <c r="AU11" s="52"/>
      <c r="AV11" s="52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3"/>
      <c r="BH11" s="5"/>
      <c r="BI11" s="5"/>
      <c r="BJ11" s="5"/>
      <c r="BK11" s="5"/>
      <c r="BN11" s="50" t="s">
        <v>43</v>
      </c>
      <c r="BS11" s="3"/>
      <c r="BT11" s="84" t="s">
        <v>44</v>
      </c>
      <c r="BU11" s="85">
        <f>BU10</f>
        <v>0.73659971739443775</v>
      </c>
      <c r="BV11" s="86">
        <f>IF(BV10&lt;0,"0%",BV10)</f>
        <v>0.51817077873617801</v>
      </c>
      <c r="BW11" s="87">
        <f>IF(BW10&lt;0,"0%",BW10)</f>
        <v>0.85600767696340752</v>
      </c>
    </row>
    <row r="12" spans="1:90" s="1" customFormat="1" ht="15.75" thickBot="1">
      <c r="A12" s="6"/>
      <c r="B12" s="6"/>
      <c r="C12" s="178"/>
      <c r="D12" s="178"/>
      <c r="E12" s="178"/>
      <c r="F12" s="178"/>
      <c r="G12" s="178"/>
      <c r="H12" s="178"/>
      <c r="I12" s="118"/>
      <c r="J12" s="6"/>
      <c r="K12" s="6"/>
      <c r="L12" s="6"/>
      <c r="M12" s="5"/>
      <c r="N12" s="5"/>
      <c r="O12" s="5"/>
      <c r="P12" s="5"/>
      <c r="Q12" s="5"/>
      <c r="R12" s="54"/>
      <c r="S12" s="54"/>
      <c r="T12" s="54"/>
      <c r="U12" s="54"/>
      <c r="V12" s="54"/>
      <c r="W12" s="54"/>
      <c r="X12" s="54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3"/>
      <c r="AJ12" s="104"/>
      <c r="AK12" s="104"/>
      <c r="AL12" s="105"/>
      <c r="AM12" s="58"/>
      <c r="AN12" s="55"/>
      <c r="AO12" s="56" t="s">
        <v>23</v>
      </c>
      <c r="AP12" s="57">
        <f>TINV(0.05,(AB10-2))</f>
        <v>12.706204736174707</v>
      </c>
      <c r="AQ12" s="5"/>
      <c r="AR12" s="88"/>
      <c r="AS12" s="89" t="s">
        <v>24</v>
      </c>
      <c r="AT12" s="90">
        <f>EXP(AM10-AP12*SQRT((1/AD10)+AH10))</f>
        <v>5.4636279304465941E-2</v>
      </c>
      <c r="AU12" s="91">
        <f>EXP(AM10+AP12*SQRT((1/AD10)+AH10))</f>
        <v>58.966611132524648</v>
      </c>
      <c r="AV12" s="123"/>
      <c r="AW12" s="5"/>
      <c r="AX12" s="5"/>
      <c r="AY12" s="5"/>
      <c r="AZ12" s="5"/>
      <c r="BB12" s="5"/>
      <c r="BC12" s="5"/>
      <c r="BD12" s="5"/>
      <c r="BF12" s="92"/>
      <c r="BG12" s="53"/>
      <c r="BH12" s="53"/>
      <c r="BJ12" s="93"/>
      <c r="BK12" s="5"/>
      <c r="BL12" s="94"/>
      <c r="BM12" s="95"/>
      <c r="BN12" s="5"/>
      <c r="BQ12" s="94"/>
      <c r="BS12" s="3"/>
      <c r="BT12" s="3"/>
    </row>
  </sheetData>
  <mergeCells count="5">
    <mergeCell ref="J4:W4"/>
    <mergeCell ref="Y4:AU4"/>
    <mergeCell ref="AW4:BW4"/>
    <mergeCell ref="C5:E5"/>
    <mergeCell ref="F5:H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C167A-6F35-4E60-93C7-2C54112A3CD9}">
  <dimension ref="A1:CL12"/>
  <sheetViews>
    <sheetView workbookViewId="0"/>
  </sheetViews>
  <sheetFormatPr baseColWidth="10" defaultRowHeight="15"/>
  <cols>
    <col min="1" max="1" width="11.42578125" customWidth="1"/>
    <col min="2" max="2" width="45.85546875" customWidth="1"/>
    <col min="3" max="8" width="11.42578125" style="194"/>
    <col min="9" max="9" width="2.140625" customWidth="1"/>
    <col min="10" max="10" width="1.42578125" customWidth="1"/>
    <col min="11" max="16" width="0" hidden="1" customWidth="1"/>
    <col min="18" max="21" width="0" hidden="1" customWidth="1"/>
    <col min="24" max="24" width="1.42578125" customWidth="1"/>
    <col min="25" max="25" width="1" customWidth="1"/>
    <col min="26" max="38" width="11.42578125" hidden="1" customWidth="1"/>
    <col min="39" max="39" width="4.85546875" hidden="1" customWidth="1"/>
    <col min="41" max="43" width="11.42578125" hidden="1" customWidth="1"/>
    <col min="48" max="48" width="1.85546875" customWidth="1"/>
    <col min="49" max="49" width="1.28515625" customWidth="1"/>
    <col min="50" max="72" width="0" hidden="1" customWidth="1"/>
  </cols>
  <sheetData>
    <row r="1" spans="1:90" s="1" customFormat="1" ht="12.75">
      <c r="B1" s="1" t="s">
        <v>102</v>
      </c>
      <c r="C1" s="190"/>
      <c r="D1" s="190"/>
      <c r="E1" s="190"/>
      <c r="F1" s="190"/>
      <c r="G1" s="190"/>
      <c r="H1" s="190"/>
      <c r="I1" s="3"/>
      <c r="X1" s="3"/>
      <c r="AV1" s="3"/>
    </row>
    <row r="2" spans="1:90" s="1" customFormat="1" ht="12.75">
      <c r="A2" s="6"/>
      <c r="B2" s="9"/>
      <c r="C2" s="191"/>
      <c r="D2" s="191"/>
      <c r="E2" s="192"/>
      <c r="F2" s="178"/>
      <c r="G2" s="193"/>
      <c r="H2" s="193"/>
      <c r="I2" s="12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126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126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</row>
    <row r="3" spans="1:90" s="1" customFormat="1">
      <c r="A3" s="6"/>
      <c r="B3" s="134" t="s">
        <v>65</v>
      </c>
      <c r="C3" s="191"/>
      <c r="D3" s="191"/>
      <c r="E3" s="192"/>
      <c r="F3" s="178"/>
      <c r="G3" s="193"/>
      <c r="H3" s="193"/>
      <c r="I3" s="126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126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126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</row>
    <row r="4" spans="1:90" s="1" customFormat="1" ht="43.5" customHeight="1">
      <c r="A4" s="4"/>
      <c r="B4" s="4"/>
      <c r="C4" s="189"/>
      <c r="D4" s="189"/>
      <c r="E4" s="189"/>
      <c r="F4" s="189"/>
      <c r="G4" s="189"/>
      <c r="H4" s="189"/>
      <c r="I4" s="5"/>
      <c r="J4" s="196" t="s">
        <v>62</v>
      </c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8"/>
      <c r="X4" s="133"/>
      <c r="Y4" s="199" t="s">
        <v>63</v>
      </c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1"/>
      <c r="AV4" s="133"/>
      <c r="AW4" s="196" t="s">
        <v>64</v>
      </c>
      <c r="AX4" s="197"/>
      <c r="AY4" s="197"/>
      <c r="AZ4" s="197"/>
      <c r="BA4" s="197"/>
      <c r="BB4" s="197"/>
      <c r="BC4" s="197"/>
      <c r="BD4" s="197"/>
      <c r="BE4" s="197"/>
      <c r="BF4" s="197"/>
      <c r="BG4" s="197"/>
      <c r="BH4" s="197"/>
      <c r="BI4" s="197"/>
      <c r="BJ4" s="197"/>
      <c r="BK4" s="197"/>
      <c r="BL4" s="197"/>
      <c r="BM4" s="197"/>
      <c r="BN4" s="197"/>
      <c r="BO4" s="197"/>
      <c r="BP4" s="197"/>
      <c r="BQ4" s="197"/>
      <c r="BR4" s="197"/>
      <c r="BS4" s="197"/>
      <c r="BT4" s="197"/>
      <c r="BU4" s="197"/>
      <c r="BV4" s="197"/>
      <c r="BW4" s="198"/>
    </row>
    <row r="5" spans="1:90" s="1" customFormat="1" ht="12.75">
      <c r="A5" s="136" t="s">
        <v>137</v>
      </c>
      <c r="B5" s="10" t="s">
        <v>61</v>
      </c>
      <c r="C5" s="202" t="s">
        <v>0</v>
      </c>
      <c r="D5" s="202"/>
      <c r="E5" s="202"/>
      <c r="F5" s="202" t="s">
        <v>1</v>
      </c>
      <c r="G5" s="202"/>
      <c r="H5" s="202"/>
      <c r="I5" s="12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63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63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</row>
    <row r="6" spans="1:90" s="1" customFormat="1" ht="57">
      <c r="A6" s="4"/>
      <c r="B6" s="13" t="s">
        <v>136</v>
      </c>
      <c r="C6" s="182" t="s">
        <v>2</v>
      </c>
      <c r="D6" s="182" t="s">
        <v>3</v>
      </c>
      <c r="E6" s="182" t="s">
        <v>4</v>
      </c>
      <c r="F6" s="182" t="s">
        <v>2</v>
      </c>
      <c r="G6" s="182" t="s">
        <v>3</v>
      </c>
      <c r="H6" s="182" t="s">
        <v>4</v>
      </c>
      <c r="I6" s="123"/>
      <c r="K6" s="12" t="s">
        <v>57</v>
      </c>
      <c r="L6" s="12" t="s">
        <v>56</v>
      </c>
      <c r="M6" s="12" t="s">
        <v>55</v>
      </c>
      <c r="N6" s="14" t="s">
        <v>54</v>
      </c>
      <c r="O6" s="14" t="s">
        <v>5</v>
      </c>
      <c r="P6" s="14" t="s">
        <v>53</v>
      </c>
      <c r="Q6" s="64" t="s">
        <v>6</v>
      </c>
      <c r="R6" s="12" t="s">
        <v>7</v>
      </c>
      <c r="S6" s="15" t="s">
        <v>8</v>
      </c>
      <c r="T6" s="15" t="s">
        <v>9</v>
      </c>
      <c r="U6" s="15" t="s">
        <v>10</v>
      </c>
      <c r="V6" s="66" t="s">
        <v>11</v>
      </c>
      <c r="W6" s="67" t="s">
        <v>12</v>
      </c>
      <c r="X6" s="131"/>
      <c r="Y6" s="16"/>
      <c r="Z6" s="114" t="s">
        <v>13</v>
      </c>
      <c r="AA6" s="14" t="s">
        <v>52</v>
      </c>
      <c r="AB6" s="17" t="s">
        <v>14</v>
      </c>
      <c r="AC6" s="17" t="s">
        <v>15</v>
      </c>
      <c r="AD6" s="17" t="s">
        <v>51</v>
      </c>
      <c r="AE6" s="14" t="s">
        <v>50</v>
      </c>
      <c r="AF6" s="14" t="s">
        <v>47</v>
      </c>
      <c r="AG6" s="98" t="s">
        <v>16</v>
      </c>
      <c r="AH6" s="98" t="s">
        <v>17</v>
      </c>
      <c r="AI6" s="17" t="s">
        <v>48</v>
      </c>
      <c r="AJ6" s="14" t="s">
        <v>49</v>
      </c>
      <c r="AK6" s="14" t="s">
        <v>60</v>
      </c>
      <c r="AL6" s="14" t="s">
        <v>46</v>
      </c>
      <c r="AM6" s="17" t="s">
        <v>18</v>
      </c>
      <c r="AN6" s="68" t="s">
        <v>19</v>
      </c>
      <c r="AO6" s="14" t="s">
        <v>45</v>
      </c>
      <c r="AP6" s="14" t="s">
        <v>20</v>
      </c>
      <c r="AQ6" s="65" t="s">
        <v>8</v>
      </c>
      <c r="AR6" s="15" t="s">
        <v>21</v>
      </c>
      <c r="AS6" s="15" t="s">
        <v>22</v>
      </c>
      <c r="AT6" s="66" t="s">
        <v>11</v>
      </c>
      <c r="AU6" s="67" t="s">
        <v>12</v>
      </c>
      <c r="AV6" s="131"/>
      <c r="AX6" s="113" t="s">
        <v>25</v>
      </c>
      <c r="AY6" s="113" t="s">
        <v>14</v>
      </c>
      <c r="AZ6" s="103" t="s">
        <v>58</v>
      </c>
      <c r="BA6" s="99" t="s">
        <v>59</v>
      </c>
      <c r="BC6" s="17" t="s">
        <v>26</v>
      </c>
      <c r="BD6" s="17" t="s">
        <v>27</v>
      </c>
      <c r="BE6" s="17" t="s">
        <v>28</v>
      </c>
      <c r="BF6" s="17" t="s">
        <v>29</v>
      </c>
      <c r="BG6" s="17" t="s">
        <v>30</v>
      </c>
      <c r="BH6" s="17" t="s">
        <v>31</v>
      </c>
      <c r="BI6" s="17" t="s">
        <v>32</v>
      </c>
      <c r="BJ6" s="17" t="s">
        <v>33</v>
      </c>
      <c r="BK6" s="17" t="s">
        <v>34</v>
      </c>
      <c r="BL6" s="17" t="s">
        <v>35</v>
      </c>
      <c r="BM6" s="69" t="s">
        <v>36</v>
      </c>
      <c r="BN6" s="69" t="s">
        <v>37</v>
      </c>
      <c r="BO6" s="69" t="s">
        <v>38</v>
      </c>
      <c r="BP6" s="69" t="s">
        <v>39</v>
      </c>
      <c r="BQ6" s="69" t="s">
        <v>40</v>
      </c>
      <c r="BR6" s="18"/>
      <c r="BS6" s="15" t="s">
        <v>41</v>
      </c>
      <c r="BT6" s="15" t="s">
        <v>42</v>
      </c>
      <c r="BU6" s="64" t="s">
        <v>105</v>
      </c>
      <c r="BV6" s="66" t="s">
        <v>11</v>
      </c>
      <c r="BW6" s="67" t="s">
        <v>12</v>
      </c>
    </row>
    <row r="7" spans="1:90" s="1" customFormat="1" ht="12.75">
      <c r="A7" s="141"/>
      <c r="B7" s="162" t="s">
        <v>127</v>
      </c>
      <c r="C7" s="183">
        <v>17</v>
      </c>
      <c r="D7" s="184">
        <f>E7-C7</f>
        <v>2345</v>
      </c>
      <c r="E7" s="185">
        <v>2362</v>
      </c>
      <c r="F7" s="183">
        <v>1</v>
      </c>
      <c r="G7" s="184">
        <f>H7-F7</f>
        <v>2370</v>
      </c>
      <c r="H7" s="185">
        <v>2371</v>
      </c>
      <c r="I7" s="127"/>
      <c r="K7" s="19">
        <f>(C7/E7)/(F7/H7)</f>
        <v>17.064775613886535</v>
      </c>
      <c r="L7" s="20">
        <f>(D7/(C7*E7)+(G7/(F7*H7)))</f>
        <v>1.0579783964171512</v>
      </c>
      <c r="M7" s="21">
        <f>1/L7</f>
        <v>0.94519888438790878</v>
      </c>
      <c r="N7" s="22">
        <f>LN(K7)</f>
        <v>2.837016433364314</v>
      </c>
      <c r="O7" s="22">
        <f>M7*N7</f>
        <v>2.6815447678061135</v>
      </c>
      <c r="P7" s="22">
        <f>LN(K7)</f>
        <v>2.837016433364314</v>
      </c>
      <c r="Q7" s="116">
        <f>K7</f>
        <v>17.064775613886535</v>
      </c>
      <c r="R7" s="23">
        <f>SQRT(1/M7)</f>
        <v>1.0285807680572057</v>
      </c>
      <c r="S7" s="165">
        <f>-NORMSINV(2.5/100)</f>
        <v>1.9599639845400538</v>
      </c>
      <c r="T7" s="24">
        <f>P7-(R7*S7)</f>
        <v>0.82103517278164428</v>
      </c>
      <c r="U7" s="24">
        <f>P7+(R7*S7)</f>
        <v>4.8529976939469837</v>
      </c>
      <c r="V7" s="169">
        <f>EXP(T7)</f>
        <v>2.2728514140989824</v>
      </c>
      <c r="W7" s="169">
        <f>EXP(U7)</f>
        <v>128.12389096175849</v>
      </c>
      <c r="X7" s="127"/>
      <c r="Y7" s="129"/>
      <c r="Z7" s="170">
        <f>(N7-P10)^2</f>
        <v>5.2704538247365411</v>
      </c>
      <c r="AA7" s="22">
        <f>M7*Z7</f>
        <v>4.9816270753589658</v>
      </c>
      <c r="AB7" s="116">
        <v>1</v>
      </c>
      <c r="AC7" s="116"/>
      <c r="AD7" s="116"/>
      <c r="AE7" s="116">
        <f>M7^2</f>
        <v>0.89340093104814733</v>
      </c>
      <c r="AF7" s="22"/>
      <c r="AG7" s="166">
        <f>AG10</f>
        <v>0.18685415542171738</v>
      </c>
      <c r="AH7" s="166">
        <f>AH10</f>
        <v>0.18685415542171738</v>
      </c>
      <c r="AI7" s="22">
        <f>1/M7</f>
        <v>1.0579783964171512</v>
      </c>
      <c r="AJ7" s="22">
        <f>1/(AH7+AI7)</f>
        <v>0.80332089526643446</v>
      </c>
      <c r="AK7" s="108">
        <f>AJ7/AJ10</f>
        <v>8.9935443464083067E-2</v>
      </c>
      <c r="AL7" s="116">
        <f>AJ7*N7</f>
        <v>2.2790345811358077</v>
      </c>
      <c r="AM7" s="171">
        <f>AL7/AJ7</f>
        <v>2.8370164333643144</v>
      </c>
      <c r="AN7" s="169">
        <f>EXP(AM7)</f>
        <v>17.064775613886546</v>
      </c>
      <c r="AO7" s="171">
        <f>1/AJ7</f>
        <v>1.2448325518388685</v>
      </c>
      <c r="AP7" s="169">
        <f>SQRT(AO7)</f>
        <v>1.1157206423827017</v>
      </c>
      <c r="AQ7" s="168">
        <f>-NORMSINV(2.5/100)</f>
        <v>1.9599639845400538</v>
      </c>
      <c r="AR7" s="24">
        <f>AM7-(AQ7*AP7)</f>
        <v>0.65024415748632602</v>
      </c>
      <c r="AS7" s="24">
        <f>AM7+(AQ7*AP7)</f>
        <v>5.0237887092423028</v>
      </c>
      <c r="AT7" s="61">
        <f>EXP(AR7)</f>
        <v>1.9160085797477611</v>
      </c>
      <c r="AU7" s="61">
        <f>EXP(AS7)</f>
        <v>151.98604527680857</v>
      </c>
      <c r="AV7" s="123"/>
      <c r="AX7" s="71"/>
      <c r="AY7" s="71">
        <v>1</v>
      </c>
      <c r="AZ7" s="100"/>
      <c r="BA7" s="100"/>
      <c r="BC7" s="18"/>
      <c r="BD7" s="18"/>
      <c r="BE7" s="28"/>
      <c r="BF7" s="28"/>
      <c r="BG7" s="28"/>
      <c r="BH7" s="28"/>
      <c r="BI7" s="28"/>
      <c r="BJ7" s="28"/>
      <c r="BK7" s="28"/>
      <c r="BL7" s="28"/>
      <c r="BM7" s="18"/>
      <c r="BN7" s="18"/>
      <c r="BO7" s="18"/>
      <c r="BP7" s="18"/>
      <c r="BQ7" s="18"/>
      <c r="BR7" s="18"/>
      <c r="BS7" s="72"/>
      <c r="BT7" s="72"/>
      <c r="BU7" s="72"/>
      <c r="BV7" s="18"/>
      <c r="BW7" s="18"/>
    </row>
    <row r="8" spans="1:90" s="1" customFormat="1">
      <c r="A8" s="141"/>
      <c r="B8" s="177" t="s">
        <v>138</v>
      </c>
      <c r="C8" s="183">
        <v>23</v>
      </c>
      <c r="D8" s="184">
        <f t="shared" ref="D8:D9" si="0">E8-C8</f>
        <v>1478</v>
      </c>
      <c r="E8" s="185">
        <v>1501</v>
      </c>
      <c r="F8" s="183">
        <v>15</v>
      </c>
      <c r="G8" s="184">
        <f t="shared" ref="G8:G9" si="1">H8-F8</f>
        <v>1504</v>
      </c>
      <c r="H8" s="185">
        <v>1519</v>
      </c>
      <c r="I8" s="127"/>
      <c r="K8" s="19">
        <f t="shared" ref="K8:K9" si="2">(C8/E8)/(F8/H8)</f>
        <v>1.551721074838996</v>
      </c>
      <c r="L8" s="20">
        <f t="shared" ref="L8:L9" si="3">(D8/(C8*E8)+(G8/(F8*H8)))</f>
        <v>0.10882037717064283</v>
      </c>
      <c r="M8" s="21">
        <f t="shared" ref="M8:M9" si="4">1/L8</f>
        <v>9.1894553759162712</v>
      </c>
      <c r="N8" s="22">
        <f t="shared" ref="N8:N9" si="5">LN(K8)</f>
        <v>0.43936468578925042</v>
      </c>
      <c r="O8" s="22">
        <f t="shared" ref="O8:O9" si="6">M8*N8</f>
        <v>4.037522173813791</v>
      </c>
      <c r="P8" s="22">
        <f t="shared" ref="P8:P9" si="7">LN(K8)</f>
        <v>0.43936468578925042</v>
      </c>
      <c r="Q8" s="116">
        <f t="shared" ref="Q8:Q9" si="8">K8</f>
        <v>1.551721074838996</v>
      </c>
      <c r="R8" s="23">
        <f t="shared" ref="R8:R9" si="9">SQRT(1/M8)</f>
        <v>0.32987933728962598</v>
      </c>
      <c r="S8" s="165">
        <f t="shared" ref="S8:S9" si="10">-NORMSINV(2.5/100)</f>
        <v>1.9599639845400538</v>
      </c>
      <c r="T8" s="24">
        <f t="shared" ref="T8:T9" si="11">P8-(R8*S8)</f>
        <v>-0.20718693454235731</v>
      </c>
      <c r="U8" s="24">
        <f t="shared" ref="U8:U9" si="12">P8+(R8*S8)</f>
        <v>1.0859163061208581</v>
      </c>
      <c r="V8" s="169">
        <f t="shared" ref="V8:W9" si="13">EXP(T8)</f>
        <v>0.81286768273577992</v>
      </c>
      <c r="W8" s="169">
        <f t="shared" si="13"/>
        <v>2.9621528143371267</v>
      </c>
      <c r="X8" s="127"/>
      <c r="Y8" s="129"/>
      <c r="Z8" s="170">
        <f>(N8-P10)^2</f>
        <v>1.0384598142313919E-2</v>
      </c>
      <c r="AA8" s="22">
        <f t="shared" ref="AA8:AA9" si="14">M8*Z8</f>
        <v>9.5428801225616769E-2</v>
      </c>
      <c r="AB8" s="116">
        <v>1</v>
      </c>
      <c r="AC8" s="116"/>
      <c r="AD8" s="116"/>
      <c r="AE8" s="116">
        <f t="shared" ref="AE8:AE9" si="15">M8^2</f>
        <v>84.446090105956458</v>
      </c>
      <c r="AF8" s="22"/>
      <c r="AG8" s="166">
        <f>AG10</f>
        <v>0.18685415542171738</v>
      </c>
      <c r="AH8" s="166">
        <f>AH10</f>
        <v>0.18685415542171738</v>
      </c>
      <c r="AI8" s="22">
        <f t="shared" ref="AI8:AI9" si="16">1/M8</f>
        <v>0.10882037717064283</v>
      </c>
      <c r="AJ8" s="22">
        <f t="shared" ref="AJ8:AJ9" si="17">1/(AH8+AI8)</f>
        <v>3.3820971702648377</v>
      </c>
      <c r="AK8" s="108">
        <f>AJ8/AJ10</f>
        <v>0.37864122623812191</v>
      </c>
      <c r="AL8" s="116">
        <f t="shared" ref="AL8:AL9" si="18">AJ8*N8</f>
        <v>1.4859740605221234</v>
      </c>
      <c r="AM8" s="171">
        <f t="shared" ref="AM8:AM9" si="19">AL8/AJ8</f>
        <v>0.43936468578925042</v>
      </c>
      <c r="AN8" s="169">
        <f t="shared" ref="AN8:AN9" si="20">EXP(AM8)</f>
        <v>1.551721074838996</v>
      </c>
      <c r="AO8" s="171">
        <f t="shared" ref="AO8:AO9" si="21">1/AJ8</f>
        <v>0.29567453259236021</v>
      </c>
      <c r="AP8" s="169">
        <f t="shared" ref="AP8:AP9" si="22">SQRT(AO8)</f>
        <v>0.54375962758590324</v>
      </c>
      <c r="AQ8" s="168">
        <f t="shared" ref="AQ8:AQ9" si="23">-NORMSINV(2.5/100)</f>
        <v>1.9599639845400538</v>
      </c>
      <c r="AR8" s="24">
        <f t="shared" ref="AR8:AR9" si="24">AM8-(AQ8*AP8)</f>
        <v>-0.62638460052603229</v>
      </c>
      <c r="AS8" s="24">
        <f t="shared" ref="AS8:AS10" si="25">AM8+(AQ8*AP8)</f>
        <v>1.505113972104533</v>
      </c>
      <c r="AT8" s="61">
        <f t="shared" ref="AT8:AU9" si="26">EXP(AR8)</f>
        <v>0.53452081810660113</v>
      </c>
      <c r="AU8" s="61">
        <f t="shared" si="26"/>
        <v>4.5046670074116477</v>
      </c>
      <c r="AV8" s="123"/>
      <c r="AX8" s="71"/>
      <c r="AY8" s="71">
        <v>1</v>
      </c>
      <c r="AZ8" s="100"/>
      <c r="BA8" s="100"/>
      <c r="BC8" s="18"/>
      <c r="BD8" s="18"/>
      <c r="BE8" s="28"/>
      <c r="BF8" s="28"/>
      <c r="BG8" s="28"/>
      <c r="BH8" s="28"/>
      <c r="BI8" s="28"/>
      <c r="BJ8" s="28"/>
      <c r="BK8" s="28"/>
      <c r="BL8" s="28"/>
      <c r="BM8" s="18"/>
      <c r="BN8" s="18"/>
      <c r="BO8" s="18"/>
      <c r="BP8" s="18"/>
      <c r="BQ8" s="18"/>
      <c r="BR8" s="18"/>
      <c r="BS8" s="72"/>
      <c r="BT8" s="72"/>
      <c r="BU8" s="72"/>
      <c r="BV8" s="18"/>
      <c r="BW8" s="18"/>
    </row>
    <row r="9" spans="1:90" s="1" customFormat="1" ht="12.75">
      <c r="A9" s="140"/>
      <c r="B9" s="162" t="s">
        <v>133</v>
      </c>
      <c r="C9" s="183">
        <v>110</v>
      </c>
      <c r="D9" s="184">
        <f t="shared" si="0"/>
        <v>4568</v>
      </c>
      <c r="E9" s="185">
        <v>4678</v>
      </c>
      <c r="F9" s="183">
        <v>66</v>
      </c>
      <c r="G9" s="184">
        <f t="shared" si="1"/>
        <v>4617</v>
      </c>
      <c r="H9" s="185">
        <v>4683</v>
      </c>
      <c r="I9" s="127"/>
      <c r="K9" s="19">
        <f t="shared" si="2"/>
        <v>1.6684480547242411</v>
      </c>
      <c r="L9" s="20">
        <f t="shared" si="3"/>
        <v>2.381511934538505E-2</v>
      </c>
      <c r="M9" s="21">
        <f t="shared" si="4"/>
        <v>41.990131793892623</v>
      </c>
      <c r="N9" s="22">
        <f t="shared" si="5"/>
        <v>0.51189388580540807</v>
      </c>
      <c r="O9" s="22">
        <f t="shared" si="6"/>
        <v>21.494491729456904</v>
      </c>
      <c r="P9" s="22">
        <f t="shared" si="7"/>
        <v>0.51189388580540807</v>
      </c>
      <c r="Q9" s="116">
        <f t="shared" si="8"/>
        <v>1.6684480547242411</v>
      </c>
      <c r="R9" s="23">
        <f t="shared" si="9"/>
        <v>0.15432148050542105</v>
      </c>
      <c r="S9" s="165">
        <f t="shared" si="10"/>
        <v>1.9599639845400538</v>
      </c>
      <c r="T9" s="24">
        <f t="shared" si="11"/>
        <v>0.2094293419738828</v>
      </c>
      <c r="U9" s="24">
        <f t="shared" si="12"/>
        <v>0.81435842963693328</v>
      </c>
      <c r="V9" s="169">
        <f t="shared" si="13"/>
        <v>1.2329742525059693</v>
      </c>
      <c r="W9" s="169">
        <f t="shared" si="13"/>
        <v>2.2577267170464514</v>
      </c>
      <c r="X9" s="127"/>
      <c r="Y9" s="129"/>
      <c r="Z9" s="170">
        <f>(N9-P10)^2</f>
        <v>8.6292872226252963E-4</v>
      </c>
      <c r="AA9" s="22">
        <f t="shared" si="14"/>
        <v>3.623449077653898E-2</v>
      </c>
      <c r="AB9" s="116">
        <v>1</v>
      </c>
      <c r="AC9" s="116"/>
      <c r="AD9" s="116"/>
      <c r="AE9" s="116">
        <f t="shared" si="15"/>
        <v>1763.1711680684721</v>
      </c>
      <c r="AF9" s="22"/>
      <c r="AG9" s="166">
        <f>AG10</f>
        <v>0.18685415542171738</v>
      </c>
      <c r="AH9" s="166">
        <f>AH10</f>
        <v>0.18685415542171738</v>
      </c>
      <c r="AI9" s="22">
        <f t="shared" si="16"/>
        <v>2.381511934538505E-2</v>
      </c>
      <c r="AJ9" s="22">
        <f t="shared" si="17"/>
        <v>4.746776676881395</v>
      </c>
      <c r="AK9" s="108">
        <f>AJ9/AJ10</f>
        <v>0.53142333029779498</v>
      </c>
      <c r="AL9" s="116">
        <f t="shared" si="18"/>
        <v>2.4298459581792993</v>
      </c>
      <c r="AM9" s="171">
        <f t="shared" si="19"/>
        <v>0.51189388580540807</v>
      </c>
      <c r="AN9" s="169">
        <f t="shared" si="20"/>
        <v>1.6684480547242411</v>
      </c>
      <c r="AO9" s="171">
        <f t="shared" si="21"/>
        <v>0.21066927476710243</v>
      </c>
      <c r="AP9" s="169">
        <f t="shared" si="22"/>
        <v>0.45898722723742807</v>
      </c>
      <c r="AQ9" s="168">
        <f t="shared" si="23"/>
        <v>1.9599639845400538</v>
      </c>
      <c r="AR9" s="24">
        <f t="shared" si="24"/>
        <v>-0.38770454894385253</v>
      </c>
      <c r="AS9" s="24">
        <f t="shared" si="25"/>
        <v>1.4114923205546686</v>
      </c>
      <c r="AT9" s="61">
        <f t="shared" si="26"/>
        <v>0.67861281052009792</v>
      </c>
      <c r="AU9" s="61">
        <f t="shared" si="26"/>
        <v>4.1020724456699016</v>
      </c>
      <c r="AV9" s="123"/>
      <c r="AX9" s="71"/>
      <c r="AY9" s="71">
        <v>1</v>
      </c>
      <c r="AZ9" s="100"/>
      <c r="BA9" s="100"/>
      <c r="BC9" s="18"/>
      <c r="BD9" s="18"/>
      <c r="BE9" s="28"/>
      <c r="BF9" s="28"/>
      <c r="BG9" s="28"/>
      <c r="BH9" s="28"/>
      <c r="BI9" s="28"/>
      <c r="BJ9" s="28"/>
      <c r="BK9" s="28"/>
      <c r="BL9" s="28"/>
      <c r="BM9" s="18"/>
      <c r="BN9" s="18"/>
      <c r="BO9" s="18"/>
      <c r="BP9" s="18"/>
      <c r="BQ9" s="18"/>
      <c r="BR9" s="18"/>
      <c r="BS9" s="72"/>
      <c r="BT9" s="72"/>
      <c r="BU9" s="72"/>
      <c r="BV9" s="18"/>
      <c r="BW9" s="18"/>
    </row>
    <row r="10" spans="1:90" s="1" customFormat="1" ht="12.75">
      <c r="A10" s="6"/>
      <c r="B10" s="78">
        <f>COUNT(C7:C9)</f>
        <v>3</v>
      </c>
      <c r="C10" s="186">
        <f t="shared" ref="C10:H10" si="27">SUM(C7:C9)</f>
        <v>150</v>
      </c>
      <c r="D10" s="186">
        <f t="shared" si="27"/>
        <v>8391</v>
      </c>
      <c r="E10" s="186">
        <f t="shared" si="27"/>
        <v>8541</v>
      </c>
      <c r="F10" s="186">
        <f t="shared" si="27"/>
        <v>82</v>
      </c>
      <c r="G10" s="186">
        <f t="shared" si="27"/>
        <v>8491</v>
      </c>
      <c r="H10" s="186">
        <f t="shared" si="27"/>
        <v>8573</v>
      </c>
      <c r="I10" s="128"/>
      <c r="K10" s="32"/>
      <c r="L10" s="107"/>
      <c r="M10" s="33">
        <f>SUM(M7:M9)</f>
        <v>52.124786054196804</v>
      </c>
      <c r="N10" s="34"/>
      <c r="O10" s="35">
        <f>SUM(O7:O9)</f>
        <v>28.213558671076807</v>
      </c>
      <c r="P10" s="36">
        <f>O10/M10</f>
        <v>0.54126953426229374</v>
      </c>
      <c r="Q10" s="73">
        <f>EXP(P10)</f>
        <v>1.7181867751350393</v>
      </c>
      <c r="R10" s="37">
        <f>SQRT(1/M10)</f>
        <v>0.13850895646651318</v>
      </c>
      <c r="S10" s="135">
        <f>-NORMSINV(2.5/100)</f>
        <v>1.9599639845400538</v>
      </c>
      <c r="T10" s="38">
        <f>P10-(R10*S10)</f>
        <v>0.26979696805170172</v>
      </c>
      <c r="U10" s="38">
        <f>P10+(R10*S10)</f>
        <v>0.81274210047288575</v>
      </c>
      <c r="V10" s="74">
        <f>EXP(T10)</f>
        <v>1.3096985130964454</v>
      </c>
      <c r="W10" s="75">
        <f>EXP(U10)</f>
        <v>2.2540804350989978</v>
      </c>
      <c r="X10" s="39"/>
      <c r="Y10" s="39"/>
      <c r="Z10" s="40"/>
      <c r="AA10" s="41">
        <f>SUM(AA7:AA9)</f>
        <v>5.1132903673611212</v>
      </c>
      <c r="AB10" s="42">
        <f>SUM(AB7:AB9)</f>
        <v>3</v>
      </c>
      <c r="AC10" s="43">
        <f>AA10-(AB10-1)</f>
        <v>3.1132903673611212</v>
      </c>
      <c r="AD10" s="33">
        <f>M10</f>
        <v>52.124786054196804</v>
      </c>
      <c r="AE10" s="33">
        <f>SUM(AE7:AE9)</f>
        <v>1848.5106591054766</v>
      </c>
      <c r="AF10" s="44">
        <f>AE10/AD10</f>
        <v>35.463179785207856</v>
      </c>
      <c r="AG10" s="97">
        <f>AC10/(AD10-AF10)</f>
        <v>0.18685415542171738</v>
      </c>
      <c r="AH10" s="97">
        <f>IF(AA10&lt;AB10-1,"0",AG10)</f>
        <v>0.18685415542171738</v>
      </c>
      <c r="AI10" s="40"/>
      <c r="AJ10" s="33">
        <f>SUM(AJ7:AJ9)</f>
        <v>8.9321947424126673</v>
      </c>
      <c r="AK10" s="109">
        <f>SUM(AK7:AK9)</f>
        <v>1</v>
      </c>
      <c r="AL10" s="43">
        <f>SUM(AL7:AL9)</f>
        <v>6.19485459983723</v>
      </c>
      <c r="AM10" s="43">
        <f>AL10/AJ10</f>
        <v>0.69354226799626884</v>
      </c>
      <c r="AN10" s="73">
        <f>EXP(AM10)</f>
        <v>2.0007903309872885</v>
      </c>
      <c r="AO10" s="36">
        <f>1/AJ10</f>
        <v>0.11195456758815481</v>
      </c>
      <c r="AP10" s="35">
        <f>SQRT(AO10)</f>
        <v>0.33459612608061501</v>
      </c>
      <c r="AQ10" s="164">
        <f>-NORMSINV(2.5/100)</f>
        <v>1.9599639845400538</v>
      </c>
      <c r="AR10" s="38">
        <f>AM10-(AQ10*AP10)</f>
        <v>3.7745911511640418E-2</v>
      </c>
      <c r="AS10" s="38">
        <f t="shared" si="25"/>
        <v>1.3493386244808971</v>
      </c>
      <c r="AT10" s="150">
        <f>EXP(AR10)</f>
        <v>1.0384673367576267</v>
      </c>
      <c r="AU10" s="161">
        <f>EXP(AS10)</f>
        <v>3.8548751673511146</v>
      </c>
      <c r="AV10" s="132"/>
      <c r="AW10" s="8"/>
      <c r="AX10" s="77">
        <f>AA10</f>
        <v>5.1132903673611212</v>
      </c>
      <c r="AY10" s="78">
        <f>SUM(AY7:AY9)</f>
        <v>3</v>
      </c>
      <c r="AZ10" s="101">
        <f>(AX10-(AY10-1))/AX10</f>
        <v>0.60886242393620127</v>
      </c>
      <c r="BA10" s="102">
        <f>IF(AA10&lt;AB10-1,"0%",AZ10)</f>
        <v>0.60886242393620127</v>
      </c>
      <c r="BB10" s="47"/>
      <c r="BC10" s="35">
        <f>AX10/(AY10-1)</f>
        <v>2.5566451836805606</v>
      </c>
      <c r="BD10" s="79">
        <f>LN(BC10)</f>
        <v>0.9386959239432463</v>
      </c>
      <c r="BE10" s="35">
        <f>LN(AX10)</f>
        <v>1.6318431045031916</v>
      </c>
      <c r="BF10" s="35">
        <f>LN(AY10-1)</f>
        <v>0.69314718055994529</v>
      </c>
      <c r="BG10" s="35">
        <f>SQRT(2*AX10)</f>
        <v>3.1979025524118527</v>
      </c>
      <c r="BH10" s="35">
        <f>SQRT(2*AY10-3)</f>
        <v>1.7320508075688772</v>
      </c>
      <c r="BI10" s="35">
        <f>2*(AY10-2)</f>
        <v>2</v>
      </c>
      <c r="BJ10" s="35">
        <f>3*(AY10-2)^2</f>
        <v>3</v>
      </c>
      <c r="BK10" s="35">
        <f>1/BI10</f>
        <v>0.5</v>
      </c>
      <c r="BL10" s="80">
        <f>1/BJ10</f>
        <v>0.33333333333333331</v>
      </c>
      <c r="BM10" s="80">
        <f>SQRT(BK10*(1-BL10))</f>
        <v>0.57735026918962584</v>
      </c>
      <c r="BN10" s="81">
        <f>0.5*(BE10-BF10)/(BG10-BH10)</f>
        <v>0.32018787958798689</v>
      </c>
      <c r="BO10" s="81">
        <f>IF(AA10&lt;=AB10,BM10,BN10)</f>
        <v>0.32018787958798689</v>
      </c>
      <c r="BP10" s="82">
        <f>BD10-(1.96*BO10)</f>
        <v>0.31112767995079205</v>
      </c>
      <c r="BQ10" s="82">
        <f>BD10+(1.96*BO10)</f>
        <v>1.5662641679357006</v>
      </c>
      <c r="BR10" s="82"/>
      <c r="BS10" s="79">
        <f>EXP(BP10)</f>
        <v>1.3649634885317503</v>
      </c>
      <c r="BT10" s="79">
        <f>EXP(BQ10)</f>
        <v>4.7887248634526118</v>
      </c>
      <c r="BU10" s="83">
        <f>BA10</f>
        <v>0.60886242393620127</v>
      </c>
      <c r="BV10" s="83">
        <f>(BS10-1)/BS10</f>
        <v>0.26737967103012433</v>
      </c>
      <c r="BW10" s="83">
        <f>(BT10-1)/BT10</f>
        <v>0.79117614218516363</v>
      </c>
    </row>
    <row r="11" spans="1:90" s="1" customFormat="1" ht="13.5" thickBot="1">
      <c r="A11" s="4"/>
      <c r="B11" s="4"/>
      <c r="C11" s="187"/>
      <c r="D11" s="187"/>
      <c r="E11" s="187"/>
      <c r="F11" s="187"/>
      <c r="G11" s="187"/>
      <c r="H11" s="187"/>
      <c r="I11" s="129"/>
      <c r="J11" s="4"/>
      <c r="K11" s="4"/>
      <c r="L11" s="5"/>
      <c r="M11" s="5"/>
      <c r="N11" s="5"/>
      <c r="O11" s="5"/>
      <c r="P11" s="5"/>
      <c r="Q11" s="5"/>
      <c r="R11" s="48"/>
      <c r="S11" s="48"/>
      <c r="T11" s="48"/>
      <c r="U11" s="48"/>
      <c r="V11" s="48"/>
      <c r="W11" s="48"/>
      <c r="X11" s="48"/>
      <c r="Y11" s="5"/>
      <c r="Z11" s="5"/>
      <c r="AA11" s="5"/>
      <c r="AB11" s="49"/>
      <c r="AC11" s="50"/>
      <c r="AD11" s="106"/>
      <c r="AE11" s="50"/>
      <c r="AF11" s="51"/>
      <c r="AG11" s="51"/>
      <c r="AH11" s="51"/>
      <c r="AI11" s="51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2"/>
      <c r="AU11" s="52"/>
      <c r="AV11" s="52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3"/>
      <c r="BH11" s="5"/>
      <c r="BI11" s="5"/>
      <c r="BJ11" s="5"/>
      <c r="BK11" s="5"/>
      <c r="BN11" s="50" t="s">
        <v>43</v>
      </c>
      <c r="BS11" s="3"/>
      <c r="BT11" s="84" t="s">
        <v>44</v>
      </c>
      <c r="BU11" s="85">
        <f>BU10</f>
        <v>0.60886242393620127</v>
      </c>
      <c r="BV11" s="86">
        <f>IF(BV10&lt;0,"0%",BV10)</f>
        <v>0.26737967103012433</v>
      </c>
      <c r="BW11" s="87">
        <f>IF(BW10&lt;0,"0%",BW10)</f>
        <v>0.79117614218516363</v>
      </c>
    </row>
    <row r="12" spans="1:90" s="1" customFormat="1" ht="15.75" thickBot="1">
      <c r="A12" s="6"/>
      <c r="B12" s="6"/>
      <c r="C12" s="178"/>
      <c r="D12" s="178"/>
      <c r="E12" s="178"/>
      <c r="F12" s="178"/>
      <c r="G12" s="178"/>
      <c r="H12" s="178"/>
      <c r="I12" s="118"/>
      <c r="J12" s="6"/>
      <c r="K12" s="6"/>
      <c r="L12" s="6"/>
      <c r="M12" s="5"/>
      <c r="N12" s="5"/>
      <c r="O12" s="5"/>
      <c r="P12" s="5"/>
      <c r="Q12" s="5"/>
      <c r="R12" s="54"/>
      <c r="S12" s="54"/>
      <c r="T12" s="54"/>
      <c r="U12" s="54"/>
      <c r="V12" s="54"/>
      <c r="W12" s="54"/>
      <c r="X12" s="54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3"/>
      <c r="AJ12" s="104"/>
      <c r="AK12" s="104"/>
      <c r="AL12" s="105"/>
      <c r="AM12" s="58"/>
      <c r="AN12" s="55"/>
      <c r="AO12" s="56" t="s">
        <v>23</v>
      </c>
      <c r="AP12" s="57">
        <f>TINV(0.05,(AB10-2))</f>
        <v>12.706204736174707</v>
      </c>
      <c r="AQ12" s="5"/>
      <c r="AR12" s="88"/>
      <c r="AS12" s="89" t="s">
        <v>24</v>
      </c>
      <c r="AT12" s="90">
        <f>EXP(AM10-AP12*SQRT((1/AD10)+AH10))</f>
        <v>6.2573689130210504E-3</v>
      </c>
      <c r="AU12" s="91">
        <f>EXP(AM10+AP12*SQRT((1/AD10)+AH10))</f>
        <v>639.75162791536604</v>
      </c>
      <c r="AV12" s="123"/>
      <c r="AW12" s="5"/>
      <c r="AX12" s="5"/>
      <c r="AY12" s="5"/>
      <c r="AZ12" s="5"/>
      <c r="BB12" s="5"/>
      <c r="BC12" s="5"/>
      <c r="BD12" s="5"/>
      <c r="BF12" s="92"/>
      <c r="BG12" s="53"/>
      <c r="BH12" s="53"/>
      <c r="BJ12" s="93"/>
      <c r="BK12" s="5"/>
      <c r="BL12" s="94"/>
      <c r="BM12" s="95"/>
      <c r="BN12" s="5"/>
      <c r="BQ12" s="94"/>
      <c r="BS12" s="3"/>
      <c r="BT12" s="3"/>
    </row>
  </sheetData>
  <mergeCells count="5">
    <mergeCell ref="J4:W4"/>
    <mergeCell ref="Y4:AU4"/>
    <mergeCell ref="AW4:BW4"/>
    <mergeCell ref="C5:E5"/>
    <mergeCell ref="F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Mort</vt:lpstr>
      <vt:lpstr>MortCV</vt:lpstr>
      <vt:lpstr>IAM</vt:lpstr>
      <vt:lpstr>ACV</vt:lpstr>
      <vt:lpstr>InsCard</vt:lpstr>
      <vt:lpstr>EnfRenTerm</vt:lpstr>
      <vt:lpstr>EA grav+hosp</vt:lpstr>
      <vt:lpstr>Hipot grav+hosp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</dc:creator>
  <cp:lastModifiedBy>Galo</cp:lastModifiedBy>
  <dcterms:created xsi:type="dcterms:W3CDTF">2017-04-03T18:39:21Z</dcterms:created>
  <dcterms:modified xsi:type="dcterms:W3CDTF">2018-09-15T15:10:15Z</dcterms:modified>
</cp:coreProperties>
</file>